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chartsheets/sheet5.xml" ContentType="application/vnd.openxmlformats-officedocument.spreadsheetml.chartsheet+xml"/>
  <Override PartName="/xl/worksheets/sheet5.xml" ContentType="application/vnd.openxmlformats-officedocument.spreadsheetml.worksheet+xml"/>
  <Override PartName="/xl/chartsheets/sheet6.xml" ContentType="application/vnd.openxmlformats-officedocument.spreadsheetml.chartsheet+xml"/>
  <Override PartName="/xl/worksheets/sheet6.xml" ContentType="application/vnd.openxmlformats-officedocument.spreadsheetml.worksheet+xml"/>
  <Override PartName="/xl/chartsheets/sheet7.xml" ContentType="application/vnd.openxmlformats-officedocument.spreadsheetml.chart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llonnecg\Github\ThreeME\results\sorties SNBC3\Run 1bis\Paquets\P1 Paquet complet\"/>
    </mc:Choice>
  </mc:AlternateContent>
  <xr:revisionPtr revIDLastSave="0" documentId="13_ncr:1_{9D5A19EA-28D9-45B2-9C6C-059C831C51DA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Résultats" sheetId="2" r:id="rId1"/>
    <sheet name="T energie vecteurs" sheetId="13" r:id="rId2"/>
    <sheet name="T energie usages" sheetId="16" r:id="rId3"/>
    <sheet name="G energie" sheetId="27" r:id="rId4"/>
    <sheet name="G mix élec" sheetId="22" r:id="rId5"/>
    <sheet name="G mix carb" sheetId="23" r:id="rId6"/>
    <sheet name="G mix gaz" sheetId="24" r:id="rId7"/>
    <sheet name="T CO2" sheetId="10" r:id="rId8"/>
    <sheet name="G CO2" sheetId="26" r:id="rId9"/>
    <sheet name="T parc auto" sheetId="25" r:id="rId10"/>
    <sheet name="G parc auto" sheetId="19" r:id="rId11"/>
    <sheet name="T logement" sheetId="14" r:id="rId12"/>
    <sheet name="G parc logt" sheetId="20" r:id="rId13"/>
    <sheet name="Table Graphs" sheetId="28" r:id="rId14"/>
  </sheets>
  <externalReferences>
    <externalReference r:id="rId15"/>
    <externalReference r:id="rId16"/>
    <externalReference r:id="rId17"/>
  </externalReferences>
  <definedNames>
    <definedName name="_xlnm.Print_Area" localSheetId="9">'T parc auto'!$C$26:$AM$109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7" i="16" l="1"/>
  <c r="Q97" i="16"/>
  <c r="P97" i="16"/>
  <c r="O97" i="16"/>
  <c r="R96" i="16"/>
  <c r="P96" i="16"/>
  <c r="O96" i="16"/>
  <c r="R95" i="16"/>
  <c r="Q95" i="16"/>
  <c r="P95" i="16"/>
  <c r="O95" i="16"/>
  <c r="R93" i="16"/>
  <c r="Q93" i="16"/>
  <c r="P93" i="16"/>
  <c r="O93" i="16"/>
  <c r="R92" i="16"/>
  <c r="Q92" i="16"/>
  <c r="P92" i="16"/>
  <c r="O92" i="16"/>
  <c r="R89" i="16"/>
  <c r="Q89" i="16"/>
  <c r="P89" i="16"/>
  <c r="O89" i="16"/>
  <c r="R84" i="16"/>
  <c r="Q84" i="16"/>
  <c r="P84" i="16"/>
  <c r="O84" i="16"/>
  <c r="R83" i="16"/>
  <c r="P83" i="16"/>
  <c r="O83" i="16"/>
  <c r="R82" i="16"/>
  <c r="Q82" i="16"/>
  <c r="P82" i="16"/>
  <c r="O82" i="16"/>
  <c r="R80" i="16"/>
  <c r="Q80" i="16"/>
  <c r="P80" i="16"/>
  <c r="O80" i="16"/>
  <c r="R79" i="16"/>
  <c r="Q79" i="16"/>
  <c r="P79" i="16"/>
  <c r="O79" i="16"/>
  <c r="R76" i="16"/>
  <c r="Q76" i="16"/>
  <c r="P76" i="16"/>
  <c r="O76" i="16"/>
  <c r="R71" i="16"/>
  <c r="Q71" i="16"/>
  <c r="P71" i="16"/>
  <c r="O71" i="16"/>
  <c r="R70" i="16"/>
  <c r="P70" i="16"/>
  <c r="O70" i="16"/>
  <c r="R69" i="16"/>
  <c r="Q69" i="16"/>
  <c r="P69" i="16"/>
  <c r="O69" i="16"/>
  <c r="R67" i="16"/>
  <c r="Q67" i="16"/>
  <c r="P67" i="16"/>
  <c r="O67" i="16"/>
  <c r="R66" i="16"/>
  <c r="Q66" i="16"/>
  <c r="P66" i="16"/>
  <c r="O66" i="16"/>
  <c r="R63" i="16"/>
  <c r="Q63" i="16"/>
  <c r="P63" i="16"/>
  <c r="O63" i="16"/>
  <c r="R58" i="16"/>
  <c r="Q58" i="16"/>
  <c r="P58" i="16"/>
  <c r="O58" i="16"/>
  <c r="R57" i="16"/>
  <c r="P57" i="16"/>
  <c r="O57" i="16"/>
  <c r="R56" i="16"/>
  <c r="Q56" i="16"/>
  <c r="P56" i="16"/>
  <c r="O56" i="16"/>
  <c r="R54" i="16"/>
  <c r="Q54" i="16"/>
  <c r="P54" i="16"/>
  <c r="O54" i="16"/>
  <c r="R53" i="16"/>
  <c r="Q53" i="16"/>
  <c r="P53" i="16"/>
  <c r="O53" i="16"/>
  <c r="R50" i="16"/>
  <c r="Q50" i="16"/>
  <c r="P50" i="16"/>
  <c r="O50" i="16"/>
  <c r="R45" i="16"/>
  <c r="Q45" i="16"/>
  <c r="P45" i="16"/>
  <c r="O45" i="16"/>
  <c r="R44" i="16"/>
  <c r="P44" i="16"/>
  <c r="O44" i="16"/>
  <c r="R43" i="16"/>
  <c r="Q43" i="16"/>
  <c r="P43" i="16"/>
  <c r="O43" i="16"/>
  <c r="R41" i="16"/>
  <c r="Q41" i="16"/>
  <c r="P41" i="16"/>
  <c r="O41" i="16"/>
  <c r="R40" i="16"/>
  <c r="Q40" i="16"/>
  <c r="P40" i="16"/>
  <c r="O40" i="16"/>
  <c r="R37" i="16"/>
  <c r="Q37" i="16"/>
  <c r="P37" i="16"/>
  <c r="O37" i="16"/>
  <c r="R32" i="16"/>
  <c r="Q32" i="16"/>
  <c r="P32" i="16"/>
  <c r="O32" i="16"/>
  <c r="R31" i="16"/>
  <c r="P31" i="16"/>
  <c r="O31" i="16"/>
  <c r="R30" i="16"/>
  <c r="Q30" i="16"/>
  <c r="P30" i="16"/>
  <c r="O30" i="16"/>
  <c r="R28" i="16"/>
  <c r="Q28" i="16"/>
  <c r="P28" i="16"/>
  <c r="O28" i="16"/>
  <c r="R27" i="16"/>
  <c r="Q27" i="16"/>
  <c r="P27" i="16"/>
  <c r="O27" i="16"/>
  <c r="R24" i="16"/>
  <c r="Q24" i="16"/>
  <c r="P24" i="16"/>
  <c r="O24" i="16"/>
  <c r="R19" i="16"/>
  <c r="Q19" i="16"/>
  <c r="P19" i="16"/>
  <c r="O19" i="16"/>
  <c r="R18" i="16"/>
  <c r="P18" i="16"/>
  <c r="O18" i="16"/>
  <c r="R17" i="16"/>
  <c r="Q17" i="16"/>
  <c r="P17" i="16"/>
  <c r="O17" i="16"/>
  <c r="R15" i="16"/>
  <c r="Q15" i="16"/>
  <c r="P15" i="16"/>
  <c r="O15" i="16"/>
  <c r="R14" i="16"/>
  <c r="Q14" i="16"/>
  <c r="P14" i="16"/>
  <c r="O14" i="16"/>
  <c r="R11" i="16"/>
  <c r="Q11" i="16"/>
  <c r="P11" i="16"/>
  <c r="O11" i="16"/>
  <c r="Q16" i="16" l="1"/>
  <c r="Y19" i="16"/>
  <c r="X19" i="16"/>
  <c r="W19" i="16"/>
  <c r="V19" i="16"/>
  <c r="Y18" i="16"/>
  <c r="W18" i="16"/>
  <c r="V18" i="16"/>
  <c r="Y17" i="16"/>
  <c r="X17" i="16"/>
  <c r="W17" i="16"/>
  <c r="V17" i="16"/>
  <c r="Y15" i="16"/>
  <c r="X15" i="16"/>
  <c r="W15" i="16"/>
  <c r="V15" i="16"/>
  <c r="Y14" i="16"/>
  <c r="X14" i="16"/>
  <c r="W14" i="16"/>
  <c r="V14" i="16"/>
  <c r="Y13" i="16"/>
  <c r="X13" i="16"/>
  <c r="W13" i="16"/>
  <c r="Y12" i="16"/>
  <c r="X12" i="16"/>
  <c r="W12" i="16"/>
  <c r="Y11" i="16"/>
  <c r="X11" i="16"/>
  <c r="W11" i="16"/>
  <c r="V11" i="16"/>
  <c r="Q94" i="16"/>
  <c r="Q81" i="16"/>
  <c r="Q68" i="16"/>
  <c r="Q55" i="16"/>
  <c r="Q42" i="16"/>
  <c r="Q29" i="16"/>
  <c r="O42" i="16" l="1"/>
  <c r="O46" i="16" s="1"/>
  <c r="P55" i="16"/>
  <c r="P59" i="16" s="1"/>
  <c r="P16" i="16"/>
  <c r="P20" i="16" s="1"/>
  <c r="P42" i="16"/>
  <c r="P46" i="16" s="1"/>
  <c r="O81" i="16"/>
  <c r="O85" i="16" s="1"/>
  <c r="P94" i="16"/>
  <c r="P98" i="16" s="1"/>
  <c r="O68" i="16"/>
  <c r="O72" i="16" s="1"/>
  <c r="P81" i="16"/>
  <c r="P85" i="16" s="1"/>
  <c r="O55" i="16"/>
  <c r="O59" i="16" s="1"/>
  <c r="P68" i="16"/>
  <c r="P72" i="16" s="1"/>
  <c r="O94" i="16"/>
  <c r="O98" i="16" s="1"/>
  <c r="S58" i="16"/>
  <c r="W16" i="16"/>
  <c r="W20" i="16" s="1"/>
  <c r="S15" i="16"/>
  <c r="R16" i="16"/>
  <c r="R20" i="16" s="1"/>
  <c r="P29" i="16"/>
  <c r="P33" i="16" s="1"/>
  <c r="V16" i="16"/>
  <c r="V20" i="16" s="1"/>
  <c r="Q72" i="16"/>
  <c r="Q59" i="16"/>
  <c r="R29" i="16"/>
  <c r="R33" i="16" s="1"/>
  <c r="Q85" i="16"/>
  <c r="S93" i="16"/>
  <c r="S97" i="16"/>
  <c r="Z14" i="16"/>
  <c r="Z15" i="16"/>
  <c r="Z18" i="16"/>
  <c r="S67" i="16"/>
  <c r="S71" i="16"/>
  <c r="Q98" i="16"/>
  <c r="Y16" i="16"/>
  <c r="Y20" i="16" s="1"/>
  <c r="Z19" i="16"/>
  <c r="S80" i="16"/>
  <c r="R81" i="16"/>
  <c r="S84" i="16"/>
  <c r="S95" i="16"/>
  <c r="Z17" i="16"/>
  <c r="S83" i="16"/>
  <c r="S96" i="16"/>
  <c r="X16" i="16"/>
  <c r="Z13" i="16"/>
  <c r="Z12" i="16"/>
  <c r="S19" i="16"/>
  <c r="S18" i="16"/>
  <c r="O16" i="16"/>
  <c r="O20" i="16" s="1"/>
  <c r="Q20" i="16"/>
  <c r="S17" i="16"/>
  <c r="S14" i="16"/>
  <c r="S11" i="16"/>
  <c r="Z11" i="16"/>
  <c r="S79" i="16"/>
  <c r="S92" i="16"/>
  <c r="S56" i="16"/>
  <c r="R68" i="16"/>
  <c r="R72" i="16" s="1"/>
  <c r="S40" i="16"/>
  <c r="S41" i="16"/>
  <c r="S44" i="16"/>
  <c r="S45" i="16"/>
  <c r="S57" i="16"/>
  <c r="S70" i="16"/>
  <c r="S82" i="16"/>
  <c r="R42" i="16"/>
  <c r="S54" i="16"/>
  <c r="R94" i="16"/>
  <c r="R98" i="16" s="1"/>
  <c r="S89" i="16"/>
  <c r="S76" i="16"/>
  <c r="S53" i="16"/>
  <c r="S66" i="16"/>
  <c r="S27" i="16"/>
  <c r="Q46" i="16"/>
  <c r="S69" i="16"/>
  <c r="S63" i="16"/>
  <c r="R55" i="16"/>
  <c r="S50" i="16"/>
  <c r="S43" i="16"/>
  <c r="S37" i="16"/>
  <c r="S32" i="16"/>
  <c r="S31" i="16"/>
  <c r="O29" i="16"/>
  <c r="O33" i="16" s="1"/>
  <c r="S30" i="16"/>
  <c r="S28" i="16"/>
  <c r="Q33" i="16"/>
  <c r="S24" i="16"/>
  <c r="S42" i="16" l="1"/>
  <c r="S81" i="16"/>
  <c r="S55" i="16"/>
  <c r="Z16" i="16"/>
  <c r="S68" i="16"/>
  <c r="R85" i="16"/>
  <c r="S85" i="16" s="1"/>
  <c r="S94" i="16"/>
  <c r="S98" i="16"/>
  <c r="X20" i="16"/>
  <c r="Z20" i="16" s="1"/>
  <c r="S20" i="16"/>
  <c r="S29" i="16"/>
  <c r="S16" i="16"/>
  <c r="S21" i="16" s="1"/>
  <c r="S72" i="16"/>
  <c r="R46" i="16"/>
  <c r="S46" i="16" s="1"/>
  <c r="R59" i="16"/>
  <c r="S59" i="16" s="1"/>
  <c r="S33" i="16"/>
  <c r="F102" i="16" l="1"/>
  <c r="D1" i="2" l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E15" i="10" l="1"/>
  <c r="G16" i="10"/>
  <c r="F15" i="10"/>
  <c r="D15" i="10"/>
  <c r="C15" i="10"/>
  <c r="B15" i="10"/>
  <c r="E13" i="10"/>
  <c r="C13" i="10"/>
  <c r="F12" i="10"/>
  <c r="E12" i="10"/>
  <c r="C12" i="10"/>
  <c r="B12" i="10"/>
  <c r="E10" i="10"/>
  <c r="C10" i="10"/>
  <c r="B10" i="10"/>
  <c r="B9" i="10"/>
  <c r="E8" i="10"/>
  <c r="C8" i="10"/>
  <c r="E28" i="10"/>
  <c r="G29" i="10"/>
  <c r="F28" i="10"/>
  <c r="D28" i="10"/>
  <c r="C28" i="10"/>
  <c r="B28" i="10"/>
  <c r="E26" i="10"/>
  <c r="C26" i="10"/>
  <c r="F25" i="10"/>
  <c r="E25" i="10"/>
  <c r="C25" i="10"/>
  <c r="B25" i="10"/>
  <c r="E23" i="10"/>
  <c r="C23" i="10"/>
  <c r="B23" i="10"/>
  <c r="B22" i="10"/>
  <c r="E21" i="10"/>
  <c r="C21" i="10"/>
  <c r="G42" i="10"/>
  <c r="F41" i="10"/>
  <c r="E41" i="10"/>
  <c r="D41" i="10"/>
  <c r="C41" i="10"/>
  <c r="B41" i="10"/>
  <c r="E39" i="10"/>
  <c r="C39" i="10"/>
  <c r="F38" i="10"/>
  <c r="E38" i="10"/>
  <c r="C38" i="10"/>
  <c r="B38" i="10"/>
  <c r="E36" i="10"/>
  <c r="C36" i="10"/>
  <c r="B36" i="10"/>
  <c r="B35" i="10"/>
  <c r="E34" i="10"/>
  <c r="C34" i="10"/>
  <c r="G55" i="10"/>
  <c r="F54" i="10"/>
  <c r="E54" i="10"/>
  <c r="D54" i="10"/>
  <c r="C54" i="10"/>
  <c r="B54" i="10"/>
  <c r="E52" i="10"/>
  <c r="C52" i="10"/>
  <c r="F51" i="10"/>
  <c r="E51" i="10"/>
  <c r="C51" i="10"/>
  <c r="B51" i="10"/>
  <c r="E49" i="10"/>
  <c r="C49" i="10"/>
  <c r="B49" i="10"/>
  <c r="B48" i="10"/>
  <c r="E47" i="10"/>
  <c r="C47" i="10"/>
  <c r="G68" i="10"/>
  <c r="F67" i="10"/>
  <c r="E67" i="10"/>
  <c r="D67" i="10"/>
  <c r="C67" i="10"/>
  <c r="B67" i="10"/>
  <c r="E65" i="10"/>
  <c r="C65" i="10"/>
  <c r="F64" i="10"/>
  <c r="E64" i="10"/>
  <c r="C64" i="10"/>
  <c r="B64" i="10"/>
  <c r="E62" i="10"/>
  <c r="C62" i="10"/>
  <c r="B62" i="10"/>
  <c r="B61" i="10"/>
  <c r="E60" i="10"/>
  <c r="C60" i="10"/>
  <c r="E80" i="10"/>
  <c r="G81" i="10"/>
  <c r="F80" i="10"/>
  <c r="D80" i="10"/>
  <c r="C80" i="10"/>
  <c r="B80" i="10"/>
  <c r="E78" i="10"/>
  <c r="C78" i="10"/>
  <c r="F77" i="10"/>
  <c r="E77" i="10"/>
  <c r="C77" i="10"/>
  <c r="B77" i="10"/>
  <c r="E75" i="10"/>
  <c r="C75" i="10"/>
  <c r="B75" i="10"/>
  <c r="B74" i="10"/>
  <c r="E73" i="10"/>
  <c r="C73" i="10"/>
  <c r="G54" i="10" l="1"/>
  <c r="T50" i="16"/>
  <c r="T57" i="16"/>
  <c r="T54" i="16"/>
  <c r="T53" i="16"/>
  <c r="T58" i="16"/>
  <c r="T56" i="16"/>
  <c r="B10" i="28" l="1"/>
  <c r="B9" i="28"/>
  <c r="B8" i="28"/>
  <c r="B7" i="28"/>
  <c r="B6" i="28"/>
  <c r="B5" i="28"/>
  <c r="B4" i="28"/>
  <c r="A4" i="14" l="1"/>
  <c r="A4" i="25"/>
  <c r="A26" i="25"/>
  <c r="A3" i="10"/>
  <c r="A4" i="16"/>
  <c r="A31" i="13"/>
  <c r="A4" i="13"/>
  <c r="B19" i="10" l="1"/>
  <c r="F19" i="10"/>
  <c r="B24" i="10"/>
  <c r="F24" i="10"/>
  <c r="F27" i="10" l="1"/>
  <c r="B27" i="10"/>
  <c r="E24" i="10"/>
  <c r="C24" i="10"/>
  <c r="E2" i="25" l="1"/>
  <c r="E45" i="25" l="1"/>
  <c r="E47" i="25"/>
  <c r="E49" i="25"/>
  <c r="E51" i="25"/>
  <c r="E53" i="25"/>
  <c r="E55" i="25"/>
  <c r="E57" i="25"/>
  <c r="E59" i="25"/>
  <c r="E61" i="25"/>
  <c r="E63" i="25"/>
  <c r="E65" i="25"/>
  <c r="E44" i="25"/>
  <c r="E48" i="25"/>
  <c r="E52" i="25"/>
  <c r="E56" i="25"/>
  <c r="E60" i="25"/>
  <c r="E62" i="25"/>
  <c r="E46" i="25"/>
  <c r="E50" i="25"/>
  <c r="E54" i="25"/>
  <c r="E58" i="25"/>
  <c r="E64" i="25"/>
  <c r="E26" i="25"/>
  <c r="E69" i="25" s="1"/>
  <c r="E27" i="25"/>
  <c r="E33" i="25"/>
  <c r="E36" i="25"/>
  <c r="E41" i="25"/>
  <c r="E30" i="25"/>
  <c r="E31" i="25"/>
  <c r="E38" i="25"/>
  <c r="E40" i="25"/>
  <c r="E42" i="25"/>
  <c r="E32" i="25"/>
  <c r="E34" i="25"/>
  <c r="E35" i="25"/>
  <c r="E28" i="25"/>
  <c r="E29" i="25"/>
  <c r="E39" i="25"/>
  <c r="E37" i="25"/>
  <c r="F2" i="25"/>
  <c r="E99" i="25" l="1"/>
  <c r="E103" i="25"/>
  <c r="E97" i="25"/>
  <c r="E108" i="25"/>
  <c r="E93" i="25"/>
  <c r="E100" i="25"/>
  <c r="E78" i="25"/>
  <c r="E83" i="25"/>
  <c r="E80" i="25"/>
  <c r="E102" i="25"/>
  <c r="E82" i="25"/>
  <c r="E106" i="25"/>
  <c r="E98" i="25"/>
  <c r="E84" i="25"/>
  <c r="E77" i="25"/>
  <c r="E81" i="25"/>
  <c r="E107" i="25"/>
  <c r="E95" i="25"/>
  <c r="E72" i="25"/>
  <c r="E75" i="25"/>
  <c r="E74" i="25"/>
  <c r="E76" i="25"/>
  <c r="E101" i="25"/>
  <c r="E105" i="25"/>
  <c r="E104" i="25"/>
  <c r="E96" i="25"/>
  <c r="E89" i="25"/>
  <c r="E91" i="25"/>
  <c r="E71" i="25"/>
  <c r="E85" i="25"/>
  <c r="E73" i="25"/>
  <c r="E70" i="25"/>
  <c r="E4" i="25"/>
  <c r="E92" i="25"/>
  <c r="E87" i="25"/>
  <c r="E94" i="25"/>
  <c r="E79" i="25"/>
  <c r="E90" i="25"/>
  <c r="F44" i="25"/>
  <c r="F46" i="25"/>
  <c r="F48" i="25"/>
  <c r="F50" i="25"/>
  <c r="F52" i="25"/>
  <c r="F54" i="25"/>
  <c r="F56" i="25"/>
  <c r="F58" i="25"/>
  <c r="F60" i="25"/>
  <c r="F62" i="25"/>
  <c r="F64" i="25"/>
  <c r="F45" i="25"/>
  <c r="F47" i="25"/>
  <c r="F49" i="25"/>
  <c r="F51" i="25"/>
  <c r="F53" i="25"/>
  <c r="F55" i="25"/>
  <c r="F57" i="25"/>
  <c r="F59" i="25"/>
  <c r="F61" i="25"/>
  <c r="F63" i="25"/>
  <c r="F65" i="25"/>
  <c r="F40" i="25"/>
  <c r="F28" i="25"/>
  <c r="F36" i="25"/>
  <c r="F27" i="25"/>
  <c r="F39" i="25"/>
  <c r="F30" i="25"/>
  <c r="F38" i="25"/>
  <c r="F29" i="25"/>
  <c r="G2" i="25"/>
  <c r="F26" i="25"/>
  <c r="F69" i="25" s="1"/>
  <c r="F34" i="25"/>
  <c r="F35" i="25"/>
  <c r="F37" i="25"/>
  <c r="F33" i="25"/>
  <c r="F41" i="25"/>
  <c r="F32" i="25"/>
  <c r="F42" i="25"/>
  <c r="F31" i="25"/>
  <c r="E88" i="25"/>
  <c r="E2" i="14"/>
  <c r="F2" i="14" s="1"/>
  <c r="G2" i="14" s="1"/>
  <c r="B63" i="10"/>
  <c r="B72" i="10"/>
  <c r="F63" i="10"/>
  <c r="C63" i="10"/>
  <c r="B6" i="10"/>
  <c r="F6" i="10"/>
  <c r="B32" i="10"/>
  <c r="F32" i="10"/>
  <c r="B45" i="10"/>
  <c r="F45" i="10"/>
  <c r="B58" i="10"/>
  <c r="F58" i="10"/>
  <c r="F71" i="10"/>
  <c r="F90" i="25" l="1"/>
  <c r="F89" i="25"/>
  <c r="F88" i="25"/>
  <c r="F100" i="25"/>
  <c r="F108" i="25"/>
  <c r="F104" i="25"/>
  <c r="F96" i="25"/>
  <c r="F102" i="25"/>
  <c r="F91" i="25"/>
  <c r="F106" i="25"/>
  <c r="F98" i="25"/>
  <c r="F103" i="25"/>
  <c r="F95" i="25"/>
  <c r="F74" i="25"/>
  <c r="F76" i="25"/>
  <c r="F73" i="25"/>
  <c r="F75" i="25"/>
  <c r="F78" i="25"/>
  <c r="F72" i="25"/>
  <c r="F70" i="25"/>
  <c r="F105" i="25"/>
  <c r="F97" i="25"/>
  <c r="F84" i="25"/>
  <c r="F77" i="25"/>
  <c r="F81" i="25"/>
  <c r="F79" i="25"/>
  <c r="F4" i="25"/>
  <c r="F87" i="25"/>
  <c r="F92" i="25"/>
  <c r="F101" i="25"/>
  <c r="F93" i="25"/>
  <c r="F71" i="25"/>
  <c r="F85" i="25"/>
  <c r="F80" i="25"/>
  <c r="G52" i="25"/>
  <c r="G48" i="25"/>
  <c r="G65" i="25"/>
  <c r="G51" i="25"/>
  <c r="G34" i="25"/>
  <c r="G40" i="25"/>
  <c r="G63" i="25"/>
  <c r="G39" i="25"/>
  <c r="G32" i="25"/>
  <c r="G56" i="25"/>
  <c r="G53" i="25"/>
  <c r="G59" i="25"/>
  <c r="G38" i="25"/>
  <c r="G29" i="25"/>
  <c r="G26" i="25"/>
  <c r="G69" i="25" s="1"/>
  <c r="G60" i="25"/>
  <c r="G58" i="25"/>
  <c r="G33" i="25"/>
  <c r="G31" i="25"/>
  <c r="G37" i="25"/>
  <c r="G64" i="25"/>
  <c r="G61" i="25"/>
  <c r="G30" i="25"/>
  <c r="G36" i="25"/>
  <c r="G35" i="25"/>
  <c r="G28" i="25"/>
  <c r="G41" i="25"/>
  <c r="G49" i="25"/>
  <c r="G50" i="25"/>
  <c r="G27" i="25"/>
  <c r="G55" i="25"/>
  <c r="G44" i="25"/>
  <c r="G57" i="25"/>
  <c r="G62" i="25"/>
  <c r="G42" i="25"/>
  <c r="G54" i="25"/>
  <c r="G47" i="25"/>
  <c r="G45" i="25"/>
  <c r="G46" i="25"/>
  <c r="H2" i="25"/>
  <c r="F82" i="25"/>
  <c r="F83" i="25"/>
  <c r="F94" i="25"/>
  <c r="F107" i="25"/>
  <c r="F99" i="25"/>
  <c r="H2" i="14"/>
  <c r="G11" i="14"/>
  <c r="G7" i="14"/>
  <c r="G10" i="14"/>
  <c r="G6" i="14"/>
  <c r="G9" i="14"/>
  <c r="G5" i="14"/>
  <c r="G4" i="14"/>
  <c r="G15" i="14" s="1"/>
  <c r="G8" i="14"/>
  <c r="E50" i="13"/>
  <c r="E46" i="13"/>
  <c r="E41" i="13"/>
  <c r="E37" i="13"/>
  <c r="E35" i="13"/>
  <c r="E49" i="13"/>
  <c r="E51" i="13"/>
  <c r="E47" i="13"/>
  <c r="E42" i="13"/>
  <c r="E38" i="13"/>
  <c r="E40" i="13"/>
  <c r="E52" i="13"/>
  <c r="E48" i="13"/>
  <c r="E43" i="13"/>
  <c r="E39" i="13"/>
  <c r="E44" i="13"/>
  <c r="E34" i="13"/>
  <c r="F37" i="10"/>
  <c r="C37" i="10"/>
  <c r="F11" i="10"/>
  <c r="B37" i="10"/>
  <c r="B66" i="10"/>
  <c r="B50" i="10"/>
  <c r="F66" i="10"/>
  <c r="G80" i="10"/>
  <c r="E11" i="13"/>
  <c r="B76" i="10"/>
  <c r="B71" i="10"/>
  <c r="G41" i="10"/>
  <c r="F50" i="10"/>
  <c r="E63" i="10"/>
  <c r="E15" i="13"/>
  <c r="E37" i="10"/>
  <c r="E76" i="10"/>
  <c r="E20" i="13"/>
  <c r="E24" i="13"/>
  <c r="E12" i="13"/>
  <c r="E16" i="13"/>
  <c r="E21" i="13"/>
  <c r="E25" i="13"/>
  <c r="E8" i="13"/>
  <c r="E13" i="13"/>
  <c r="E17" i="13"/>
  <c r="E22" i="13"/>
  <c r="E26" i="13"/>
  <c r="G28" i="10"/>
  <c r="F76" i="10"/>
  <c r="E11" i="10"/>
  <c r="E50" i="10"/>
  <c r="B11" i="10"/>
  <c r="E9" i="13"/>
  <c r="E14" i="13"/>
  <c r="E18" i="13"/>
  <c r="E23" i="13"/>
  <c r="G67" i="10"/>
  <c r="C76" i="10"/>
  <c r="C50" i="10"/>
  <c r="C11" i="10"/>
  <c r="F5" i="13"/>
  <c r="E5" i="14"/>
  <c r="E4" i="14"/>
  <c r="G15" i="10"/>
  <c r="G89" i="25" l="1"/>
  <c r="G88" i="25"/>
  <c r="G90" i="25"/>
  <c r="G84" i="25"/>
  <c r="G74" i="25"/>
  <c r="G85" i="25"/>
  <c r="G93" i="25"/>
  <c r="G6" i="25" s="1"/>
  <c r="G97" i="25"/>
  <c r="G73" i="25"/>
  <c r="G105" i="25"/>
  <c r="G100" i="25"/>
  <c r="G98" i="25"/>
  <c r="G70" i="25"/>
  <c r="G71" i="25"/>
  <c r="G78" i="25"/>
  <c r="G79" i="25"/>
  <c r="G104" i="25"/>
  <c r="G76" i="25"/>
  <c r="G96" i="25"/>
  <c r="G106" i="25"/>
  <c r="G108" i="25"/>
  <c r="G72" i="25"/>
  <c r="G99" i="25"/>
  <c r="G83" i="25"/>
  <c r="G91" i="25"/>
  <c r="G107" i="25"/>
  <c r="G101" i="25"/>
  <c r="G7" i="25" s="1"/>
  <c r="G81" i="25"/>
  <c r="G75" i="25"/>
  <c r="G77" i="25"/>
  <c r="G95" i="25"/>
  <c r="H47" i="25"/>
  <c r="H52" i="25"/>
  <c r="H26" i="25"/>
  <c r="H69" i="25" s="1"/>
  <c r="H42" i="25"/>
  <c r="H55" i="25"/>
  <c r="H59" i="25"/>
  <c r="H63" i="25"/>
  <c r="H31" i="25"/>
  <c r="H36" i="25"/>
  <c r="I2" i="25"/>
  <c r="H49" i="25"/>
  <c r="H54" i="25"/>
  <c r="H40" i="25"/>
  <c r="H61" i="25"/>
  <c r="H39" i="25"/>
  <c r="H51" i="25"/>
  <c r="H50" i="25"/>
  <c r="H33" i="25"/>
  <c r="H62" i="25"/>
  <c r="H27" i="25"/>
  <c r="H41" i="25"/>
  <c r="H44" i="25"/>
  <c r="H48" i="25"/>
  <c r="H53" i="25"/>
  <c r="H30" i="25"/>
  <c r="H32" i="25"/>
  <c r="H56" i="25"/>
  <c r="H60" i="25"/>
  <c r="H64" i="25"/>
  <c r="H35" i="25"/>
  <c r="H29" i="25"/>
  <c r="H45" i="25"/>
  <c r="H34" i="25"/>
  <c r="H57" i="25"/>
  <c r="H65" i="25"/>
  <c r="H37" i="25"/>
  <c r="H46" i="25"/>
  <c r="H38" i="25"/>
  <c r="H58" i="25"/>
  <c r="H28" i="25"/>
  <c r="G4" i="25"/>
  <c r="G5" i="25" s="1"/>
  <c r="G92" i="25"/>
  <c r="G87" i="25"/>
  <c r="G80" i="25"/>
  <c r="G103" i="25"/>
  <c r="G102" i="25"/>
  <c r="G82" i="25"/>
  <c r="G94" i="25"/>
  <c r="G5" i="13"/>
  <c r="G40" i="13" s="1"/>
  <c r="K14" i="16"/>
  <c r="E9" i="10" s="1"/>
  <c r="E33" i="13"/>
  <c r="G21" i="14"/>
  <c r="G16" i="14"/>
  <c r="G18" i="14"/>
  <c r="G20" i="14"/>
  <c r="G22" i="14"/>
  <c r="G19" i="14"/>
  <c r="G17" i="14"/>
  <c r="I2" i="14"/>
  <c r="H4" i="14"/>
  <c r="H15" i="14" s="1"/>
  <c r="H8" i="14"/>
  <c r="H5" i="14"/>
  <c r="H7" i="14"/>
  <c r="H11" i="14"/>
  <c r="H6" i="14"/>
  <c r="H10" i="14"/>
  <c r="H9" i="14"/>
  <c r="F51" i="13"/>
  <c r="F47" i="13"/>
  <c r="F42" i="13"/>
  <c r="F38" i="13"/>
  <c r="F41" i="13"/>
  <c r="F37" i="13"/>
  <c r="F35" i="13"/>
  <c r="F52" i="13"/>
  <c r="F48" i="13"/>
  <c r="F43" i="13"/>
  <c r="F39" i="13"/>
  <c r="F40" i="13"/>
  <c r="F34" i="13"/>
  <c r="F49" i="13"/>
  <c r="F44" i="13"/>
  <c r="F50" i="13"/>
  <c r="F46" i="13"/>
  <c r="E36" i="13"/>
  <c r="E45" i="13"/>
  <c r="F14" i="10"/>
  <c r="F40" i="10"/>
  <c r="E6" i="14"/>
  <c r="E17" i="14" s="1"/>
  <c r="E11" i="14"/>
  <c r="E22" i="14" s="1"/>
  <c r="E7" i="14"/>
  <c r="E18" i="14" s="1"/>
  <c r="E8" i="14"/>
  <c r="E19" i="14" s="1"/>
  <c r="F10" i="14"/>
  <c r="E9" i="14"/>
  <c r="E20" i="14" s="1"/>
  <c r="E10" i="14"/>
  <c r="E21" i="14" s="1"/>
  <c r="B40" i="10"/>
  <c r="J14" i="16"/>
  <c r="B53" i="10"/>
  <c r="F53" i="10"/>
  <c r="F79" i="10"/>
  <c r="H17" i="16"/>
  <c r="H14" i="16"/>
  <c r="I14" i="16"/>
  <c r="C9" i="10" s="1"/>
  <c r="K13" i="16"/>
  <c r="I17" i="16"/>
  <c r="J13" i="16"/>
  <c r="J15" i="16"/>
  <c r="K19" i="16"/>
  <c r="H19" i="16"/>
  <c r="B79" i="10"/>
  <c r="E7" i="13"/>
  <c r="E19" i="13"/>
  <c r="E10" i="13"/>
  <c r="E16" i="14"/>
  <c r="B14" i="10"/>
  <c r="E15" i="14"/>
  <c r="H13" i="16"/>
  <c r="K15" i="16"/>
  <c r="J19" i="16"/>
  <c r="H15" i="16"/>
  <c r="I19" i="16"/>
  <c r="J17" i="16"/>
  <c r="K18" i="16"/>
  <c r="I13" i="16"/>
  <c r="I12" i="16"/>
  <c r="C7" i="10" s="1"/>
  <c r="J12" i="16"/>
  <c r="K17" i="16"/>
  <c r="I18" i="16"/>
  <c r="F20" i="13"/>
  <c r="F11" i="13"/>
  <c r="H12" i="16"/>
  <c r="J18" i="16"/>
  <c r="F26" i="13"/>
  <c r="F25" i="13"/>
  <c r="F23" i="13"/>
  <c r="K12" i="16"/>
  <c r="E7" i="10" s="1"/>
  <c r="F13" i="13"/>
  <c r="F9" i="13"/>
  <c r="F12" i="13"/>
  <c r="I15" i="16"/>
  <c r="F22" i="13"/>
  <c r="F15" i="13"/>
  <c r="F8" i="13"/>
  <c r="F14" i="13"/>
  <c r="F16" i="13"/>
  <c r="H18" i="16"/>
  <c r="F24" i="13"/>
  <c r="F17" i="13"/>
  <c r="F18" i="13"/>
  <c r="F21" i="13"/>
  <c r="H108" i="25" l="1"/>
  <c r="G21" i="13"/>
  <c r="G8" i="25"/>
  <c r="H72" i="25"/>
  <c r="H91" i="25"/>
  <c r="H82" i="25"/>
  <c r="H5" i="13"/>
  <c r="H51" i="13" s="1"/>
  <c r="H88" i="25"/>
  <c r="H105" i="25"/>
  <c r="H101" i="25"/>
  <c r="H7" i="25" s="1"/>
  <c r="H99" i="25"/>
  <c r="H89" i="25"/>
  <c r="G16" i="13"/>
  <c r="G12" i="13"/>
  <c r="G25" i="13"/>
  <c r="G48" i="13"/>
  <c r="G46" i="13"/>
  <c r="G24" i="13"/>
  <c r="G20" i="13"/>
  <c r="G15" i="13"/>
  <c r="G11" i="13"/>
  <c r="G38" i="13"/>
  <c r="G39" i="13"/>
  <c r="G23" i="13"/>
  <c r="G18" i="13"/>
  <c r="G14" i="13"/>
  <c r="G9" i="13"/>
  <c r="G47" i="13"/>
  <c r="G35" i="13"/>
  <c r="G26" i="13"/>
  <c r="G22" i="13"/>
  <c r="G17" i="13"/>
  <c r="G13" i="13"/>
  <c r="G8" i="13"/>
  <c r="G37" i="13"/>
  <c r="G44" i="13"/>
  <c r="H106" i="25"/>
  <c r="G34" i="13"/>
  <c r="G42" i="13"/>
  <c r="G41" i="13"/>
  <c r="G43" i="13"/>
  <c r="G49" i="13"/>
  <c r="H81" i="25"/>
  <c r="H100" i="25"/>
  <c r="H78" i="25"/>
  <c r="H75" i="25"/>
  <c r="H4" i="25"/>
  <c r="H5" i="25" s="1"/>
  <c r="H92" i="25"/>
  <c r="H87" i="25"/>
  <c r="H76" i="25"/>
  <c r="H104" i="25"/>
  <c r="I53" i="25"/>
  <c r="I57" i="25"/>
  <c r="I61" i="25"/>
  <c r="I65" i="25"/>
  <c r="I48" i="25"/>
  <c r="I36" i="25"/>
  <c r="I35" i="25"/>
  <c r="I28" i="25"/>
  <c r="I38" i="25"/>
  <c r="I58" i="25"/>
  <c r="I45" i="25"/>
  <c r="I50" i="25"/>
  <c r="I41" i="25"/>
  <c r="J2" i="25"/>
  <c r="I51" i="25"/>
  <c r="I59" i="25"/>
  <c r="I46" i="25"/>
  <c r="I34" i="25"/>
  <c r="I37" i="25"/>
  <c r="I56" i="25"/>
  <c r="I47" i="25"/>
  <c r="I30" i="25"/>
  <c r="I44" i="25"/>
  <c r="I54" i="25"/>
  <c r="I62" i="25"/>
  <c r="I49" i="25"/>
  <c r="I39" i="25"/>
  <c r="I33" i="25"/>
  <c r="I55" i="25"/>
  <c r="I63" i="25"/>
  <c r="I27" i="25"/>
  <c r="I42" i="25"/>
  <c r="I52" i="25"/>
  <c r="I64" i="25"/>
  <c r="I31" i="25"/>
  <c r="I40" i="25"/>
  <c r="I26" i="25"/>
  <c r="I69" i="25" s="1"/>
  <c r="I60" i="25"/>
  <c r="I32" i="25"/>
  <c r="I29" i="25"/>
  <c r="H102" i="25"/>
  <c r="H95" i="25"/>
  <c r="H77" i="25"/>
  <c r="H107" i="25"/>
  <c r="H73" i="25"/>
  <c r="H84" i="25"/>
  <c r="H93" i="25"/>
  <c r="H6" i="25" s="1"/>
  <c r="H83" i="25"/>
  <c r="H79" i="25"/>
  <c r="H98" i="25"/>
  <c r="H90" i="25"/>
  <c r="G52" i="13"/>
  <c r="G51" i="13"/>
  <c r="G50" i="13"/>
  <c r="H71" i="25"/>
  <c r="H80" i="25"/>
  <c r="H103" i="25"/>
  <c r="H96" i="25"/>
  <c r="H70" i="25"/>
  <c r="H94" i="25"/>
  <c r="H97" i="25"/>
  <c r="H74" i="25"/>
  <c r="H85" i="25"/>
  <c r="H22" i="14"/>
  <c r="H20" i="14"/>
  <c r="H18" i="14"/>
  <c r="J2" i="14"/>
  <c r="I5" i="14"/>
  <c r="I9" i="14"/>
  <c r="I4" i="14"/>
  <c r="I15" i="14" s="1"/>
  <c r="I8" i="14"/>
  <c r="I7" i="14"/>
  <c r="I11" i="14"/>
  <c r="I10" i="14"/>
  <c r="I6" i="14"/>
  <c r="H21" i="14"/>
  <c r="H16" i="14"/>
  <c r="I5" i="13"/>
  <c r="K27" i="16" s="1"/>
  <c r="E22" i="10" s="1"/>
  <c r="H50" i="13"/>
  <c r="H46" i="13"/>
  <c r="H44" i="13"/>
  <c r="H40" i="13"/>
  <c r="H52" i="13"/>
  <c r="H11" i="13"/>
  <c r="H15" i="13"/>
  <c r="H20" i="13"/>
  <c r="H24" i="13"/>
  <c r="H8" i="13"/>
  <c r="H17" i="13"/>
  <c r="H22" i="13"/>
  <c r="H26" i="13"/>
  <c r="H16" i="13"/>
  <c r="H17" i="14"/>
  <c r="H19" i="14"/>
  <c r="E53" i="13"/>
  <c r="F36" i="13"/>
  <c r="F45" i="13"/>
  <c r="F33" i="13"/>
  <c r="F6" i="14"/>
  <c r="F4" i="14"/>
  <c r="F15" i="14" s="1"/>
  <c r="F8" i="14"/>
  <c r="F11" i="14"/>
  <c r="F9" i="14"/>
  <c r="F7" i="14"/>
  <c r="F5" i="14"/>
  <c r="J11" i="16"/>
  <c r="L14" i="16"/>
  <c r="K11" i="16"/>
  <c r="H16" i="16"/>
  <c r="E27" i="13"/>
  <c r="F7" i="13"/>
  <c r="I16" i="16"/>
  <c r="I11" i="16"/>
  <c r="L17" i="16"/>
  <c r="L19" i="16"/>
  <c r="L13" i="16"/>
  <c r="K16" i="16"/>
  <c r="H11" i="16"/>
  <c r="L12" i="16"/>
  <c r="F19" i="13"/>
  <c r="L15" i="16"/>
  <c r="J16" i="16"/>
  <c r="L18" i="16"/>
  <c r="F10" i="13"/>
  <c r="L16" i="16" l="1"/>
  <c r="H37" i="13"/>
  <c r="H34" i="13"/>
  <c r="H43" i="13"/>
  <c r="H21" i="13"/>
  <c r="H48" i="13"/>
  <c r="H13" i="13"/>
  <c r="H39" i="13"/>
  <c r="H41" i="13"/>
  <c r="H23" i="13"/>
  <c r="H49" i="13"/>
  <c r="H12" i="13"/>
  <c r="H18" i="13"/>
  <c r="H38" i="13"/>
  <c r="H25" i="13"/>
  <c r="H14" i="13"/>
  <c r="H42" i="13"/>
  <c r="H9" i="13"/>
  <c r="H7" i="13" s="1"/>
  <c r="H47" i="13"/>
  <c r="G7" i="13"/>
  <c r="H35" i="13"/>
  <c r="H8" i="25"/>
  <c r="I103" i="25"/>
  <c r="G19" i="13"/>
  <c r="G10" i="13"/>
  <c r="G45" i="13"/>
  <c r="G33" i="13"/>
  <c r="I90" i="25"/>
  <c r="I89" i="25"/>
  <c r="G36" i="13"/>
  <c r="I107" i="25"/>
  <c r="I106" i="25"/>
  <c r="I95" i="25"/>
  <c r="I98" i="25"/>
  <c r="I105" i="25"/>
  <c r="I84" i="25"/>
  <c r="I81" i="25"/>
  <c r="I91" i="25"/>
  <c r="I96" i="25"/>
  <c r="I72" i="25"/>
  <c r="I83" i="25"/>
  <c r="I85" i="25"/>
  <c r="I76" i="25"/>
  <c r="I97" i="25"/>
  <c r="I99" i="25"/>
  <c r="I102" i="25"/>
  <c r="I93" i="25"/>
  <c r="I71" i="25"/>
  <c r="I108" i="25"/>
  <c r="I75" i="25"/>
  <c r="I74" i="25"/>
  <c r="I70" i="25"/>
  <c r="I82" i="25"/>
  <c r="I4" i="25"/>
  <c r="I5" i="25" s="1"/>
  <c r="I92" i="25"/>
  <c r="I87" i="25"/>
  <c r="I80" i="25"/>
  <c r="I94" i="25"/>
  <c r="I88" i="25"/>
  <c r="I78" i="25"/>
  <c r="I104" i="25"/>
  <c r="I73" i="25"/>
  <c r="I77" i="25"/>
  <c r="J46" i="25"/>
  <c r="J50" i="25"/>
  <c r="J52" i="25"/>
  <c r="J56" i="25"/>
  <c r="J60" i="25"/>
  <c r="J64" i="25"/>
  <c r="J33" i="25"/>
  <c r="J36" i="25"/>
  <c r="J34" i="25"/>
  <c r="J47" i="25"/>
  <c r="J44" i="25"/>
  <c r="J53" i="25"/>
  <c r="J57" i="25"/>
  <c r="J61" i="25"/>
  <c r="J65" i="25"/>
  <c r="J37" i="25"/>
  <c r="J35" i="25"/>
  <c r="J31" i="25"/>
  <c r="J41" i="25"/>
  <c r="J28" i="25"/>
  <c r="J27" i="25"/>
  <c r="J40" i="25"/>
  <c r="J45" i="25"/>
  <c r="J88" i="25" s="1"/>
  <c r="J51" i="25"/>
  <c r="J59" i="25"/>
  <c r="J29" i="25"/>
  <c r="J32" i="25"/>
  <c r="J42" i="25"/>
  <c r="K2" i="25"/>
  <c r="J48" i="25"/>
  <c r="J26" i="25"/>
  <c r="J69" i="25" s="1"/>
  <c r="J54" i="25"/>
  <c r="J58" i="25"/>
  <c r="J62" i="25"/>
  <c r="J39" i="25"/>
  <c r="J49" i="25"/>
  <c r="J55" i="25"/>
  <c r="J63" i="25"/>
  <c r="J30" i="25"/>
  <c r="J38" i="25"/>
  <c r="I101" i="25"/>
  <c r="I79" i="25"/>
  <c r="I100" i="25"/>
  <c r="H26" i="16"/>
  <c r="J28" i="16"/>
  <c r="K31" i="16"/>
  <c r="H28" i="16"/>
  <c r="H25" i="16"/>
  <c r="J30" i="16"/>
  <c r="H30" i="16"/>
  <c r="I25" i="16"/>
  <c r="I30" i="16"/>
  <c r="K26" i="16"/>
  <c r="K25" i="16"/>
  <c r="H27" i="16"/>
  <c r="K30" i="16"/>
  <c r="I28" i="16"/>
  <c r="K32" i="16"/>
  <c r="K28" i="16"/>
  <c r="I32" i="16"/>
  <c r="J32" i="16"/>
  <c r="J26" i="16"/>
  <c r="J27" i="16"/>
  <c r="I26" i="16"/>
  <c r="J25" i="16"/>
  <c r="I21" i="14"/>
  <c r="I27" i="16"/>
  <c r="C22" i="10" s="1"/>
  <c r="H31" i="16"/>
  <c r="H32" i="16"/>
  <c r="I31" i="16"/>
  <c r="J31" i="16"/>
  <c r="I22" i="14"/>
  <c r="I17" i="14"/>
  <c r="I18" i="14"/>
  <c r="I19" i="14"/>
  <c r="K2" i="14"/>
  <c r="J6" i="14"/>
  <c r="J10" i="14"/>
  <c r="J5" i="14"/>
  <c r="J9" i="14"/>
  <c r="J4" i="14"/>
  <c r="J15" i="14" s="1"/>
  <c r="J8" i="14"/>
  <c r="J11" i="14"/>
  <c r="J7" i="14"/>
  <c r="J5" i="13"/>
  <c r="I51" i="13"/>
  <c r="I47" i="13"/>
  <c r="I42" i="13"/>
  <c r="I38" i="13"/>
  <c r="I34" i="13"/>
  <c r="I50" i="13"/>
  <c r="I46" i="13"/>
  <c r="I52" i="13"/>
  <c r="I48" i="13"/>
  <c r="I43" i="13"/>
  <c r="I39" i="13"/>
  <c r="I49" i="13"/>
  <c r="I44" i="13"/>
  <c r="I40" i="13"/>
  <c r="I35" i="13"/>
  <c r="I41" i="13"/>
  <c r="I37" i="13"/>
  <c r="I8" i="13"/>
  <c r="I9" i="13"/>
  <c r="I11" i="13"/>
  <c r="I12" i="13"/>
  <c r="I13" i="13"/>
  <c r="I14" i="13"/>
  <c r="I15" i="13"/>
  <c r="I16" i="13"/>
  <c r="I17" i="13"/>
  <c r="I18" i="13"/>
  <c r="I20" i="13"/>
  <c r="I21" i="13"/>
  <c r="I22" i="13"/>
  <c r="I23" i="13"/>
  <c r="I24" i="13"/>
  <c r="I25" i="13"/>
  <c r="I26" i="13"/>
  <c r="I20" i="14"/>
  <c r="I16" i="14"/>
  <c r="F53" i="13"/>
  <c r="F17" i="14"/>
  <c r="F22" i="14"/>
  <c r="F21" i="14"/>
  <c r="F16" i="14"/>
  <c r="F19" i="14"/>
  <c r="F18" i="14"/>
  <c r="F20" i="14"/>
  <c r="E6" i="10"/>
  <c r="E14" i="10" s="1"/>
  <c r="J20" i="16"/>
  <c r="K20" i="16"/>
  <c r="H20" i="16"/>
  <c r="L11" i="16"/>
  <c r="I20" i="16"/>
  <c r="F27" i="13"/>
  <c r="C6" i="10"/>
  <c r="H33" i="13" l="1"/>
  <c r="H45" i="13"/>
  <c r="I16" i="25"/>
  <c r="H10" i="13"/>
  <c r="H36" i="13"/>
  <c r="G53" i="13"/>
  <c r="G27" i="13"/>
  <c r="H19" i="13"/>
  <c r="J106" i="25"/>
  <c r="J91" i="25"/>
  <c r="J105" i="25"/>
  <c r="J73" i="25"/>
  <c r="J82" i="25"/>
  <c r="I17" i="25"/>
  <c r="I18" i="25"/>
  <c r="D9" i="10"/>
  <c r="D7" i="10"/>
  <c r="D13" i="10"/>
  <c r="D12" i="10"/>
  <c r="D10" i="10"/>
  <c r="D8" i="10"/>
  <c r="J104" i="25"/>
  <c r="C20" i="10"/>
  <c r="C19" i="10" s="1"/>
  <c r="C27" i="10" s="1"/>
  <c r="E20" i="10"/>
  <c r="E19" i="10" s="1"/>
  <c r="E27" i="10" s="1"/>
  <c r="J98" i="25"/>
  <c r="J101" i="25"/>
  <c r="J7" i="25" s="1"/>
  <c r="J102" i="25"/>
  <c r="J108" i="25"/>
  <c r="J95" i="25"/>
  <c r="J75" i="25"/>
  <c r="J84" i="25"/>
  <c r="J4" i="25"/>
  <c r="J5" i="25" s="1"/>
  <c r="J87" i="25"/>
  <c r="J92" i="25"/>
  <c r="J76" i="25"/>
  <c r="I13" i="25"/>
  <c r="I14" i="25"/>
  <c r="I6" i="25"/>
  <c r="J72" i="25"/>
  <c r="J83" i="25"/>
  <c r="J74" i="25"/>
  <c r="J90" i="25"/>
  <c r="J107" i="25"/>
  <c r="J93" i="25"/>
  <c r="J6" i="25" s="1"/>
  <c r="I7" i="25"/>
  <c r="I15" i="25"/>
  <c r="K45" i="25"/>
  <c r="K49" i="25"/>
  <c r="K26" i="25"/>
  <c r="K69" i="25" s="1"/>
  <c r="K54" i="25"/>
  <c r="K58" i="25"/>
  <c r="K62" i="25"/>
  <c r="K30" i="25"/>
  <c r="K29" i="25"/>
  <c r="K41" i="25"/>
  <c r="K32" i="25"/>
  <c r="L2" i="25"/>
  <c r="K31" i="25"/>
  <c r="K44" i="25"/>
  <c r="K61" i="25"/>
  <c r="K36" i="25"/>
  <c r="K46" i="25"/>
  <c r="K50" i="25"/>
  <c r="K51" i="25"/>
  <c r="K55" i="25"/>
  <c r="K59" i="25"/>
  <c r="K63" i="25"/>
  <c r="K34" i="25"/>
  <c r="K33" i="25"/>
  <c r="K39" i="25"/>
  <c r="K48" i="25"/>
  <c r="K65" i="25"/>
  <c r="K47" i="25"/>
  <c r="K27" i="25"/>
  <c r="K52" i="25"/>
  <c r="K56" i="25"/>
  <c r="K60" i="25"/>
  <c r="K64" i="25"/>
  <c r="K38" i="25"/>
  <c r="K37" i="25"/>
  <c r="K35" i="25"/>
  <c r="K42" i="25"/>
  <c r="K53" i="25"/>
  <c r="K57" i="25"/>
  <c r="K28" i="25"/>
  <c r="K40" i="25"/>
  <c r="J70" i="25"/>
  <c r="J78" i="25"/>
  <c r="J100" i="25"/>
  <c r="J77" i="25"/>
  <c r="J103" i="25"/>
  <c r="J89" i="25"/>
  <c r="J81" i="25"/>
  <c r="J97" i="25"/>
  <c r="J85" i="25"/>
  <c r="J94" i="25"/>
  <c r="J71" i="25"/>
  <c r="J80" i="25"/>
  <c r="J96" i="25"/>
  <c r="J79" i="25"/>
  <c r="J99" i="25"/>
  <c r="H24" i="16"/>
  <c r="I24" i="16"/>
  <c r="L31" i="16"/>
  <c r="J24" i="16"/>
  <c r="L28" i="16"/>
  <c r="H29" i="16"/>
  <c r="L30" i="16"/>
  <c r="L26" i="16"/>
  <c r="K29" i="16"/>
  <c r="L25" i="16"/>
  <c r="J29" i="16"/>
  <c r="I29" i="16"/>
  <c r="L32" i="16"/>
  <c r="K24" i="16"/>
  <c r="Z19" i="14"/>
  <c r="L27" i="16"/>
  <c r="Z17" i="14"/>
  <c r="J22" i="14"/>
  <c r="Z18" i="14"/>
  <c r="J19" i="14"/>
  <c r="J18" i="14"/>
  <c r="J20" i="14"/>
  <c r="J16" i="14"/>
  <c r="I7" i="13"/>
  <c r="AK34" i="13"/>
  <c r="I33" i="13"/>
  <c r="AF33" i="13" s="1"/>
  <c r="I36" i="13"/>
  <c r="AA35" i="13" s="1"/>
  <c r="I19" i="13"/>
  <c r="I10" i="13"/>
  <c r="K5" i="13"/>
  <c r="J52" i="13"/>
  <c r="J48" i="13"/>
  <c r="J43" i="13"/>
  <c r="J39" i="13"/>
  <c r="J34" i="13"/>
  <c r="J49" i="13"/>
  <c r="J44" i="13"/>
  <c r="J40" i="13"/>
  <c r="J35" i="13"/>
  <c r="J50" i="13"/>
  <c r="J46" i="13"/>
  <c r="J41" i="13"/>
  <c r="J37" i="13"/>
  <c r="J51" i="13"/>
  <c r="J47" i="13"/>
  <c r="J42" i="13"/>
  <c r="J38" i="13"/>
  <c r="J8" i="13"/>
  <c r="J9" i="13"/>
  <c r="J11" i="13"/>
  <c r="J12" i="13"/>
  <c r="J13" i="13"/>
  <c r="J14" i="13"/>
  <c r="J15" i="13"/>
  <c r="J16" i="13"/>
  <c r="J17" i="13"/>
  <c r="J18" i="13"/>
  <c r="J20" i="13"/>
  <c r="J21" i="13"/>
  <c r="J22" i="13"/>
  <c r="J23" i="13"/>
  <c r="J24" i="13"/>
  <c r="J25" i="13"/>
  <c r="J26" i="13"/>
  <c r="J21" i="14"/>
  <c r="L2" i="14"/>
  <c r="K7" i="14"/>
  <c r="K11" i="14"/>
  <c r="K6" i="14"/>
  <c r="K10" i="14"/>
  <c r="K5" i="14"/>
  <c r="K9" i="14"/>
  <c r="K4" i="14"/>
  <c r="K15" i="14" s="1"/>
  <c r="K8" i="14"/>
  <c r="AK33" i="13"/>
  <c r="I45" i="13"/>
  <c r="J17" i="14"/>
  <c r="L20" i="16"/>
  <c r="C14" i="10"/>
  <c r="K91" i="25" l="1"/>
  <c r="K108" i="25"/>
  <c r="H53" i="13"/>
  <c r="K83" i="25"/>
  <c r="K70" i="25"/>
  <c r="K100" i="25"/>
  <c r="H27" i="13"/>
  <c r="K79" i="25"/>
  <c r="K71" i="25"/>
  <c r="K96" i="25"/>
  <c r="K107" i="25"/>
  <c r="K106" i="25"/>
  <c r="K103" i="25"/>
  <c r="K98" i="25"/>
  <c r="K73" i="25"/>
  <c r="K99" i="25"/>
  <c r="K94" i="25"/>
  <c r="K105" i="25"/>
  <c r="K104" i="25"/>
  <c r="K95" i="25"/>
  <c r="K93" i="25"/>
  <c r="K6" i="25" s="1"/>
  <c r="K101" i="25"/>
  <c r="K7" i="25" s="1"/>
  <c r="I19" i="25"/>
  <c r="K81" i="25"/>
  <c r="K84" i="25"/>
  <c r="K102" i="25"/>
  <c r="J8" i="25"/>
  <c r="K85" i="25"/>
  <c r="K78" i="25"/>
  <c r="K76" i="25"/>
  <c r="K80" i="25"/>
  <c r="K90" i="25"/>
  <c r="K82" i="25"/>
  <c r="K77" i="25"/>
  <c r="K75" i="25"/>
  <c r="H33" i="16"/>
  <c r="K74" i="25"/>
  <c r="K4" i="25"/>
  <c r="K5" i="25" s="1"/>
  <c r="K87" i="25"/>
  <c r="K92" i="25"/>
  <c r="K88" i="25"/>
  <c r="K89" i="25"/>
  <c r="K72" i="25"/>
  <c r="K97" i="25"/>
  <c r="L44" i="25"/>
  <c r="L48" i="25"/>
  <c r="L31" i="25"/>
  <c r="L52" i="25"/>
  <c r="L56" i="25"/>
  <c r="L60" i="25"/>
  <c r="L64" i="25"/>
  <c r="L38" i="25"/>
  <c r="L32" i="25"/>
  <c r="L27" i="25"/>
  <c r="L40" i="25"/>
  <c r="L55" i="25"/>
  <c r="L63" i="25"/>
  <c r="L45" i="25"/>
  <c r="L49" i="25"/>
  <c r="L35" i="25"/>
  <c r="L53" i="25"/>
  <c r="L57" i="25"/>
  <c r="L61" i="25"/>
  <c r="L65" i="25"/>
  <c r="L29" i="25"/>
  <c r="L36" i="25"/>
  <c r="L33" i="25"/>
  <c r="L28" i="25"/>
  <c r="L51" i="25"/>
  <c r="L59" i="25"/>
  <c r="L42" i="25"/>
  <c r="L46" i="25"/>
  <c r="L50" i="25"/>
  <c r="L39" i="25"/>
  <c r="L54" i="25"/>
  <c r="L58" i="25"/>
  <c r="L62" i="25"/>
  <c r="L30" i="25"/>
  <c r="L37" i="25"/>
  <c r="L41" i="25"/>
  <c r="M2" i="25"/>
  <c r="L47" i="25"/>
  <c r="L34" i="25"/>
  <c r="L26" i="25"/>
  <c r="L69" i="25" s="1"/>
  <c r="I8" i="25"/>
  <c r="J33" i="16"/>
  <c r="I33" i="16"/>
  <c r="L24" i="16"/>
  <c r="K33" i="16"/>
  <c r="L29" i="16"/>
  <c r="AF34" i="13"/>
  <c r="AF35" i="13" s="1"/>
  <c r="AA36" i="13"/>
  <c r="Z20" i="14"/>
  <c r="I53" i="13"/>
  <c r="AA38" i="13"/>
  <c r="K20" i="14"/>
  <c r="K19" i="14"/>
  <c r="AK35" i="13"/>
  <c r="K16" i="14"/>
  <c r="K18" i="14"/>
  <c r="AA37" i="13"/>
  <c r="K21" i="14"/>
  <c r="I27" i="13"/>
  <c r="AA8" i="13" s="1"/>
  <c r="AA33" i="13"/>
  <c r="AA34" i="13"/>
  <c r="K22" i="14"/>
  <c r="J45" i="13"/>
  <c r="J7" i="13"/>
  <c r="M2" i="14"/>
  <c r="L4" i="14"/>
  <c r="L15" i="14" s="1"/>
  <c r="L8" i="14"/>
  <c r="L7" i="14"/>
  <c r="L11" i="14"/>
  <c r="L6" i="14"/>
  <c r="L10" i="14"/>
  <c r="L5" i="14"/>
  <c r="L9" i="14"/>
  <c r="J36" i="13"/>
  <c r="J33" i="13"/>
  <c r="K17" i="14"/>
  <c r="J19" i="13"/>
  <c r="J10" i="13"/>
  <c r="L5" i="13"/>
  <c r="K49" i="13"/>
  <c r="K44" i="13"/>
  <c r="K40" i="13"/>
  <c r="K35" i="13"/>
  <c r="K50" i="13"/>
  <c r="K46" i="13"/>
  <c r="K41" i="13"/>
  <c r="K37" i="13"/>
  <c r="K52" i="13"/>
  <c r="K48" i="13"/>
  <c r="K43" i="13"/>
  <c r="K39" i="13"/>
  <c r="K51" i="13"/>
  <c r="K47" i="13"/>
  <c r="K42" i="13"/>
  <c r="K38" i="13"/>
  <c r="K34" i="13"/>
  <c r="K8" i="13"/>
  <c r="K9" i="13"/>
  <c r="K11" i="13"/>
  <c r="K12" i="13"/>
  <c r="K13" i="13"/>
  <c r="K14" i="13"/>
  <c r="K15" i="13"/>
  <c r="K16" i="13"/>
  <c r="K17" i="13"/>
  <c r="K18" i="13"/>
  <c r="K20" i="13"/>
  <c r="K21" i="13"/>
  <c r="K22" i="13"/>
  <c r="K23" i="13"/>
  <c r="K24" i="13"/>
  <c r="K25" i="13"/>
  <c r="K26" i="13"/>
  <c r="G10" i="10"/>
  <c r="G9" i="10"/>
  <c r="G13" i="10"/>
  <c r="G12" i="10"/>
  <c r="D11" i="10"/>
  <c r="G7" i="10"/>
  <c r="D6" i="10"/>
  <c r="G8" i="10"/>
  <c r="L93" i="25" l="1"/>
  <c r="L6" i="25" s="1"/>
  <c r="K8" i="25"/>
  <c r="L105" i="25"/>
  <c r="L101" i="25"/>
  <c r="L7" i="25" s="1"/>
  <c r="L97" i="25"/>
  <c r="L104" i="25"/>
  <c r="L89" i="25"/>
  <c r="L90" i="25"/>
  <c r="L88" i="25"/>
  <c r="L102" i="25"/>
  <c r="L91" i="25"/>
  <c r="L100" i="25"/>
  <c r="L94" i="25"/>
  <c r="L108" i="25"/>
  <c r="L96" i="25"/>
  <c r="D21" i="10"/>
  <c r="G21" i="10" s="1"/>
  <c r="D26" i="10"/>
  <c r="G26" i="10" s="1"/>
  <c r="D22" i="10"/>
  <c r="G22" i="10" s="1"/>
  <c r="L9" i="10" s="1"/>
  <c r="D25" i="10"/>
  <c r="D23" i="10"/>
  <c r="G23" i="10" s="1"/>
  <c r="L10" i="10" s="1"/>
  <c r="D20" i="10"/>
  <c r="G20" i="10" s="1"/>
  <c r="M44" i="25"/>
  <c r="M54" i="25"/>
  <c r="M58" i="25"/>
  <c r="M62" i="25"/>
  <c r="M50" i="25"/>
  <c r="M36" i="25"/>
  <c r="M30" i="25"/>
  <c r="M27" i="25"/>
  <c r="M37" i="25"/>
  <c r="M28" i="25"/>
  <c r="N2" i="25"/>
  <c r="M48" i="25"/>
  <c r="M45" i="25"/>
  <c r="M57" i="25"/>
  <c r="M65" i="25"/>
  <c r="M26" i="25"/>
  <c r="M69" i="25" s="1"/>
  <c r="M51" i="25"/>
  <c r="M55" i="25"/>
  <c r="M59" i="25"/>
  <c r="M63" i="25"/>
  <c r="M46" i="25"/>
  <c r="M31" i="25"/>
  <c r="M38" i="25"/>
  <c r="M33" i="25"/>
  <c r="M42" i="25"/>
  <c r="M34" i="25"/>
  <c r="M52" i="25"/>
  <c r="M56" i="25"/>
  <c r="M60" i="25"/>
  <c r="M64" i="25"/>
  <c r="M35" i="25"/>
  <c r="M39" i="25"/>
  <c r="M40" i="25"/>
  <c r="M41" i="25"/>
  <c r="M53" i="25"/>
  <c r="M61" i="25"/>
  <c r="M32" i="25"/>
  <c r="M47" i="25"/>
  <c r="M29" i="25"/>
  <c r="M49" i="25"/>
  <c r="L72" i="25"/>
  <c r="L106" i="25"/>
  <c r="L75" i="25"/>
  <c r="L99" i="25"/>
  <c r="L4" i="25"/>
  <c r="L5" i="25" s="1"/>
  <c r="L92" i="25"/>
  <c r="L87" i="25"/>
  <c r="L84" i="25"/>
  <c r="L71" i="25"/>
  <c r="L78" i="25"/>
  <c r="L98" i="25"/>
  <c r="L81" i="25"/>
  <c r="L95" i="25"/>
  <c r="L77" i="25"/>
  <c r="L80" i="25"/>
  <c r="L85" i="25"/>
  <c r="L76" i="25"/>
  <c r="L83" i="25"/>
  <c r="L107" i="25"/>
  <c r="L74" i="25"/>
  <c r="L73" i="25"/>
  <c r="L82" i="25"/>
  <c r="L79" i="25"/>
  <c r="L70" i="25"/>
  <c r="L103" i="25"/>
  <c r="L33" i="16"/>
  <c r="L17" i="14"/>
  <c r="L21" i="14"/>
  <c r="L20" i="14"/>
  <c r="L16" i="14"/>
  <c r="L18" i="14"/>
  <c r="J53" i="13"/>
  <c r="L19" i="14"/>
  <c r="L22" i="14"/>
  <c r="AA39" i="13"/>
  <c r="K7" i="13"/>
  <c r="J27" i="13"/>
  <c r="K33" i="13"/>
  <c r="K19" i="13"/>
  <c r="K10" i="13"/>
  <c r="K36" i="13"/>
  <c r="M5" i="13"/>
  <c r="L50" i="13"/>
  <c r="L46" i="13"/>
  <c r="L41" i="13"/>
  <c r="L37" i="13"/>
  <c r="L49" i="13"/>
  <c r="L51" i="13"/>
  <c r="L47" i="13"/>
  <c r="L42" i="13"/>
  <c r="L38" i="13"/>
  <c r="L52" i="13"/>
  <c r="L48" i="13"/>
  <c r="L43" i="13"/>
  <c r="L39" i="13"/>
  <c r="L34" i="13"/>
  <c r="L44" i="13"/>
  <c r="L40" i="13"/>
  <c r="L35" i="13"/>
  <c r="L11" i="13"/>
  <c r="L15" i="13"/>
  <c r="L20" i="13"/>
  <c r="L24" i="13"/>
  <c r="L9" i="13"/>
  <c r="L14" i="13"/>
  <c r="L18" i="13"/>
  <c r="L23" i="13"/>
  <c r="L12" i="13"/>
  <c r="L16" i="13"/>
  <c r="L21" i="13"/>
  <c r="L25" i="13"/>
  <c r="L8" i="13"/>
  <c r="L13" i="13"/>
  <c r="L17" i="13"/>
  <c r="L22" i="13"/>
  <c r="L26" i="13"/>
  <c r="K45" i="13"/>
  <c r="N2" i="14"/>
  <c r="M5" i="14"/>
  <c r="M9" i="14"/>
  <c r="M4" i="14"/>
  <c r="M15" i="14" s="1"/>
  <c r="M8" i="14"/>
  <c r="M7" i="14"/>
  <c r="M11" i="14"/>
  <c r="M6" i="14"/>
  <c r="M10" i="14"/>
  <c r="D14" i="10"/>
  <c r="G6" i="10"/>
  <c r="G11" i="10"/>
  <c r="L8" i="25" l="1"/>
  <c r="M88" i="25"/>
  <c r="M90" i="25"/>
  <c r="M95" i="25"/>
  <c r="M89" i="25"/>
  <c r="M82" i="25"/>
  <c r="M76" i="25"/>
  <c r="D19" i="10"/>
  <c r="G19" i="10" s="1"/>
  <c r="L8" i="10" s="1"/>
  <c r="D24" i="10"/>
  <c r="G24" i="10" s="1"/>
  <c r="L11" i="10" s="1"/>
  <c r="M91" i="25"/>
  <c r="G25" i="10"/>
  <c r="M104" i="25"/>
  <c r="M99" i="25"/>
  <c r="M106" i="25"/>
  <c r="M70" i="25"/>
  <c r="M105" i="25"/>
  <c r="M72" i="25"/>
  <c r="M96" i="25"/>
  <c r="M78" i="25"/>
  <c r="M81" i="25"/>
  <c r="M102" i="25"/>
  <c r="M108" i="25"/>
  <c r="N53" i="25"/>
  <c r="N56" i="25"/>
  <c r="N60" i="25"/>
  <c r="N64" i="25"/>
  <c r="N33" i="25"/>
  <c r="N32" i="25"/>
  <c r="N42" i="25"/>
  <c r="N47" i="25"/>
  <c r="N50" i="25"/>
  <c r="N62" i="25"/>
  <c r="N27" i="25"/>
  <c r="N31" i="25"/>
  <c r="N34" i="25"/>
  <c r="N52" i="25"/>
  <c r="N59" i="25"/>
  <c r="N29" i="25"/>
  <c r="N40" i="25"/>
  <c r="N41" i="25"/>
  <c r="N28" i="25"/>
  <c r="N44" i="25"/>
  <c r="N26" i="25"/>
  <c r="N69" i="25" s="1"/>
  <c r="N57" i="25"/>
  <c r="N61" i="25"/>
  <c r="N65" i="25"/>
  <c r="N37" i="25"/>
  <c r="N36" i="25"/>
  <c r="N49" i="25"/>
  <c r="N30" i="25"/>
  <c r="N35" i="25"/>
  <c r="N51" i="25"/>
  <c r="N54" i="25"/>
  <c r="N58" i="25"/>
  <c r="N46" i="25"/>
  <c r="N38" i="25"/>
  <c r="N45" i="25"/>
  <c r="N55" i="25"/>
  <c r="N63" i="25"/>
  <c r="N48" i="25"/>
  <c r="N39" i="25"/>
  <c r="O2" i="25"/>
  <c r="M73" i="25"/>
  <c r="M101" i="25"/>
  <c r="M7" i="25" s="1"/>
  <c r="M84" i="25"/>
  <c r="M107" i="25"/>
  <c r="M77" i="25"/>
  <c r="M74" i="25"/>
  <c r="M98" i="25"/>
  <c r="M100" i="25"/>
  <c r="M71" i="25"/>
  <c r="M79" i="25"/>
  <c r="M97" i="25"/>
  <c r="M75" i="25"/>
  <c r="M83" i="25"/>
  <c r="M103" i="25"/>
  <c r="M85" i="25"/>
  <c r="M94" i="25"/>
  <c r="M80" i="25"/>
  <c r="M93" i="25"/>
  <c r="M6" i="25" s="1"/>
  <c r="M4" i="25"/>
  <c r="M5" i="25" s="1"/>
  <c r="M92" i="25"/>
  <c r="M87" i="25"/>
  <c r="L7" i="13"/>
  <c r="M21" i="14"/>
  <c r="M17" i="14"/>
  <c r="M22" i="14"/>
  <c r="M18" i="14"/>
  <c r="K53" i="13"/>
  <c r="K27" i="13"/>
  <c r="M19" i="14"/>
  <c r="L33" i="13"/>
  <c r="M20" i="14"/>
  <c r="L19" i="13"/>
  <c r="L36" i="13"/>
  <c r="N5" i="13"/>
  <c r="K40" i="16" s="1"/>
  <c r="E35" i="10" s="1"/>
  <c r="M51" i="13"/>
  <c r="M47" i="13"/>
  <c r="M42" i="13"/>
  <c r="M38" i="13"/>
  <c r="M41" i="13"/>
  <c r="M52" i="13"/>
  <c r="M48" i="13"/>
  <c r="M43" i="13"/>
  <c r="M39" i="13"/>
  <c r="M34" i="13"/>
  <c r="M37" i="13"/>
  <c r="M49" i="13"/>
  <c r="M44" i="13"/>
  <c r="M40" i="13"/>
  <c r="M35" i="13"/>
  <c r="M50" i="13"/>
  <c r="M46" i="13"/>
  <c r="M8" i="13"/>
  <c r="M9" i="13"/>
  <c r="M11" i="13"/>
  <c r="M12" i="13"/>
  <c r="M13" i="13"/>
  <c r="M14" i="13"/>
  <c r="M15" i="13"/>
  <c r="M16" i="13"/>
  <c r="M17" i="13"/>
  <c r="M18" i="13"/>
  <c r="M20" i="13"/>
  <c r="M21" i="13"/>
  <c r="M22" i="13"/>
  <c r="M23" i="13"/>
  <c r="M24" i="13"/>
  <c r="M25" i="13"/>
  <c r="M26" i="13"/>
  <c r="M16" i="14"/>
  <c r="O2" i="14"/>
  <c r="N6" i="14"/>
  <c r="N10" i="14"/>
  <c r="N5" i="14"/>
  <c r="N9" i="14"/>
  <c r="N4" i="14"/>
  <c r="N15" i="14" s="1"/>
  <c r="N8" i="14"/>
  <c r="N11" i="14"/>
  <c r="N7" i="14"/>
  <c r="L10" i="13"/>
  <c r="L45" i="13"/>
  <c r="G14" i="10"/>
  <c r="L12" i="10" l="1"/>
  <c r="D27" i="10"/>
  <c r="G27" i="10" s="1"/>
  <c r="N97" i="25"/>
  <c r="M8" i="25"/>
  <c r="N101" i="25"/>
  <c r="N7" i="25" s="1"/>
  <c r="N78" i="25"/>
  <c r="N106" i="25"/>
  <c r="N98" i="25"/>
  <c r="N89" i="25"/>
  <c r="N108" i="25"/>
  <c r="N93" i="25"/>
  <c r="N6" i="25" s="1"/>
  <c r="N96" i="25"/>
  <c r="N107" i="25"/>
  <c r="N77" i="25"/>
  <c r="O45" i="25"/>
  <c r="O49" i="25"/>
  <c r="O52" i="25"/>
  <c r="O28" i="25"/>
  <c r="O29" i="25"/>
  <c r="O41" i="25"/>
  <c r="O40" i="25"/>
  <c r="O57" i="25"/>
  <c r="O61" i="25"/>
  <c r="O65" i="25"/>
  <c r="P2" i="25"/>
  <c r="O26" i="25"/>
  <c r="O69" i="25" s="1"/>
  <c r="O55" i="25"/>
  <c r="O63" i="25"/>
  <c r="O106" i="25" s="1"/>
  <c r="O51" i="25"/>
  <c r="O44" i="25"/>
  <c r="O32" i="25"/>
  <c r="O56" i="25"/>
  <c r="O64" i="25"/>
  <c r="O46" i="25"/>
  <c r="O50" i="25"/>
  <c r="O53" i="25"/>
  <c r="O30" i="25"/>
  <c r="O33" i="25"/>
  <c r="O35" i="25"/>
  <c r="O54" i="25"/>
  <c r="O97" i="25" s="1"/>
  <c r="O58" i="25"/>
  <c r="O62" i="25"/>
  <c r="O36" i="25"/>
  <c r="O47" i="25"/>
  <c r="O27" i="25"/>
  <c r="O34" i="25"/>
  <c r="O37" i="25"/>
  <c r="O42" i="25"/>
  <c r="O59" i="25"/>
  <c r="O39" i="25"/>
  <c r="O48" i="25"/>
  <c r="O38" i="25"/>
  <c r="O31" i="25"/>
  <c r="O60" i="25"/>
  <c r="N73" i="25"/>
  <c r="N4" i="25"/>
  <c r="N5" i="25" s="1"/>
  <c r="N92" i="25"/>
  <c r="N87" i="25"/>
  <c r="N74" i="25"/>
  <c r="N82" i="25"/>
  <c r="N88" i="25"/>
  <c r="N104" i="25"/>
  <c r="N71" i="25"/>
  <c r="N102" i="25"/>
  <c r="N70" i="25"/>
  <c r="N85" i="25"/>
  <c r="N103" i="25"/>
  <c r="N80" i="25"/>
  <c r="N83" i="25"/>
  <c r="N76" i="25"/>
  <c r="N72" i="25"/>
  <c r="N90" i="25"/>
  <c r="N91" i="25"/>
  <c r="N81" i="25"/>
  <c r="N94" i="25"/>
  <c r="N79" i="25"/>
  <c r="N100" i="25"/>
  <c r="N84" i="25"/>
  <c r="N95" i="25"/>
  <c r="N105" i="25"/>
  <c r="N75" i="25"/>
  <c r="N99" i="25"/>
  <c r="L27" i="13"/>
  <c r="M45" i="13"/>
  <c r="M7" i="13"/>
  <c r="N18" i="14"/>
  <c r="N20" i="14"/>
  <c r="P2" i="14"/>
  <c r="O7" i="14"/>
  <c r="O11" i="14"/>
  <c r="O6" i="14"/>
  <c r="O10" i="14"/>
  <c r="O5" i="14"/>
  <c r="O9" i="14"/>
  <c r="O4" i="14"/>
  <c r="O15" i="14" s="1"/>
  <c r="O8" i="14"/>
  <c r="M19" i="13"/>
  <c r="M10" i="13"/>
  <c r="O5" i="13"/>
  <c r="N52" i="13"/>
  <c r="N48" i="13"/>
  <c r="N43" i="13"/>
  <c r="N39" i="13"/>
  <c r="N34" i="13"/>
  <c r="N49" i="13"/>
  <c r="N44" i="13"/>
  <c r="N40" i="13"/>
  <c r="N35" i="13"/>
  <c r="N51" i="13"/>
  <c r="N47" i="13"/>
  <c r="N42" i="13"/>
  <c r="N38" i="13"/>
  <c r="N50" i="13"/>
  <c r="N46" i="13"/>
  <c r="N41" i="13"/>
  <c r="N37" i="13"/>
  <c r="N8" i="13"/>
  <c r="N9" i="13"/>
  <c r="N11" i="13"/>
  <c r="N12" i="13"/>
  <c r="N13" i="13"/>
  <c r="N14" i="13"/>
  <c r="N15" i="13"/>
  <c r="N16" i="13"/>
  <c r="N17" i="13"/>
  <c r="N18" i="13"/>
  <c r="N20" i="13"/>
  <c r="N21" i="13"/>
  <c r="N22" i="13"/>
  <c r="N23" i="13"/>
  <c r="N24" i="13"/>
  <c r="N25" i="13"/>
  <c r="N26" i="13"/>
  <c r="H45" i="16"/>
  <c r="H44" i="16"/>
  <c r="I44" i="16"/>
  <c r="I43" i="16"/>
  <c r="H40" i="16"/>
  <c r="K44" i="16"/>
  <c r="K43" i="16"/>
  <c r="K39" i="16"/>
  <c r="K41" i="16"/>
  <c r="J41" i="16"/>
  <c r="J39" i="16"/>
  <c r="J40" i="16"/>
  <c r="K38" i="16"/>
  <c r="E33" i="10" s="1"/>
  <c r="J43" i="16"/>
  <c r="I45" i="16"/>
  <c r="I39" i="16"/>
  <c r="J38" i="16"/>
  <c r="H43" i="16"/>
  <c r="H41" i="16"/>
  <c r="J45" i="16"/>
  <c r="K45" i="16"/>
  <c r="I40" i="16"/>
  <c r="C35" i="10" s="1"/>
  <c r="I41" i="16"/>
  <c r="H39" i="16"/>
  <c r="H38" i="16"/>
  <c r="I38" i="16"/>
  <c r="C33" i="10" s="1"/>
  <c r="J44" i="16"/>
  <c r="N17" i="14"/>
  <c r="N22" i="14"/>
  <c r="N16" i="14"/>
  <c r="M36" i="13"/>
  <c r="L53" i="13"/>
  <c r="N19" i="14"/>
  <c r="N21" i="14"/>
  <c r="M33" i="13"/>
  <c r="O89" i="25" l="1"/>
  <c r="N8" i="25"/>
  <c r="O76" i="25"/>
  <c r="O82" i="25"/>
  <c r="O85" i="25"/>
  <c r="O77" i="25"/>
  <c r="O80" i="25"/>
  <c r="O91" i="25"/>
  <c r="O74" i="25"/>
  <c r="O81" i="25"/>
  <c r="O73" i="25"/>
  <c r="O96" i="25"/>
  <c r="O108" i="25"/>
  <c r="O70" i="25"/>
  <c r="O99" i="25"/>
  <c r="O90" i="25"/>
  <c r="O79" i="25"/>
  <c r="O78" i="25"/>
  <c r="O75" i="25"/>
  <c r="O93" i="25"/>
  <c r="O6" i="25" s="1"/>
  <c r="O98" i="25"/>
  <c r="O104" i="25"/>
  <c r="O103" i="25"/>
  <c r="O105" i="25"/>
  <c r="O100" i="25"/>
  <c r="O102" i="25"/>
  <c r="O101" i="25"/>
  <c r="O7" i="25" s="1"/>
  <c r="O107" i="25"/>
  <c r="O94" i="25"/>
  <c r="O83" i="25"/>
  <c r="O95" i="25"/>
  <c r="O84" i="25"/>
  <c r="O72" i="25"/>
  <c r="O88" i="25"/>
  <c r="P45" i="25"/>
  <c r="P49" i="25"/>
  <c r="P31" i="25"/>
  <c r="P27" i="25"/>
  <c r="P51" i="25"/>
  <c r="P36" i="25"/>
  <c r="P29" i="25"/>
  <c r="P55" i="25"/>
  <c r="P59" i="25"/>
  <c r="P63" i="25"/>
  <c r="P60" i="25"/>
  <c r="Q2" i="25"/>
  <c r="P65" i="25"/>
  <c r="P44" i="25"/>
  <c r="P38" i="25"/>
  <c r="P54" i="25"/>
  <c r="P46" i="25"/>
  <c r="P50" i="25"/>
  <c r="P35" i="25"/>
  <c r="P30" i="25"/>
  <c r="P53" i="25"/>
  <c r="P32" i="25"/>
  <c r="P37" i="25"/>
  <c r="P56" i="25"/>
  <c r="P64" i="25"/>
  <c r="P26" i="25"/>
  <c r="P69" i="25" s="1"/>
  <c r="P52" i="25"/>
  <c r="P58" i="25"/>
  <c r="P47" i="25"/>
  <c r="P28" i="25"/>
  <c r="P39" i="25"/>
  <c r="P34" i="25"/>
  <c r="P33" i="25"/>
  <c r="P41" i="25"/>
  <c r="P40" i="25"/>
  <c r="P57" i="25"/>
  <c r="P61" i="25"/>
  <c r="P48" i="25"/>
  <c r="P42" i="25"/>
  <c r="P62" i="25"/>
  <c r="O4" i="25"/>
  <c r="O5" i="25" s="1"/>
  <c r="O87" i="25"/>
  <c r="O92" i="25"/>
  <c r="O71" i="25"/>
  <c r="M27" i="13"/>
  <c r="M53" i="13"/>
  <c r="N7" i="13"/>
  <c r="N36" i="13"/>
  <c r="O19" i="14"/>
  <c r="O20" i="14"/>
  <c r="I42" i="16"/>
  <c r="O16" i="14"/>
  <c r="O18" i="14"/>
  <c r="I37" i="16"/>
  <c r="L41" i="16"/>
  <c r="K42" i="16"/>
  <c r="N33" i="13"/>
  <c r="O21" i="14"/>
  <c r="Q2" i="14"/>
  <c r="P4" i="14"/>
  <c r="P15" i="14" s="1"/>
  <c r="P8" i="14"/>
  <c r="P7" i="14"/>
  <c r="P11" i="14"/>
  <c r="P6" i="14"/>
  <c r="P10" i="14"/>
  <c r="P9" i="14"/>
  <c r="P5" i="14"/>
  <c r="L44" i="16"/>
  <c r="N19" i="13"/>
  <c r="N10" i="13"/>
  <c r="P5" i="13"/>
  <c r="O49" i="13"/>
  <c r="O44" i="13"/>
  <c r="O40" i="13"/>
  <c r="O35" i="13"/>
  <c r="O52" i="13"/>
  <c r="O48" i="13"/>
  <c r="O50" i="13"/>
  <c r="O46" i="13"/>
  <c r="O41" i="13"/>
  <c r="O37" i="13"/>
  <c r="O51" i="13"/>
  <c r="O47" i="13"/>
  <c r="O42" i="13"/>
  <c r="O38" i="13"/>
  <c r="O43" i="13"/>
  <c r="O39" i="13"/>
  <c r="O34" i="13"/>
  <c r="O8" i="13"/>
  <c r="O9" i="13"/>
  <c r="O11" i="13"/>
  <c r="O12" i="13"/>
  <c r="O13" i="13"/>
  <c r="O14" i="13"/>
  <c r="O15" i="13"/>
  <c r="O16" i="13"/>
  <c r="O17" i="13"/>
  <c r="O18" i="13"/>
  <c r="O20" i="13"/>
  <c r="O21" i="13"/>
  <c r="O22" i="13"/>
  <c r="O23" i="13"/>
  <c r="O24" i="13"/>
  <c r="O25" i="13"/>
  <c r="O26" i="13"/>
  <c r="O17" i="14"/>
  <c r="L38" i="16"/>
  <c r="H37" i="16"/>
  <c r="H42" i="16"/>
  <c r="L43" i="16"/>
  <c r="J42" i="16"/>
  <c r="L39" i="16"/>
  <c r="J37" i="16"/>
  <c r="E32" i="10"/>
  <c r="E40" i="10" s="1"/>
  <c r="K37" i="16"/>
  <c r="L40" i="16"/>
  <c r="L45" i="16"/>
  <c r="N45" i="13"/>
  <c r="O22" i="14"/>
  <c r="P91" i="25" l="1"/>
  <c r="P105" i="25"/>
  <c r="P95" i="25"/>
  <c r="P104" i="25"/>
  <c r="P100" i="25"/>
  <c r="P107" i="25"/>
  <c r="P71" i="25"/>
  <c r="P93" i="25"/>
  <c r="P6" i="25" s="1"/>
  <c r="P90" i="25"/>
  <c r="P101" i="25"/>
  <c r="P7" i="25" s="1"/>
  <c r="P97" i="25"/>
  <c r="P99" i="25"/>
  <c r="P84" i="25"/>
  <c r="P106" i="25"/>
  <c r="P96" i="25"/>
  <c r="P76" i="25"/>
  <c r="P89" i="25"/>
  <c r="P108" i="25"/>
  <c r="P102" i="25"/>
  <c r="P94" i="25"/>
  <c r="O8" i="25"/>
  <c r="P103" i="25"/>
  <c r="P98" i="25"/>
  <c r="I46" i="16"/>
  <c r="P77" i="25"/>
  <c r="P73" i="25"/>
  <c r="P70" i="25"/>
  <c r="P85" i="25"/>
  <c r="P83" i="25"/>
  <c r="P82" i="25"/>
  <c r="P80" i="25"/>
  <c r="P78" i="25"/>
  <c r="P81" i="25"/>
  <c r="Q51" i="25"/>
  <c r="Q46" i="25"/>
  <c r="Q54" i="25"/>
  <c r="Q58" i="25"/>
  <c r="Q62" i="25"/>
  <c r="Q32" i="25"/>
  <c r="Q31" i="25"/>
  <c r="Q37" i="25"/>
  <c r="Q30" i="25"/>
  <c r="Q29" i="25"/>
  <c r="R2" i="25"/>
  <c r="Q49" i="25"/>
  <c r="Q61" i="25"/>
  <c r="Q34" i="25"/>
  <c r="Q52" i="25"/>
  <c r="Q47" i="25"/>
  <c r="Q55" i="25"/>
  <c r="Q59" i="25"/>
  <c r="Q63" i="25"/>
  <c r="Q36" i="25"/>
  <c r="Q35" i="25"/>
  <c r="Q39" i="25"/>
  <c r="Q38" i="25"/>
  <c r="Q40" i="25"/>
  <c r="Q45" i="25"/>
  <c r="Q65" i="25"/>
  <c r="Q50" i="25"/>
  <c r="Q53" i="25"/>
  <c r="Q48" i="25"/>
  <c r="Q56" i="25"/>
  <c r="Q60" i="25"/>
  <c r="Q64" i="25"/>
  <c r="Q26" i="25"/>
  <c r="Q69" i="25" s="1"/>
  <c r="Q27" i="25"/>
  <c r="Q33" i="25"/>
  <c r="Q41" i="25"/>
  <c r="Q44" i="25"/>
  <c r="Q57" i="25"/>
  <c r="Q28" i="25"/>
  <c r="Q42" i="25"/>
  <c r="P72" i="25"/>
  <c r="P74" i="25"/>
  <c r="P75" i="25"/>
  <c r="P4" i="25"/>
  <c r="P5" i="25" s="1"/>
  <c r="P87" i="25"/>
  <c r="P92" i="25"/>
  <c r="P79" i="25"/>
  <c r="P88" i="25"/>
  <c r="N53" i="13"/>
  <c r="P17" i="14"/>
  <c r="K46" i="16"/>
  <c r="N27" i="13"/>
  <c r="J46" i="16"/>
  <c r="O10" i="13"/>
  <c r="L42" i="16"/>
  <c r="O7" i="13"/>
  <c r="L37" i="16"/>
  <c r="H46" i="16"/>
  <c r="P16" i="14"/>
  <c r="P22" i="14"/>
  <c r="R2" i="14"/>
  <c r="Q5" i="14"/>
  <c r="Q9" i="14"/>
  <c r="Q4" i="14"/>
  <c r="Q15" i="14" s="1"/>
  <c r="Q8" i="14"/>
  <c r="Q7" i="14"/>
  <c r="Q11" i="14"/>
  <c r="Q6" i="14"/>
  <c r="Q10" i="14"/>
  <c r="O19" i="13"/>
  <c r="O36" i="13"/>
  <c r="P20" i="14"/>
  <c r="P18" i="14"/>
  <c r="C32" i="10"/>
  <c r="O45" i="13"/>
  <c r="Q5" i="13"/>
  <c r="P50" i="13"/>
  <c r="P46" i="13"/>
  <c r="P41" i="13"/>
  <c r="P37" i="13"/>
  <c r="P44" i="13"/>
  <c r="P40" i="13"/>
  <c r="P51" i="13"/>
  <c r="P47" i="13"/>
  <c r="P42" i="13"/>
  <c r="P38" i="13"/>
  <c r="P35" i="13"/>
  <c r="P52" i="13"/>
  <c r="P48" i="13"/>
  <c r="P43" i="13"/>
  <c r="P39" i="13"/>
  <c r="P34" i="13"/>
  <c r="P49" i="13"/>
  <c r="P12" i="13"/>
  <c r="P16" i="13"/>
  <c r="P21" i="13"/>
  <c r="P25" i="13"/>
  <c r="P11" i="13"/>
  <c r="P15" i="13"/>
  <c r="P20" i="13"/>
  <c r="P24" i="13"/>
  <c r="P8" i="13"/>
  <c r="P9" i="13"/>
  <c r="P14" i="13"/>
  <c r="P18" i="13"/>
  <c r="P23" i="13"/>
  <c r="P13" i="13"/>
  <c r="P17" i="13"/>
  <c r="P22" i="13"/>
  <c r="P26" i="13"/>
  <c r="O33" i="13"/>
  <c r="P21" i="14"/>
  <c r="P19" i="14"/>
  <c r="P8" i="25" l="1"/>
  <c r="Q96" i="25"/>
  <c r="Q107" i="25"/>
  <c r="Q85" i="25"/>
  <c r="D35" i="10"/>
  <c r="G35" i="10" s="1"/>
  <c r="D36" i="10"/>
  <c r="G36" i="10" s="1"/>
  <c r="D34" i="10"/>
  <c r="G34" i="10" s="1"/>
  <c r="D33" i="10"/>
  <c r="G33" i="10" s="1"/>
  <c r="D39" i="10"/>
  <c r="G39" i="10" s="1"/>
  <c r="D38" i="10"/>
  <c r="G38" i="10" s="1"/>
  <c r="Q71" i="25"/>
  <c r="Q76" i="25"/>
  <c r="Q84" i="25"/>
  <c r="Q83" i="25"/>
  <c r="Q79" i="25"/>
  <c r="Q90" i="25"/>
  <c r="Q80" i="25"/>
  <c r="Q101" i="25"/>
  <c r="Q7" i="25" s="1"/>
  <c r="Q103" i="25"/>
  <c r="Q93" i="25"/>
  <c r="Q6" i="25" s="1"/>
  <c r="Q81" i="25"/>
  <c r="Q106" i="25"/>
  <c r="Q95" i="25"/>
  <c r="R44" i="25"/>
  <c r="R48" i="25"/>
  <c r="R54" i="25"/>
  <c r="R58" i="25"/>
  <c r="R62" i="25"/>
  <c r="R29" i="25"/>
  <c r="R36" i="25"/>
  <c r="R40" i="25"/>
  <c r="R53" i="25"/>
  <c r="R42" i="25"/>
  <c r="S2" i="25"/>
  <c r="R45" i="25"/>
  <c r="R49" i="25"/>
  <c r="R55" i="25"/>
  <c r="R59" i="25"/>
  <c r="R63" i="25"/>
  <c r="R33" i="25"/>
  <c r="R28" i="25"/>
  <c r="R52" i="25"/>
  <c r="R27" i="25"/>
  <c r="R30" i="25"/>
  <c r="R34" i="25"/>
  <c r="R41" i="25"/>
  <c r="R26" i="25"/>
  <c r="R69" i="25" s="1"/>
  <c r="R61" i="25"/>
  <c r="R32" i="25"/>
  <c r="R51" i="25"/>
  <c r="R31" i="25"/>
  <c r="R46" i="25"/>
  <c r="R50" i="25"/>
  <c r="R56" i="25"/>
  <c r="R60" i="25"/>
  <c r="R64" i="25"/>
  <c r="R37" i="25"/>
  <c r="R35" i="25"/>
  <c r="R38" i="25"/>
  <c r="R47" i="25"/>
  <c r="R57" i="25"/>
  <c r="R65" i="25"/>
  <c r="R39" i="25"/>
  <c r="Q74" i="25"/>
  <c r="Q97" i="25"/>
  <c r="Q100" i="25"/>
  <c r="Q70" i="25"/>
  <c r="Q99" i="25"/>
  <c r="Q108" i="25"/>
  <c r="Q82" i="25"/>
  <c r="Q102" i="25"/>
  <c r="Q77" i="25"/>
  <c r="Q72" i="25"/>
  <c r="Q75" i="25"/>
  <c r="Q89" i="25"/>
  <c r="Q4" i="25"/>
  <c r="Q5" i="25" s="1"/>
  <c r="Q92" i="25"/>
  <c r="Q87" i="25"/>
  <c r="Q91" i="25"/>
  <c r="Q88" i="25"/>
  <c r="Q78" i="25"/>
  <c r="Q98" i="25"/>
  <c r="Q104" i="25"/>
  <c r="Q73" i="25"/>
  <c r="Q105" i="25"/>
  <c r="Q94" i="25"/>
  <c r="Q17" i="14"/>
  <c r="L46" i="16"/>
  <c r="P7" i="13"/>
  <c r="P33" i="13"/>
  <c r="O27" i="13"/>
  <c r="O53" i="13"/>
  <c r="C40" i="10"/>
  <c r="P19" i="13"/>
  <c r="P36" i="13"/>
  <c r="R5" i="13"/>
  <c r="Q51" i="13"/>
  <c r="Q47" i="13"/>
  <c r="Q42" i="13"/>
  <c r="Q38" i="13"/>
  <c r="Q37" i="13"/>
  <c r="Q52" i="13"/>
  <c r="Q48" i="13"/>
  <c r="Q43" i="13"/>
  <c r="Q39" i="13"/>
  <c r="Q34" i="13"/>
  <c r="Q50" i="13"/>
  <c r="Q46" i="13"/>
  <c r="Q41" i="13"/>
  <c r="Q49" i="13"/>
  <c r="Q44" i="13"/>
  <c r="Q40" i="13"/>
  <c r="Q35" i="13"/>
  <c r="Q8" i="13"/>
  <c r="Q9" i="13"/>
  <c r="Q11" i="13"/>
  <c r="Q12" i="13"/>
  <c r="Q13" i="13"/>
  <c r="Q14" i="13"/>
  <c r="Q15" i="13"/>
  <c r="Q16" i="13"/>
  <c r="Q17" i="13"/>
  <c r="Q18" i="13"/>
  <c r="Q20" i="13"/>
  <c r="Q21" i="13"/>
  <c r="Q22" i="13"/>
  <c r="Q23" i="13"/>
  <c r="Q24" i="13"/>
  <c r="Q25" i="13"/>
  <c r="Q26" i="13"/>
  <c r="Q22" i="14"/>
  <c r="Q20" i="14"/>
  <c r="Q18" i="14"/>
  <c r="Q16" i="14"/>
  <c r="P10" i="13"/>
  <c r="P45" i="13"/>
  <c r="Q21" i="14"/>
  <c r="Q19" i="14"/>
  <c r="S2" i="14"/>
  <c r="R6" i="14"/>
  <c r="R10" i="14"/>
  <c r="R5" i="14"/>
  <c r="R9" i="14"/>
  <c r="R4" i="14"/>
  <c r="R15" i="14" s="1"/>
  <c r="R8" i="14"/>
  <c r="R11" i="14"/>
  <c r="R7" i="14"/>
  <c r="R90" i="25" l="1"/>
  <c r="R104" i="25"/>
  <c r="R100" i="25"/>
  <c r="R91" i="25"/>
  <c r="R82" i="25"/>
  <c r="R107" i="25"/>
  <c r="R103" i="25"/>
  <c r="R93" i="25"/>
  <c r="R6" i="25" s="1"/>
  <c r="R89" i="25"/>
  <c r="R106" i="25"/>
  <c r="R88" i="25"/>
  <c r="R108" i="25"/>
  <c r="R99" i="25"/>
  <c r="R98" i="25"/>
  <c r="R81" i="25"/>
  <c r="R74" i="25"/>
  <c r="D32" i="10"/>
  <c r="G32" i="10" s="1"/>
  <c r="R80" i="25"/>
  <c r="Q8" i="25"/>
  <c r="R75" i="25"/>
  <c r="R77" i="25"/>
  <c r="R71" i="25"/>
  <c r="R85" i="25"/>
  <c r="R72" i="25"/>
  <c r="R73" i="25"/>
  <c r="R76" i="25"/>
  <c r="R96" i="25"/>
  <c r="R105" i="25"/>
  <c r="R4" i="25"/>
  <c r="R5" i="25" s="1"/>
  <c r="R92" i="25"/>
  <c r="R87" i="25"/>
  <c r="R70" i="25"/>
  <c r="R83" i="25"/>
  <c r="R101" i="25"/>
  <c r="R7" i="25" s="1"/>
  <c r="R78" i="25"/>
  <c r="R94" i="25"/>
  <c r="R84" i="25"/>
  <c r="R95" i="25"/>
  <c r="R102" i="25"/>
  <c r="S48" i="25"/>
  <c r="S51" i="25"/>
  <c r="S26" i="25"/>
  <c r="S69" i="25" s="1"/>
  <c r="S57" i="25"/>
  <c r="S61" i="25"/>
  <c r="S65" i="25"/>
  <c r="S29" i="25"/>
  <c r="S41" i="25"/>
  <c r="S40" i="25"/>
  <c r="S44" i="25"/>
  <c r="S60" i="25"/>
  <c r="S36" i="25"/>
  <c r="T2" i="25"/>
  <c r="S45" i="25"/>
  <c r="S49" i="25"/>
  <c r="S52" i="25"/>
  <c r="S54" i="25"/>
  <c r="S58" i="25"/>
  <c r="S62" i="25"/>
  <c r="S30" i="25"/>
  <c r="S33" i="25"/>
  <c r="S28" i="25"/>
  <c r="S32" i="25"/>
  <c r="S63" i="25"/>
  <c r="S37" i="25"/>
  <c r="S31" i="25"/>
  <c r="X2" i="25"/>
  <c r="S47" i="25"/>
  <c r="S64" i="25"/>
  <c r="S39" i="25"/>
  <c r="S46" i="25"/>
  <c r="S50" i="25"/>
  <c r="S53" i="25"/>
  <c r="S55" i="25"/>
  <c r="S59" i="25"/>
  <c r="S34" i="25"/>
  <c r="S35" i="25"/>
  <c r="S27" i="25"/>
  <c r="S56" i="25"/>
  <c r="S38" i="25"/>
  <c r="S42" i="25"/>
  <c r="R79" i="25"/>
  <c r="R97" i="25"/>
  <c r="Q7" i="13"/>
  <c r="P53" i="13"/>
  <c r="P27" i="13"/>
  <c r="R22" i="14"/>
  <c r="R16" i="14"/>
  <c r="Q45" i="13"/>
  <c r="D37" i="10"/>
  <c r="G37" i="10" s="1"/>
  <c r="Q10" i="13"/>
  <c r="S5" i="13"/>
  <c r="K53" i="16" s="1"/>
  <c r="E48" i="10" s="1"/>
  <c r="R52" i="13"/>
  <c r="R48" i="13"/>
  <c r="R43" i="13"/>
  <c r="R39" i="13"/>
  <c r="R34" i="13"/>
  <c r="R51" i="13"/>
  <c r="R47" i="13"/>
  <c r="R49" i="13"/>
  <c r="R44" i="13"/>
  <c r="R40" i="13"/>
  <c r="R35" i="13"/>
  <c r="R50" i="13"/>
  <c r="R46" i="13"/>
  <c r="R41" i="13"/>
  <c r="R37" i="13"/>
  <c r="R42" i="13"/>
  <c r="R38" i="13"/>
  <c r="R8" i="13"/>
  <c r="R9" i="13"/>
  <c r="R11" i="13"/>
  <c r="R12" i="13"/>
  <c r="R13" i="13"/>
  <c r="R14" i="13"/>
  <c r="R15" i="13"/>
  <c r="R16" i="13"/>
  <c r="R17" i="13"/>
  <c r="R18" i="13"/>
  <c r="R20" i="13"/>
  <c r="R21" i="13"/>
  <c r="R22" i="13"/>
  <c r="R23" i="13"/>
  <c r="R24" i="13"/>
  <c r="R25" i="13"/>
  <c r="R26" i="13"/>
  <c r="R19" i="14"/>
  <c r="R21" i="14"/>
  <c r="R17" i="14"/>
  <c r="Q33" i="13"/>
  <c r="Q19" i="13"/>
  <c r="R18" i="14"/>
  <c r="R20" i="14"/>
  <c r="T2" i="14"/>
  <c r="S7" i="14"/>
  <c r="S11" i="14"/>
  <c r="S5" i="14"/>
  <c r="S9" i="14"/>
  <c r="S10" i="14"/>
  <c r="S4" i="14"/>
  <c r="S15" i="14" s="1"/>
  <c r="S8" i="14"/>
  <c r="S6" i="14"/>
  <c r="Q36" i="13"/>
  <c r="S99" i="25" l="1"/>
  <c r="R8" i="25"/>
  <c r="S89" i="25"/>
  <c r="S90" i="25"/>
  <c r="S102" i="25"/>
  <c r="S75" i="25"/>
  <c r="S88" i="25"/>
  <c r="S105" i="25"/>
  <c r="S72" i="25"/>
  <c r="S81" i="25"/>
  <c r="S77" i="25"/>
  <c r="S93" i="25"/>
  <c r="S6" i="25" s="1"/>
  <c r="S73" i="25"/>
  <c r="S70" i="25"/>
  <c r="S82" i="25"/>
  <c r="S85" i="25"/>
  <c r="S78" i="25"/>
  <c r="S96" i="25"/>
  <c r="S107" i="25"/>
  <c r="S80" i="25"/>
  <c r="S76" i="25"/>
  <c r="S106" i="25"/>
  <c r="S79" i="25"/>
  <c r="S84" i="25"/>
  <c r="S95" i="25"/>
  <c r="S100" i="25"/>
  <c r="S97" i="25"/>
  <c r="X50" i="25"/>
  <c r="X45" i="25"/>
  <c r="X31" i="25"/>
  <c r="X34" i="25"/>
  <c r="X42" i="25"/>
  <c r="X56" i="25"/>
  <c r="X60" i="25"/>
  <c r="X64" i="25"/>
  <c r="X46" i="25"/>
  <c r="X27" i="25"/>
  <c r="AC2" i="25"/>
  <c r="X49" i="25"/>
  <c r="X54" i="25"/>
  <c r="X58" i="25"/>
  <c r="X37" i="25"/>
  <c r="X30" i="25"/>
  <c r="X55" i="25"/>
  <c r="X63" i="25"/>
  <c r="Y2" i="25"/>
  <c r="X51" i="25"/>
  <c r="X47" i="25"/>
  <c r="X35" i="25"/>
  <c r="X38" i="25"/>
  <c r="X28" i="25"/>
  <c r="X57" i="25"/>
  <c r="X61" i="25"/>
  <c r="X65" i="25"/>
  <c r="X29" i="25"/>
  <c r="X36" i="25"/>
  <c r="X52" i="25"/>
  <c r="X39" i="25"/>
  <c r="X48" i="25"/>
  <c r="X62" i="25"/>
  <c r="X32" i="25"/>
  <c r="X33" i="25"/>
  <c r="X59" i="25"/>
  <c r="X102" i="25" s="1"/>
  <c r="X41" i="25"/>
  <c r="X40" i="25"/>
  <c r="X44" i="25"/>
  <c r="X53" i="25"/>
  <c r="X26" i="25"/>
  <c r="X69" i="25" s="1"/>
  <c r="S103" i="25"/>
  <c r="S98" i="25"/>
  <c r="S74" i="25"/>
  <c r="S71" i="25"/>
  <c r="S101" i="25"/>
  <c r="S4" i="25"/>
  <c r="S5" i="25" s="1"/>
  <c r="S87" i="25"/>
  <c r="S92" i="25"/>
  <c r="S108" i="25"/>
  <c r="S94" i="25"/>
  <c r="T44" i="25"/>
  <c r="T47" i="25"/>
  <c r="T51" i="25"/>
  <c r="T31" i="25"/>
  <c r="T55" i="25"/>
  <c r="T59" i="25"/>
  <c r="T63" i="25"/>
  <c r="T34" i="25"/>
  <c r="T37" i="25"/>
  <c r="T33" i="25"/>
  <c r="T26" i="25"/>
  <c r="T69" i="25" s="1"/>
  <c r="U2" i="25"/>
  <c r="T28" i="25"/>
  <c r="T48" i="25"/>
  <c r="T52" i="25"/>
  <c r="T35" i="25"/>
  <c r="T56" i="25"/>
  <c r="T60" i="25"/>
  <c r="T64" i="25"/>
  <c r="T38" i="25"/>
  <c r="T42" i="25"/>
  <c r="T40" i="25"/>
  <c r="T57" i="25"/>
  <c r="T61" i="25"/>
  <c r="T65" i="25"/>
  <c r="T36" i="25"/>
  <c r="T32" i="25"/>
  <c r="T45" i="25"/>
  <c r="T49" i="25"/>
  <c r="T53" i="25"/>
  <c r="T39" i="25"/>
  <c r="T46" i="25"/>
  <c r="T50" i="25"/>
  <c r="T27" i="25"/>
  <c r="T54" i="25"/>
  <c r="T58" i="25"/>
  <c r="T62" i="25"/>
  <c r="T30" i="25"/>
  <c r="T29" i="25"/>
  <c r="T41" i="25"/>
  <c r="S83" i="25"/>
  <c r="S104" i="25"/>
  <c r="S91" i="25"/>
  <c r="D40" i="10"/>
  <c r="G40" i="10" s="1"/>
  <c r="R7" i="13"/>
  <c r="Q53" i="13"/>
  <c r="Q27" i="13"/>
  <c r="S19" i="14"/>
  <c r="S16" i="14"/>
  <c r="S22" i="14"/>
  <c r="R45" i="13"/>
  <c r="R33" i="13"/>
  <c r="S21" i="14"/>
  <c r="S18" i="14"/>
  <c r="R19" i="13"/>
  <c r="R10" i="13"/>
  <c r="T5" i="13"/>
  <c r="K66" i="16" s="1"/>
  <c r="E61" i="10" s="1"/>
  <c r="S49" i="13"/>
  <c r="S44" i="13"/>
  <c r="S40" i="13"/>
  <c r="S35" i="13"/>
  <c r="S43" i="13"/>
  <c r="S39" i="13"/>
  <c r="S50" i="13"/>
  <c r="S46" i="13"/>
  <c r="S41" i="13"/>
  <c r="S37" i="13"/>
  <c r="S51" i="13"/>
  <c r="S47" i="13"/>
  <c r="S42" i="13"/>
  <c r="S38" i="13"/>
  <c r="S52" i="13"/>
  <c r="S48" i="13"/>
  <c r="S34" i="13"/>
  <c r="J52" i="16"/>
  <c r="H54" i="16"/>
  <c r="I51" i="16"/>
  <c r="C46" i="10" s="1"/>
  <c r="J51" i="16"/>
  <c r="H51" i="16"/>
  <c r="S22" i="13"/>
  <c r="J56" i="16"/>
  <c r="S11" i="13"/>
  <c r="J53" i="16"/>
  <c r="S26" i="13"/>
  <c r="S8" i="13"/>
  <c r="J57" i="16"/>
  <c r="H56" i="16"/>
  <c r="S16" i="13"/>
  <c r="S17" i="13"/>
  <c r="I58" i="16"/>
  <c r="J54" i="16"/>
  <c r="I52" i="16"/>
  <c r="I53" i="16"/>
  <c r="C48" i="10" s="1"/>
  <c r="K58" i="16"/>
  <c r="S25" i="13"/>
  <c r="K56" i="16"/>
  <c r="S9" i="13"/>
  <c r="K54" i="16"/>
  <c r="S12" i="13"/>
  <c r="S14" i="13"/>
  <c r="I54" i="16"/>
  <c r="S18" i="13"/>
  <c r="S24" i="13"/>
  <c r="H52" i="16"/>
  <c r="H57" i="16"/>
  <c r="H58" i="16"/>
  <c r="S20" i="13"/>
  <c r="K57" i="16"/>
  <c r="K52" i="16"/>
  <c r="S13" i="13"/>
  <c r="K51" i="16"/>
  <c r="E46" i="10" s="1"/>
  <c r="S15" i="13"/>
  <c r="S21" i="13"/>
  <c r="H53" i="16"/>
  <c r="J58" i="16"/>
  <c r="I56" i="16"/>
  <c r="I57" i="16"/>
  <c r="S23" i="13"/>
  <c r="S17" i="14"/>
  <c r="S20" i="14"/>
  <c r="U2" i="14"/>
  <c r="T7" i="14"/>
  <c r="T11" i="14"/>
  <c r="T4" i="14"/>
  <c r="T15" i="14" s="1"/>
  <c r="T8" i="14"/>
  <c r="T5" i="14"/>
  <c r="T10" i="14"/>
  <c r="T9" i="14"/>
  <c r="T6" i="14"/>
  <c r="R36" i="13"/>
  <c r="T89" i="25" l="1"/>
  <c r="J17" i="25"/>
  <c r="J16" i="25"/>
  <c r="X105" i="25"/>
  <c r="J13" i="25"/>
  <c r="AL34" i="13"/>
  <c r="T105" i="25"/>
  <c r="X96" i="25"/>
  <c r="T93" i="25"/>
  <c r="T6" i="25" s="1"/>
  <c r="T82" i="25"/>
  <c r="X94" i="25"/>
  <c r="J18" i="25"/>
  <c r="T72" i="25"/>
  <c r="T75" i="25"/>
  <c r="T91" i="25"/>
  <c r="T88" i="25"/>
  <c r="T96" i="25"/>
  <c r="T103" i="25"/>
  <c r="T90" i="25"/>
  <c r="X100" i="25"/>
  <c r="X98" i="25"/>
  <c r="X97" i="25"/>
  <c r="T97" i="25"/>
  <c r="T101" i="25"/>
  <c r="T7" i="25" s="1"/>
  <c r="T100" i="25"/>
  <c r="T107" i="25"/>
  <c r="J14" i="25"/>
  <c r="X108" i="25"/>
  <c r="T84" i="25"/>
  <c r="X95" i="25"/>
  <c r="X104" i="25"/>
  <c r="X106" i="25"/>
  <c r="X101" i="25"/>
  <c r="X7" i="25" s="1"/>
  <c r="T104" i="25"/>
  <c r="T81" i="25"/>
  <c r="T78" i="25"/>
  <c r="T77" i="25"/>
  <c r="T74" i="25"/>
  <c r="X76" i="25"/>
  <c r="X82" i="25"/>
  <c r="X81" i="25"/>
  <c r="X80" i="25"/>
  <c r="X103" i="25"/>
  <c r="X74" i="25"/>
  <c r="T95" i="25"/>
  <c r="T106" i="25"/>
  <c r="T94" i="25"/>
  <c r="X83" i="25"/>
  <c r="X75" i="25"/>
  <c r="X99" i="25"/>
  <c r="X4" i="25"/>
  <c r="X5" i="25" s="1"/>
  <c r="X87" i="25"/>
  <c r="X92" i="25"/>
  <c r="X78" i="25"/>
  <c r="X70" i="25"/>
  <c r="X88" i="25"/>
  <c r="U44" i="25"/>
  <c r="U45" i="25"/>
  <c r="U49" i="25"/>
  <c r="U53" i="25"/>
  <c r="U57" i="25"/>
  <c r="U61" i="25"/>
  <c r="U65" i="25"/>
  <c r="U27" i="25"/>
  <c r="U38" i="25"/>
  <c r="U29" i="25"/>
  <c r="U46" i="25"/>
  <c r="U50" i="25"/>
  <c r="U54" i="25"/>
  <c r="U58" i="25"/>
  <c r="U62" i="25"/>
  <c r="U28" i="25"/>
  <c r="U31" i="25"/>
  <c r="U41" i="25"/>
  <c r="U37" i="25"/>
  <c r="U33" i="25"/>
  <c r="V2" i="25"/>
  <c r="U56" i="25"/>
  <c r="U64" i="25"/>
  <c r="U26" i="25"/>
  <c r="U69" i="25" s="1"/>
  <c r="Z2" i="25"/>
  <c r="U47" i="25"/>
  <c r="U51" i="25"/>
  <c r="U55" i="25"/>
  <c r="U59" i="25"/>
  <c r="U63" i="25"/>
  <c r="U32" i="25"/>
  <c r="U35" i="25"/>
  <c r="U40" i="25"/>
  <c r="U42" i="25"/>
  <c r="U48" i="25"/>
  <c r="U52" i="25"/>
  <c r="U60" i="25"/>
  <c r="U36" i="25"/>
  <c r="U30" i="25"/>
  <c r="U34" i="25"/>
  <c r="U39" i="25"/>
  <c r="Y44" i="25"/>
  <c r="Y53" i="25"/>
  <c r="Y57" i="25"/>
  <c r="Y61" i="25"/>
  <c r="Y65" i="25"/>
  <c r="Y36" i="25"/>
  <c r="Y26" i="25"/>
  <c r="Y69" i="25" s="1"/>
  <c r="Y46" i="25"/>
  <c r="Y39" i="25"/>
  <c r="Y50" i="25"/>
  <c r="Y54" i="25"/>
  <c r="Y58" i="25"/>
  <c r="Y62" i="25"/>
  <c r="Y27" i="25"/>
  <c r="Y45" i="25"/>
  <c r="Y31" i="25"/>
  <c r="Y29" i="25"/>
  <c r="Y42" i="25"/>
  <c r="Y37" i="25"/>
  <c r="Y51" i="25"/>
  <c r="Y55" i="25"/>
  <c r="Y59" i="25"/>
  <c r="Y63" i="25"/>
  <c r="Y28" i="25"/>
  <c r="Y47" i="25"/>
  <c r="Y90" i="25" s="1"/>
  <c r="Y35" i="25"/>
  <c r="Y48" i="25"/>
  <c r="Y30" i="25"/>
  <c r="Y40" i="25"/>
  <c r="AD2" i="25"/>
  <c r="Y52" i="25"/>
  <c r="Y56" i="25"/>
  <c r="Y60" i="25"/>
  <c r="Y64" i="25"/>
  <c r="Y32" i="25"/>
  <c r="Y49" i="25"/>
  <c r="Y34" i="25"/>
  <c r="Y33" i="25"/>
  <c r="Y38" i="25"/>
  <c r="Y41" i="25"/>
  <c r="AC52" i="25"/>
  <c r="AC47" i="25"/>
  <c r="AC55" i="25"/>
  <c r="AC59" i="25"/>
  <c r="AC63" i="25"/>
  <c r="AC32" i="25"/>
  <c r="AC30" i="25"/>
  <c r="AC33" i="25"/>
  <c r="AC37" i="25"/>
  <c r="AC44" i="25"/>
  <c r="AC53" i="25"/>
  <c r="AC48" i="25"/>
  <c r="AC56" i="25"/>
  <c r="AC60" i="25"/>
  <c r="AC64" i="25"/>
  <c r="AC36" i="25"/>
  <c r="AC38" i="25"/>
  <c r="AC40" i="25"/>
  <c r="AC42" i="25"/>
  <c r="AC50" i="25"/>
  <c r="AC45" i="25"/>
  <c r="AC49" i="25"/>
  <c r="AC57" i="25"/>
  <c r="AC61" i="25"/>
  <c r="AC65" i="25"/>
  <c r="AC31" i="25"/>
  <c r="AC39" i="25"/>
  <c r="AC27" i="25"/>
  <c r="AC34" i="25"/>
  <c r="AH2" i="25"/>
  <c r="AC51" i="25"/>
  <c r="AC46" i="25"/>
  <c r="AC54" i="25"/>
  <c r="AC58" i="25"/>
  <c r="AC101" i="25" s="1"/>
  <c r="AC7" i="25" s="1"/>
  <c r="AC62" i="25"/>
  <c r="AC28" i="25"/>
  <c r="AC35" i="25"/>
  <c r="AC41" i="25"/>
  <c r="AC29" i="25"/>
  <c r="AC26" i="25"/>
  <c r="AC69" i="25" s="1"/>
  <c r="T73" i="25"/>
  <c r="T70" i="25"/>
  <c r="T79" i="25"/>
  <c r="T83" i="25"/>
  <c r="T76" i="25"/>
  <c r="T102" i="25"/>
  <c r="J15" i="25"/>
  <c r="S7" i="25"/>
  <c r="S8" i="25" s="1"/>
  <c r="X84" i="25"/>
  <c r="X79" i="25"/>
  <c r="X90" i="25"/>
  <c r="X89" i="25"/>
  <c r="X85" i="25"/>
  <c r="X93" i="25"/>
  <c r="X6" i="25" s="1"/>
  <c r="T108" i="25"/>
  <c r="T85" i="25"/>
  <c r="T99" i="25"/>
  <c r="T71" i="25"/>
  <c r="T80" i="25"/>
  <c r="T98" i="25"/>
  <c r="T4" i="25"/>
  <c r="T5" i="25" s="1"/>
  <c r="T87" i="25"/>
  <c r="T92" i="25"/>
  <c r="X91" i="25"/>
  <c r="X72" i="25"/>
  <c r="X71" i="25"/>
  <c r="X73" i="25"/>
  <c r="X107" i="25"/>
  <c r="X77" i="25"/>
  <c r="T20" i="14"/>
  <c r="AA17" i="14"/>
  <c r="I55" i="16"/>
  <c r="L53" i="16"/>
  <c r="S33" i="13"/>
  <c r="AG33" i="13" s="1"/>
  <c r="T21" i="14"/>
  <c r="T22" i="14"/>
  <c r="T16" i="14"/>
  <c r="T18" i="14"/>
  <c r="L58" i="16"/>
  <c r="R27" i="13"/>
  <c r="T17" i="14"/>
  <c r="AA19" i="14"/>
  <c r="H50" i="16"/>
  <c r="L51" i="16"/>
  <c r="S36" i="13"/>
  <c r="AB33" i="13" s="1"/>
  <c r="R53" i="13"/>
  <c r="T19" i="14"/>
  <c r="V2" i="14"/>
  <c r="U7" i="14"/>
  <c r="U11" i="14"/>
  <c r="U6" i="14"/>
  <c r="U4" i="14"/>
  <c r="U15" i="14" s="1"/>
  <c r="U8" i="14"/>
  <c r="U5" i="14"/>
  <c r="U9" i="14"/>
  <c r="U10" i="14"/>
  <c r="S10" i="13"/>
  <c r="J50" i="16"/>
  <c r="AA18" i="14"/>
  <c r="H55" i="16"/>
  <c r="L56" i="16"/>
  <c r="L57" i="16"/>
  <c r="S7" i="13"/>
  <c r="J55" i="16"/>
  <c r="I50" i="16"/>
  <c r="AL33" i="13"/>
  <c r="S45" i="13"/>
  <c r="U5" i="13"/>
  <c r="T44" i="13"/>
  <c r="T46" i="13"/>
  <c r="T42" i="13"/>
  <c r="T43" i="13"/>
  <c r="J71" i="16"/>
  <c r="I64" i="16"/>
  <c r="C59" i="10" s="1"/>
  <c r="J65" i="16"/>
  <c r="K67" i="16"/>
  <c r="I70" i="16"/>
  <c r="T17" i="13"/>
  <c r="H65" i="16"/>
  <c r="H64" i="16"/>
  <c r="T12" i="13"/>
  <c r="H70" i="16"/>
  <c r="T18" i="13"/>
  <c r="T15" i="13"/>
  <c r="T35" i="13"/>
  <c r="T47" i="13"/>
  <c r="I71" i="16"/>
  <c r="K65" i="16"/>
  <c r="H69" i="16"/>
  <c r="H67" i="16"/>
  <c r="H66" i="16"/>
  <c r="T13" i="13"/>
  <c r="T40" i="13"/>
  <c r="T41" i="13"/>
  <c r="T38" i="13"/>
  <c r="T52" i="13"/>
  <c r="J66" i="16"/>
  <c r="K71" i="16"/>
  <c r="K64" i="16"/>
  <c r="E59" i="10" s="1"/>
  <c r="J69" i="16"/>
  <c r="J64" i="16"/>
  <c r="T21" i="13"/>
  <c r="J70" i="16"/>
  <c r="T23" i="13"/>
  <c r="T11" i="13"/>
  <c r="T22" i="13"/>
  <c r="T25" i="13"/>
  <c r="T39" i="13"/>
  <c r="T14" i="13"/>
  <c r="T16" i="13"/>
  <c r="T34" i="13"/>
  <c r="T37" i="13"/>
  <c r="T51" i="13"/>
  <c r="T48" i="13"/>
  <c r="K69" i="16"/>
  <c r="I65" i="16"/>
  <c r="I69" i="16"/>
  <c r="I67" i="16"/>
  <c r="I66" i="16"/>
  <c r="C61" i="10" s="1"/>
  <c r="T20" i="13"/>
  <c r="H71" i="16"/>
  <c r="T26" i="13"/>
  <c r="J67" i="16"/>
  <c r="T24" i="13"/>
  <c r="T9" i="13"/>
  <c r="T49" i="13"/>
  <c r="T50" i="13"/>
  <c r="K70" i="16"/>
  <c r="T8" i="13"/>
  <c r="E45" i="10"/>
  <c r="E53" i="10" s="1"/>
  <c r="K50" i="16"/>
  <c r="S19" i="13"/>
  <c r="L52" i="16"/>
  <c r="K55" i="16"/>
  <c r="L54" i="16"/>
  <c r="AL35" i="13" l="1"/>
  <c r="Y80" i="25"/>
  <c r="T8" i="25"/>
  <c r="I84" i="16"/>
  <c r="I83" i="16"/>
  <c r="J82" i="16"/>
  <c r="H80" i="16"/>
  <c r="H79" i="16"/>
  <c r="H78" i="16"/>
  <c r="H77" i="16"/>
  <c r="I82" i="16"/>
  <c r="K78" i="16"/>
  <c r="K77" i="16"/>
  <c r="J79" i="16"/>
  <c r="J78" i="16"/>
  <c r="K82" i="16"/>
  <c r="I77" i="16"/>
  <c r="H84" i="16"/>
  <c r="H83" i="16"/>
  <c r="K80" i="16"/>
  <c r="K79" i="16"/>
  <c r="H82" i="16"/>
  <c r="J83" i="16"/>
  <c r="K84" i="16"/>
  <c r="K83" i="16"/>
  <c r="J80" i="16"/>
  <c r="J77" i="16"/>
  <c r="J76" i="16" s="1"/>
  <c r="I80" i="16"/>
  <c r="I79" i="16"/>
  <c r="I78" i="16"/>
  <c r="J84" i="16"/>
  <c r="U98" i="25"/>
  <c r="J19" i="25"/>
  <c r="X8" i="25"/>
  <c r="U105" i="25"/>
  <c r="U106" i="25"/>
  <c r="U95" i="25"/>
  <c r="U94" i="25"/>
  <c r="Y85" i="25"/>
  <c r="U107" i="25"/>
  <c r="Y83" i="25"/>
  <c r="U108" i="25"/>
  <c r="Y81" i="25"/>
  <c r="U78" i="25"/>
  <c r="Y76" i="25"/>
  <c r="Y78" i="25"/>
  <c r="Y70" i="25"/>
  <c r="U75" i="25"/>
  <c r="Y77" i="25"/>
  <c r="Y75" i="25"/>
  <c r="U77" i="25"/>
  <c r="U73" i="25"/>
  <c r="Y91" i="25"/>
  <c r="U93" i="25"/>
  <c r="U6" i="25" s="1"/>
  <c r="Y72" i="25"/>
  <c r="U79" i="25"/>
  <c r="U85" i="25"/>
  <c r="U99" i="25"/>
  <c r="U101" i="25"/>
  <c r="U7" i="25" s="1"/>
  <c r="AC89" i="25"/>
  <c r="Y84" i="25"/>
  <c r="Y73" i="25"/>
  <c r="Y71" i="25"/>
  <c r="U82" i="25"/>
  <c r="U103" i="25"/>
  <c r="U102" i="25"/>
  <c r="U97" i="25"/>
  <c r="U100" i="25"/>
  <c r="AC104" i="25"/>
  <c r="AC93" i="25"/>
  <c r="AC6" i="25" s="1"/>
  <c r="AC8" i="25" s="1"/>
  <c r="AC91" i="25"/>
  <c r="Y74" i="25"/>
  <c r="U83" i="25"/>
  <c r="U74" i="25"/>
  <c r="U81" i="25"/>
  <c r="Y88" i="25"/>
  <c r="Y79" i="25"/>
  <c r="AC71" i="25"/>
  <c r="AC102" i="25"/>
  <c r="Y89" i="25"/>
  <c r="AC70" i="25"/>
  <c r="AC79" i="25"/>
  <c r="AC76" i="25"/>
  <c r="Y94" i="25"/>
  <c r="Y101" i="25"/>
  <c r="Y7" i="25" s="1"/>
  <c r="Y104" i="25"/>
  <c r="Z45" i="25"/>
  <c r="Z49" i="25"/>
  <c r="Z52" i="25"/>
  <c r="Z56" i="25"/>
  <c r="Z60" i="25"/>
  <c r="Z64" i="25"/>
  <c r="Z37" i="25"/>
  <c r="Z36" i="25"/>
  <c r="Z30" i="25"/>
  <c r="Z42" i="25"/>
  <c r="AA2" i="25"/>
  <c r="Z34" i="25"/>
  <c r="AE2" i="25"/>
  <c r="Z50" i="25"/>
  <c r="Z93" i="25" s="1"/>
  <c r="Z6" i="25" s="1"/>
  <c r="Z46" i="25"/>
  <c r="Z26" i="25"/>
  <c r="Z69" i="25" s="1"/>
  <c r="Z53" i="25"/>
  <c r="Z57" i="25"/>
  <c r="Z61" i="25"/>
  <c r="Z65" i="25"/>
  <c r="Z27" i="25"/>
  <c r="Z44" i="25"/>
  <c r="Z38" i="25"/>
  <c r="Z47" i="25"/>
  <c r="Z48" i="25"/>
  <c r="Z51" i="25"/>
  <c r="Z55" i="25"/>
  <c r="Z59" i="25"/>
  <c r="Z63" i="25"/>
  <c r="Z33" i="25"/>
  <c r="Z32" i="25"/>
  <c r="Z40" i="25"/>
  <c r="Z39" i="25"/>
  <c r="Z54" i="25"/>
  <c r="Z28" i="25"/>
  <c r="Z35" i="25"/>
  <c r="Z58" i="25"/>
  <c r="Z62" i="25"/>
  <c r="Z105" i="25" s="1"/>
  <c r="Z31" i="25"/>
  <c r="Z29" i="25"/>
  <c r="Z41" i="25"/>
  <c r="V48" i="25"/>
  <c r="V54" i="25"/>
  <c r="V58" i="25"/>
  <c r="V62" i="25"/>
  <c r="V50" i="25"/>
  <c r="V29" i="25"/>
  <c r="V32" i="25"/>
  <c r="V42" i="25"/>
  <c r="V27" i="25"/>
  <c r="V45" i="25"/>
  <c r="V49" i="25"/>
  <c r="V55" i="25"/>
  <c r="V59" i="25"/>
  <c r="V63" i="25"/>
  <c r="V51" i="25"/>
  <c r="V33" i="25"/>
  <c r="V36" i="25"/>
  <c r="V41" i="25"/>
  <c r="V35" i="25"/>
  <c r="V46" i="25"/>
  <c r="V26" i="25"/>
  <c r="V69" i="25" s="1"/>
  <c r="V56" i="25"/>
  <c r="V60" i="25"/>
  <c r="V64" i="25"/>
  <c r="V52" i="25"/>
  <c r="V37" i="25"/>
  <c r="V31" i="25"/>
  <c r="V30" i="25"/>
  <c r="V34" i="25"/>
  <c r="V47" i="25"/>
  <c r="V44" i="25"/>
  <c r="V57" i="25"/>
  <c r="V61" i="25"/>
  <c r="V65" i="25"/>
  <c r="V53" i="25"/>
  <c r="V28" i="25"/>
  <c r="V40" i="25"/>
  <c r="V38" i="25"/>
  <c r="V39" i="25"/>
  <c r="W2" i="25"/>
  <c r="AC72" i="25"/>
  <c r="AC105" i="25"/>
  <c r="AC94" i="25"/>
  <c r="AC82" i="25"/>
  <c r="AC100" i="25"/>
  <c r="AC85" i="25"/>
  <c r="AC107" i="25"/>
  <c r="AC96" i="25"/>
  <c r="AC73" i="25"/>
  <c r="AC98" i="25"/>
  <c r="Y95" i="25"/>
  <c r="Y106" i="25"/>
  <c r="Y97" i="25"/>
  <c r="Y100" i="25"/>
  <c r="U76" i="25"/>
  <c r="U71" i="25"/>
  <c r="U70" i="25"/>
  <c r="U96" i="25"/>
  <c r="AC84" i="25"/>
  <c r="AH55" i="25"/>
  <c r="AH59" i="25"/>
  <c r="AH63" i="25"/>
  <c r="AH48" i="25"/>
  <c r="AH50" i="25"/>
  <c r="AH28" i="25"/>
  <c r="AH35" i="25"/>
  <c r="AH49" i="25"/>
  <c r="AH31" i="25"/>
  <c r="AH30" i="25"/>
  <c r="AH44" i="25"/>
  <c r="AH56" i="25"/>
  <c r="AH60" i="25"/>
  <c r="AH64" i="25"/>
  <c r="AH29" i="25"/>
  <c r="AH51" i="25"/>
  <c r="AH32" i="25"/>
  <c r="AH40" i="25"/>
  <c r="AH34" i="25"/>
  <c r="AH42" i="25"/>
  <c r="AH26" i="25"/>
  <c r="AH69" i="25" s="1"/>
  <c r="AH57" i="25"/>
  <c r="AH61" i="25"/>
  <c r="AH65" i="25"/>
  <c r="AH33" i="25"/>
  <c r="AH52" i="25"/>
  <c r="AH36" i="25"/>
  <c r="AH27" i="25"/>
  <c r="AH54" i="25"/>
  <c r="AH58" i="25"/>
  <c r="AH62" i="25"/>
  <c r="AH46" i="25"/>
  <c r="AH37" i="25"/>
  <c r="AH53" i="25"/>
  <c r="AH45" i="25"/>
  <c r="AH88" i="25" s="1"/>
  <c r="AH38" i="25"/>
  <c r="AH47" i="25"/>
  <c r="AH41" i="25"/>
  <c r="AH39" i="25"/>
  <c r="AM2" i="25"/>
  <c r="AC74" i="25"/>
  <c r="AC83" i="25"/>
  <c r="AC103" i="25"/>
  <c r="AC4" i="25"/>
  <c r="AC5" i="25" s="1"/>
  <c r="AC87" i="25"/>
  <c r="AC92" i="25"/>
  <c r="AC75" i="25"/>
  <c r="AC90" i="25"/>
  <c r="Y107" i="25"/>
  <c r="AD44" i="25"/>
  <c r="AD53" i="25"/>
  <c r="AD47" i="25"/>
  <c r="AD55" i="25"/>
  <c r="AD59" i="25"/>
  <c r="AD63" i="25"/>
  <c r="AD29" i="25"/>
  <c r="AD32" i="25"/>
  <c r="AD42" i="25"/>
  <c r="AD38" i="25"/>
  <c r="AI2" i="25"/>
  <c r="AD50" i="25"/>
  <c r="AD26" i="25"/>
  <c r="AD69" i="25" s="1"/>
  <c r="AD48" i="25"/>
  <c r="AD56" i="25"/>
  <c r="AD60" i="25"/>
  <c r="AD64" i="25"/>
  <c r="AD33" i="25"/>
  <c r="AD36" i="25"/>
  <c r="AD34" i="25"/>
  <c r="AD39" i="25"/>
  <c r="AD51" i="25"/>
  <c r="AD45" i="25"/>
  <c r="AD49" i="25"/>
  <c r="AD57" i="25"/>
  <c r="AD61" i="25"/>
  <c r="AD65" i="25"/>
  <c r="AD37" i="25"/>
  <c r="AD31" i="25"/>
  <c r="AD41" i="25"/>
  <c r="AD35" i="25"/>
  <c r="AD52" i="25"/>
  <c r="AD46" i="25"/>
  <c r="AD54" i="25"/>
  <c r="AD58" i="25"/>
  <c r="AD62" i="25"/>
  <c r="AD27" i="25"/>
  <c r="AD28" i="25"/>
  <c r="AD40" i="25"/>
  <c r="AD30" i="25"/>
  <c r="Y102" i="25"/>
  <c r="Y93" i="25"/>
  <c r="Y6" i="25" s="1"/>
  <c r="Y8" i="25" s="1"/>
  <c r="Y96" i="25"/>
  <c r="U91" i="25"/>
  <c r="U80" i="25"/>
  <c r="U89" i="25"/>
  <c r="Y99" i="25"/>
  <c r="U4" i="25"/>
  <c r="U5" i="25" s="1"/>
  <c r="U92" i="25"/>
  <c r="U87" i="25"/>
  <c r="AC78" i="25"/>
  <c r="AC97" i="25"/>
  <c r="AC77" i="25"/>
  <c r="AC108" i="25"/>
  <c r="AC88" i="25"/>
  <c r="AC81" i="25"/>
  <c r="AC99" i="25"/>
  <c r="AC80" i="25"/>
  <c r="AC106" i="25"/>
  <c r="AC95" i="25"/>
  <c r="Y103" i="25"/>
  <c r="Y98" i="25"/>
  <c r="Y105" i="25"/>
  <c r="Y82" i="25"/>
  <c r="Y108" i="25"/>
  <c r="Y4" i="25"/>
  <c r="Y5" i="25" s="1"/>
  <c r="Y92" i="25"/>
  <c r="Y87" i="25"/>
  <c r="U90" i="25"/>
  <c r="U84" i="25"/>
  <c r="U72" i="25"/>
  <c r="U104" i="25"/>
  <c r="U88" i="25"/>
  <c r="I59" i="16"/>
  <c r="AA20" i="14"/>
  <c r="AG34" i="13"/>
  <c r="AG35" i="13" s="1"/>
  <c r="U21" i="14"/>
  <c r="AB35" i="13"/>
  <c r="S27" i="13"/>
  <c r="AB8" i="13" s="1"/>
  <c r="AB37" i="13"/>
  <c r="S53" i="13"/>
  <c r="AB36" i="13"/>
  <c r="U16" i="14"/>
  <c r="U19" i="14"/>
  <c r="U20" i="14"/>
  <c r="T7" i="13"/>
  <c r="U22" i="14"/>
  <c r="U18" i="14"/>
  <c r="AB38" i="13"/>
  <c r="U17" i="14"/>
  <c r="K59" i="16"/>
  <c r="T33" i="13"/>
  <c r="AB34" i="13"/>
  <c r="L71" i="16"/>
  <c r="I68" i="16"/>
  <c r="L67" i="16"/>
  <c r="L70" i="16"/>
  <c r="L55" i="16"/>
  <c r="T19" i="13"/>
  <c r="T36" i="13"/>
  <c r="T10" i="13"/>
  <c r="J63" i="16"/>
  <c r="H68" i="16"/>
  <c r="L69" i="16"/>
  <c r="H59" i="16"/>
  <c r="L50" i="16"/>
  <c r="K68" i="16"/>
  <c r="J68" i="16"/>
  <c r="L64" i="16"/>
  <c r="H63" i="16"/>
  <c r="V5" i="13"/>
  <c r="U50" i="13"/>
  <c r="U46" i="13"/>
  <c r="U41" i="13"/>
  <c r="U37" i="13"/>
  <c r="U35" i="13"/>
  <c r="U51" i="13"/>
  <c r="U47" i="13"/>
  <c r="U42" i="13"/>
  <c r="U38" i="13"/>
  <c r="U49" i="13"/>
  <c r="U44" i="13"/>
  <c r="U40" i="13"/>
  <c r="U52" i="13"/>
  <c r="U48" i="13"/>
  <c r="U43" i="13"/>
  <c r="U39" i="13"/>
  <c r="U34" i="13"/>
  <c r="U8" i="13"/>
  <c r="U11" i="13"/>
  <c r="U13" i="13"/>
  <c r="U15" i="13"/>
  <c r="U17" i="13"/>
  <c r="U20" i="13"/>
  <c r="U22" i="13"/>
  <c r="U24" i="13"/>
  <c r="U26" i="13"/>
  <c r="U9" i="13"/>
  <c r="U12" i="13"/>
  <c r="U14" i="13"/>
  <c r="U16" i="13"/>
  <c r="U18" i="13"/>
  <c r="U21" i="13"/>
  <c r="U23" i="13"/>
  <c r="U25" i="13"/>
  <c r="W2" i="14"/>
  <c r="V4" i="14"/>
  <c r="V15" i="14" s="1"/>
  <c r="V8" i="14"/>
  <c r="V7" i="14"/>
  <c r="V5" i="14"/>
  <c r="V9" i="14"/>
  <c r="V11" i="14"/>
  <c r="V6" i="14"/>
  <c r="V10" i="14"/>
  <c r="C58" i="10"/>
  <c r="C66" i="10" s="1"/>
  <c r="I63" i="16"/>
  <c r="T45" i="13"/>
  <c r="E58" i="10"/>
  <c r="E66" i="10" s="1"/>
  <c r="K63" i="16"/>
  <c r="L66" i="16"/>
  <c r="L65" i="16"/>
  <c r="C45" i="10"/>
  <c r="J59" i="16"/>
  <c r="AH96" i="25" l="1"/>
  <c r="AH100" i="25"/>
  <c r="K81" i="16"/>
  <c r="L79" i="16"/>
  <c r="L83" i="16"/>
  <c r="L80" i="16"/>
  <c r="L82" i="16"/>
  <c r="H81" i="16"/>
  <c r="L84" i="16"/>
  <c r="L77" i="16"/>
  <c r="H76" i="16"/>
  <c r="J81" i="16"/>
  <c r="J85" i="16" s="1"/>
  <c r="I76" i="16"/>
  <c r="K76" i="16"/>
  <c r="L78" i="16"/>
  <c r="I81" i="16"/>
  <c r="AH80" i="25"/>
  <c r="K72" i="16"/>
  <c r="U33" i="13"/>
  <c r="Z98" i="25"/>
  <c r="AH101" i="25"/>
  <c r="AH7" i="25" s="1"/>
  <c r="AH108" i="25"/>
  <c r="AH99" i="25"/>
  <c r="AD105" i="25"/>
  <c r="AH76" i="25"/>
  <c r="AD70" i="25"/>
  <c r="V96" i="25"/>
  <c r="AD89" i="25"/>
  <c r="AD82" i="25"/>
  <c r="AD74" i="25"/>
  <c r="Z72" i="25"/>
  <c r="AD95" i="25"/>
  <c r="V100" i="25"/>
  <c r="Z78" i="25"/>
  <c r="V108" i="25"/>
  <c r="Z74" i="25"/>
  <c r="AH105" i="25"/>
  <c r="Z71" i="25"/>
  <c r="Z81" i="25"/>
  <c r="Z94" i="25"/>
  <c r="V77" i="25"/>
  <c r="Z97" i="25"/>
  <c r="Z82" i="25"/>
  <c r="V103" i="25"/>
  <c r="V104" i="25"/>
  <c r="AH94" i="25"/>
  <c r="V94" i="25"/>
  <c r="Z83" i="25"/>
  <c r="Z75" i="25"/>
  <c r="Z104" i="25"/>
  <c r="AH95" i="25"/>
  <c r="V83" i="25"/>
  <c r="V95" i="25"/>
  <c r="V102" i="25"/>
  <c r="Z76" i="25"/>
  <c r="Z100" i="25"/>
  <c r="Z107" i="25"/>
  <c r="Z84" i="25"/>
  <c r="U8" i="25"/>
  <c r="AD100" i="25"/>
  <c r="AH84" i="25"/>
  <c r="AD71" i="25"/>
  <c r="AH82" i="25"/>
  <c r="AD101" i="25"/>
  <c r="AD7" i="25" s="1"/>
  <c r="AH81" i="25"/>
  <c r="AH90" i="25"/>
  <c r="AH97" i="25"/>
  <c r="V107" i="25"/>
  <c r="Z101" i="25"/>
  <c r="Z7" i="25" s="1"/>
  <c r="Z8" i="25" s="1"/>
  <c r="AH89" i="25"/>
  <c r="Z102" i="25"/>
  <c r="AD73" i="25"/>
  <c r="AD80" i="25"/>
  <c r="V71" i="25"/>
  <c r="Z106" i="25"/>
  <c r="Z96" i="25"/>
  <c r="Z103" i="25"/>
  <c r="AD83" i="25"/>
  <c r="AD78" i="25"/>
  <c r="AD88" i="25"/>
  <c r="AD90" i="25"/>
  <c r="AH91" i="25"/>
  <c r="V82" i="25"/>
  <c r="Z108" i="25"/>
  <c r="D52" i="10"/>
  <c r="G52" i="10" s="1"/>
  <c r="D46" i="10"/>
  <c r="D49" i="10"/>
  <c r="G49" i="10" s="1"/>
  <c r="M10" i="10" s="1"/>
  <c r="D51" i="10"/>
  <c r="D48" i="10"/>
  <c r="D47" i="10"/>
  <c r="G47" i="10" s="1"/>
  <c r="V74" i="25"/>
  <c r="Z90" i="25"/>
  <c r="Z99" i="25"/>
  <c r="AD97" i="25"/>
  <c r="AD84" i="25"/>
  <c r="AD104" i="25"/>
  <c r="AD94" i="25"/>
  <c r="AD76" i="25"/>
  <c r="AD91" i="25"/>
  <c r="AD81" i="25"/>
  <c r="AD106" i="25"/>
  <c r="AD96" i="25"/>
  <c r="AH104" i="25"/>
  <c r="V81" i="25"/>
  <c r="V99" i="25"/>
  <c r="Z95" i="25"/>
  <c r="AD77" i="25"/>
  <c r="AH103" i="25"/>
  <c r="AH93" i="25"/>
  <c r="AH6" i="25" s="1"/>
  <c r="V73" i="25"/>
  <c r="V98" i="25"/>
  <c r="Z91" i="25"/>
  <c r="Z70" i="25"/>
  <c r="AD107" i="25"/>
  <c r="AD85" i="25"/>
  <c r="AD102" i="25"/>
  <c r="AD4" i="25"/>
  <c r="AD5" i="25" s="1"/>
  <c r="AD92" i="25"/>
  <c r="AD87" i="25"/>
  <c r="AH83" i="25"/>
  <c r="AH107" i="25"/>
  <c r="AH73" i="25"/>
  <c r="AH71" i="25"/>
  <c r="AH102" i="25"/>
  <c r="V79" i="25"/>
  <c r="V70" i="25"/>
  <c r="V93" i="25"/>
  <c r="V6" i="25" s="1"/>
  <c r="V91" i="25"/>
  <c r="Z4" i="25"/>
  <c r="Z5" i="25" s="1"/>
  <c r="Z87" i="25"/>
  <c r="Z92" i="25"/>
  <c r="Z85" i="25"/>
  <c r="AD103" i="25"/>
  <c r="AD93" i="25"/>
  <c r="AD6" i="25" s="1"/>
  <c r="AD75" i="25"/>
  <c r="AD98" i="25"/>
  <c r="AH75" i="25"/>
  <c r="AH74" i="25"/>
  <c r="AH98" i="25"/>
  <c r="W46" i="25"/>
  <c r="W44" i="25"/>
  <c r="W34" i="25"/>
  <c r="W52" i="25"/>
  <c r="W37" i="25"/>
  <c r="W57" i="25"/>
  <c r="W61" i="25"/>
  <c r="W65" i="25"/>
  <c r="W42" i="25"/>
  <c r="W36" i="25"/>
  <c r="W47" i="25"/>
  <c r="W27" i="25"/>
  <c r="W38" i="25"/>
  <c r="W53" i="25"/>
  <c r="W54" i="25"/>
  <c r="W58" i="25"/>
  <c r="W62" i="25"/>
  <c r="W32" i="25"/>
  <c r="W31" i="25"/>
  <c r="W35" i="25"/>
  <c r="AB2" i="25"/>
  <c r="W45" i="25"/>
  <c r="W30" i="25"/>
  <c r="W33" i="25"/>
  <c r="W60" i="25"/>
  <c r="W41" i="25"/>
  <c r="W63" i="25"/>
  <c r="W48" i="25"/>
  <c r="W50" i="25"/>
  <c r="W55" i="25"/>
  <c r="W49" i="25"/>
  <c r="W51" i="25"/>
  <c r="W56" i="25"/>
  <c r="W64" i="25"/>
  <c r="W28" i="25"/>
  <c r="W26" i="25"/>
  <c r="W69" i="25" s="1"/>
  <c r="W29" i="25"/>
  <c r="W59" i="25"/>
  <c r="W39" i="25"/>
  <c r="W40" i="25"/>
  <c r="V89" i="25"/>
  <c r="V76" i="25"/>
  <c r="V85" i="25"/>
  <c r="V105" i="25"/>
  <c r="AE46" i="25"/>
  <c r="AE44" i="25"/>
  <c r="AE52" i="25"/>
  <c r="AE34" i="25"/>
  <c r="AE37" i="25"/>
  <c r="AE42" i="25"/>
  <c r="AE55" i="25"/>
  <c r="AE59" i="25"/>
  <c r="AE63" i="25"/>
  <c r="AE36" i="25"/>
  <c r="AE47" i="25"/>
  <c r="AE27" i="25"/>
  <c r="AE53" i="25"/>
  <c r="AE38" i="25"/>
  <c r="AE32" i="25"/>
  <c r="AE31" i="25"/>
  <c r="AE56" i="25"/>
  <c r="AE60" i="25"/>
  <c r="AE64" i="25"/>
  <c r="AE39" i="25"/>
  <c r="AE48" i="25"/>
  <c r="AE50" i="25"/>
  <c r="AE26" i="25"/>
  <c r="AE69" i="25" s="1"/>
  <c r="AE29" i="25"/>
  <c r="AE41" i="25"/>
  <c r="AE40" i="25"/>
  <c r="AE57" i="25"/>
  <c r="AE61" i="25"/>
  <c r="AE65" i="25"/>
  <c r="AE45" i="25"/>
  <c r="AE49" i="25"/>
  <c r="AE51" i="25"/>
  <c r="AE30" i="25"/>
  <c r="AE33" i="25"/>
  <c r="AE35" i="25"/>
  <c r="AE54" i="25"/>
  <c r="AE58" i="25"/>
  <c r="AE62" i="25"/>
  <c r="AE28" i="25"/>
  <c r="AJ2" i="25"/>
  <c r="Z73" i="25"/>
  <c r="Z88" i="25"/>
  <c r="AD108" i="25"/>
  <c r="AD79" i="25"/>
  <c r="AD99" i="25"/>
  <c r="AI48" i="25"/>
  <c r="AI51" i="25"/>
  <c r="AI26" i="25"/>
  <c r="AI69" i="25" s="1"/>
  <c r="AI57" i="25"/>
  <c r="AI61" i="25"/>
  <c r="AI65" i="25"/>
  <c r="AI29" i="25"/>
  <c r="AI36" i="25"/>
  <c r="AI32" i="25"/>
  <c r="AI45" i="25"/>
  <c r="AI49" i="25"/>
  <c r="AI52" i="25"/>
  <c r="AI54" i="25"/>
  <c r="AI58" i="25"/>
  <c r="AI62" i="25"/>
  <c r="AI30" i="25"/>
  <c r="AI33" i="25"/>
  <c r="AI41" i="25"/>
  <c r="AI39" i="25"/>
  <c r="AI46" i="25"/>
  <c r="AI44" i="25"/>
  <c r="AI53" i="25"/>
  <c r="AI55" i="25"/>
  <c r="AI59" i="25"/>
  <c r="AI63" i="25"/>
  <c r="AI34" i="25"/>
  <c r="AI37" i="25"/>
  <c r="AI35" i="25"/>
  <c r="AI31" i="25"/>
  <c r="AI47" i="25"/>
  <c r="AI50" i="25"/>
  <c r="AI27" i="25"/>
  <c r="AI56" i="25"/>
  <c r="AI60" i="25"/>
  <c r="AI64" i="25"/>
  <c r="AI38" i="25"/>
  <c r="AI28" i="25"/>
  <c r="AI40" i="25"/>
  <c r="AI42" i="25"/>
  <c r="AD72" i="25"/>
  <c r="AM47" i="25"/>
  <c r="AM27" i="25"/>
  <c r="AM38" i="25"/>
  <c r="AM54" i="25"/>
  <c r="AM58" i="25"/>
  <c r="AM62" i="25"/>
  <c r="AM32" i="25"/>
  <c r="AM51" i="25"/>
  <c r="AM28" i="25"/>
  <c r="AM35" i="25"/>
  <c r="AM48" i="25"/>
  <c r="AM26" i="25"/>
  <c r="AM69" i="25" s="1"/>
  <c r="AM29" i="25"/>
  <c r="AM55" i="25"/>
  <c r="AM59" i="25"/>
  <c r="AM63" i="25"/>
  <c r="AM41" i="25"/>
  <c r="AM53" i="25"/>
  <c r="AM36" i="25"/>
  <c r="AM45" i="25"/>
  <c r="AM49" i="25"/>
  <c r="AM30" i="25"/>
  <c r="AM33" i="25"/>
  <c r="AM56" i="25"/>
  <c r="AM60" i="25"/>
  <c r="AM64" i="25"/>
  <c r="AM50" i="25"/>
  <c r="AM31" i="25"/>
  <c r="AM39" i="25"/>
  <c r="AM46" i="25"/>
  <c r="AM44" i="25"/>
  <c r="AM34" i="25"/>
  <c r="AM37" i="25"/>
  <c r="AM57" i="25"/>
  <c r="AM61" i="25"/>
  <c r="AM65" i="25"/>
  <c r="AM42" i="25"/>
  <c r="AM40" i="25"/>
  <c r="AM52" i="25"/>
  <c r="AH70" i="25"/>
  <c r="AH85" i="25"/>
  <c r="V4" i="25"/>
  <c r="V5" i="25" s="1"/>
  <c r="V87" i="25"/>
  <c r="V92" i="25"/>
  <c r="V78" i="25"/>
  <c r="V75" i="25"/>
  <c r="V101" i="25"/>
  <c r="V7" i="25" s="1"/>
  <c r="Z77" i="25"/>
  <c r="Z79" i="25"/>
  <c r="AH79" i="25"/>
  <c r="AH77" i="25"/>
  <c r="AH72" i="25"/>
  <c r="AH4" i="25"/>
  <c r="AH5" i="25" s="1"/>
  <c r="AH92" i="25"/>
  <c r="AH87" i="25"/>
  <c r="AH78" i="25"/>
  <c r="AH106" i="25"/>
  <c r="V90" i="25"/>
  <c r="V80" i="25"/>
  <c r="V84" i="25"/>
  <c r="V106" i="25"/>
  <c r="V88" i="25"/>
  <c r="V72" i="25"/>
  <c r="V97" i="25"/>
  <c r="Z89" i="25"/>
  <c r="AA45" i="25"/>
  <c r="AA49" i="25"/>
  <c r="AA55" i="25"/>
  <c r="AA59" i="25"/>
  <c r="AA63" i="25"/>
  <c r="AA34" i="25"/>
  <c r="AA37" i="25"/>
  <c r="AA36" i="25"/>
  <c r="AA44" i="25"/>
  <c r="AA53" i="25"/>
  <c r="AA46" i="25"/>
  <c r="AA27" i="25"/>
  <c r="AA56" i="25"/>
  <c r="AA60" i="25"/>
  <c r="AA64" i="25"/>
  <c r="AA38" i="25"/>
  <c r="AA50" i="25"/>
  <c r="AA41" i="25"/>
  <c r="AA35" i="25"/>
  <c r="AA32" i="25"/>
  <c r="AF2" i="25"/>
  <c r="AA47" i="25"/>
  <c r="AA48" i="25"/>
  <c r="AA54" i="25"/>
  <c r="AA58" i="25"/>
  <c r="AA62" i="25"/>
  <c r="AA30" i="25"/>
  <c r="AA33" i="25"/>
  <c r="AA28" i="25"/>
  <c r="AA39" i="25"/>
  <c r="AA51" i="25"/>
  <c r="AA26" i="25"/>
  <c r="AA69" i="25" s="1"/>
  <c r="AA29" i="25"/>
  <c r="AA42" i="25"/>
  <c r="AA57" i="25"/>
  <c r="AA52" i="25"/>
  <c r="AA61" i="25"/>
  <c r="AA31" i="25"/>
  <c r="AA65" i="25"/>
  <c r="AA40" i="25"/>
  <c r="Z80" i="25"/>
  <c r="T53" i="13"/>
  <c r="I72" i="16"/>
  <c r="AB39" i="13"/>
  <c r="T27" i="13"/>
  <c r="J72" i="16"/>
  <c r="U36" i="13"/>
  <c r="W5" i="13"/>
  <c r="V51" i="13"/>
  <c r="V47" i="13"/>
  <c r="V42" i="13"/>
  <c r="V38" i="13"/>
  <c r="V50" i="13"/>
  <c r="V46" i="13"/>
  <c r="V41" i="13"/>
  <c r="V37" i="13"/>
  <c r="V52" i="13"/>
  <c r="V48" i="13"/>
  <c r="V43" i="13"/>
  <c r="V39" i="13"/>
  <c r="V34" i="13"/>
  <c r="V49" i="13"/>
  <c r="V44" i="13"/>
  <c r="V40" i="13"/>
  <c r="V35" i="13"/>
  <c r="V8" i="13"/>
  <c r="V11" i="13"/>
  <c r="V13" i="13"/>
  <c r="V15" i="13"/>
  <c r="V17" i="13"/>
  <c r="V20" i="13"/>
  <c r="V22" i="13"/>
  <c r="V24" i="13"/>
  <c r="V26" i="13"/>
  <c r="V16" i="13"/>
  <c r="V25" i="13"/>
  <c r="V14" i="13"/>
  <c r="V9" i="13"/>
  <c r="V18" i="13"/>
  <c r="V12" i="13"/>
  <c r="V21" i="13"/>
  <c r="V23" i="13"/>
  <c r="V21" i="14"/>
  <c r="V16" i="14"/>
  <c r="W4" i="14"/>
  <c r="W15" i="14" s="1"/>
  <c r="W8" i="14"/>
  <c r="W7" i="14"/>
  <c r="W5" i="14"/>
  <c r="W9" i="14"/>
  <c r="W11" i="14"/>
  <c r="W6" i="14"/>
  <c r="W10" i="14"/>
  <c r="U19" i="13"/>
  <c r="U10" i="13"/>
  <c r="L63" i="16"/>
  <c r="H72" i="16"/>
  <c r="L68" i="16"/>
  <c r="V20" i="14"/>
  <c r="V17" i="14"/>
  <c r="V18" i="14"/>
  <c r="U7" i="13"/>
  <c r="U45" i="13"/>
  <c r="L59" i="16"/>
  <c r="C53" i="10"/>
  <c r="V22" i="14"/>
  <c r="V19" i="14"/>
  <c r="AH8" i="25" l="1"/>
  <c r="K85" i="16"/>
  <c r="I85" i="16"/>
  <c r="H85" i="16"/>
  <c r="AI78" i="25"/>
  <c r="AI73" i="25"/>
  <c r="L81" i="16"/>
  <c r="L76" i="16"/>
  <c r="AE71" i="25"/>
  <c r="AI85" i="25"/>
  <c r="AE78" i="25"/>
  <c r="AI80" i="25"/>
  <c r="AI81" i="25"/>
  <c r="AI70" i="25"/>
  <c r="AI82" i="25"/>
  <c r="AD8" i="25"/>
  <c r="AA105" i="25"/>
  <c r="K92" i="16"/>
  <c r="W91" i="25"/>
  <c r="AA72" i="25"/>
  <c r="AI90" i="25"/>
  <c r="W90" i="25"/>
  <c r="AM103" i="25"/>
  <c r="W88" i="25"/>
  <c r="AI107" i="25"/>
  <c r="AA94" i="25"/>
  <c r="AM100" i="25"/>
  <c r="AI105" i="25"/>
  <c r="AA71" i="25"/>
  <c r="AE90" i="25"/>
  <c r="AA83" i="25"/>
  <c r="AA108" i="25"/>
  <c r="AA107" i="25"/>
  <c r="AM77" i="25"/>
  <c r="AI102" i="25"/>
  <c r="AE91" i="25"/>
  <c r="L72" i="16"/>
  <c r="AI98" i="25"/>
  <c r="AE88" i="25"/>
  <c r="AA103" i="25"/>
  <c r="AA100" i="25"/>
  <c r="AM74" i="25"/>
  <c r="AI79" i="25"/>
  <c r="AA96" i="25"/>
  <c r="AI93" i="25"/>
  <c r="AI6" i="25" s="1"/>
  <c r="AE105" i="25"/>
  <c r="AE76" i="25"/>
  <c r="W102" i="25"/>
  <c r="W107" i="25"/>
  <c r="AM79" i="25"/>
  <c r="W83" i="25"/>
  <c r="U53" i="13"/>
  <c r="AA104" i="25"/>
  <c r="AA101" i="25"/>
  <c r="AA7" i="25" s="1"/>
  <c r="AA93" i="25"/>
  <c r="AA6" i="25" s="1"/>
  <c r="AM83" i="25"/>
  <c r="AI83" i="25"/>
  <c r="AI103" i="25"/>
  <c r="AI77" i="25"/>
  <c r="AI96" i="25"/>
  <c r="AI84" i="25"/>
  <c r="AM76" i="25"/>
  <c r="AI72" i="25"/>
  <c r="AA95" i="25"/>
  <c r="AM85" i="25"/>
  <c r="AM80" i="25"/>
  <c r="AM82" i="25"/>
  <c r="AI71" i="25"/>
  <c r="AI99" i="25"/>
  <c r="AI74" i="25"/>
  <c r="AI106" i="25"/>
  <c r="AI76" i="25"/>
  <c r="AI95" i="25"/>
  <c r="AA99" i="25"/>
  <c r="AA106" i="25"/>
  <c r="AM89" i="25"/>
  <c r="AM73" i="25"/>
  <c r="AM78" i="25"/>
  <c r="AM70" i="25"/>
  <c r="AI101" i="25"/>
  <c r="AI7" i="25" s="1"/>
  <c r="AI108" i="25"/>
  <c r="AI94" i="25"/>
  <c r="AA97" i="25"/>
  <c r="AA102" i="25"/>
  <c r="AM84" i="25"/>
  <c r="AM72" i="25"/>
  <c r="AM71" i="25"/>
  <c r="AI97" i="25"/>
  <c r="AI75" i="25"/>
  <c r="AI104" i="25"/>
  <c r="D64" i="10"/>
  <c r="G64" i="10" s="1"/>
  <c r="D65" i="10"/>
  <c r="G65" i="10" s="1"/>
  <c r="D62" i="10"/>
  <c r="G62" i="10" s="1"/>
  <c r="D60" i="10"/>
  <c r="G60" i="10" s="1"/>
  <c r="D59" i="10"/>
  <c r="G59" i="10" s="1"/>
  <c r="D61" i="10"/>
  <c r="G61" i="10" s="1"/>
  <c r="AE101" i="25"/>
  <c r="AE7" i="25" s="1"/>
  <c r="AE73" i="25"/>
  <c r="AE83" i="25"/>
  <c r="AA74" i="25"/>
  <c r="AA85" i="25"/>
  <c r="AA82" i="25"/>
  <c r="AA90" i="25"/>
  <c r="AA84" i="25"/>
  <c r="AA77" i="25"/>
  <c r="AM95" i="25"/>
  <c r="AM104" i="25"/>
  <c r="AM4" i="25"/>
  <c r="AM5" i="25" s="1"/>
  <c r="AM87" i="25"/>
  <c r="AM92" i="25"/>
  <c r="AM93" i="25"/>
  <c r="AM102" i="25"/>
  <c r="AM91" i="25"/>
  <c r="AM75" i="25"/>
  <c r="AM81" i="25"/>
  <c r="AJ51" i="25"/>
  <c r="AJ27" i="25"/>
  <c r="AJ48" i="25"/>
  <c r="AJ57" i="25"/>
  <c r="AJ61" i="25"/>
  <c r="AJ65" i="25"/>
  <c r="AJ26" i="25"/>
  <c r="AJ69" i="25" s="1"/>
  <c r="AJ39" i="25"/>
  <c r="AJ41" i="25"/>
  <c r="AJ32" i="25"/>
  <c r="AJ52" i="25"/>
  <c r="AJ31" i="25"/>
  <c r="AJ54" i="25"/>
  <c r="AJ58" i="25"/>
  <c r="AJ62" i="25"/>
  <c r="AJ30" i="25"/>
  <c r="AJ29" i="25"/>
  <c r="AJ45" i="25"/>
  <c r="AJ33" i="25"/>
  <c r="AJ49" i="25"/>
  <c r="AJ53" i="25"/>
  <c r="AJ35" i="25"/>
  <c r="AJ55" i="25"/>
  <c r="AJ59" i="25"/>
  <c r="AJ63" i="25"/>
  <c r="AJ34" i="25"/>
  <c r="AJ37" i="25"/>
  <c r="AJ28" i="25"/>
  <c r="AJ40" i="25"/>
  <c r="AJ46" i="25"/>
  <c r="AJ38" i="25"/>
  <c r="AJ42" i="25"/>
  <c r="AJ47" i="25"/>
  <c r="AJ50" i="25"/>
  <c r="AJ44" i="25"/>
  <c r="AJ56" i="25"/>
  <c r="AJ60" i="25"/>
  <c r="AJ64" i="25"/>
  <c r="AJ36" i="25"/>
  <c r="AE97" i="25"/>
  <c r="AE94" i="25"/>
  <c r="AE104" i="25"/>
  <c r="AE72" i="25"/>
  <c r="AE82" i="25"/>
  <c r="AE74" i="25"/>
  <c r="AE70" i="25"/>
  <c r="AE102" i="25"/>
  <c r="AE77" i="25"/>
  <c r="W94" i="25"/>
  <c r="W76" i="25"/>
  <c r="W78" i="25"/>
  <c r="W101" i="25"/>
  <c r="W7" i="25" s="1"/>
  <c r="W70" i="25"/>
  <c r="W108" i="25"/>
  <c r="W95" i="25"/>
  <c r="AF46" i="25"/>
  <c r="AF44" i="25"/>
  <c r="AF53" i="25"/>
  <c r="AF27" i="25"/>
  <c r="AF33" i="25"/>
  <c r="AF56" i="25"/>
  <c r="AF60" i="25"/>
  <c r="AF64" i="25"/>
  <c r="AF41" i="25"/>
  <c r="AF28" i="25"/>
  <c r="AF47" i="25"/>
  <c r="AF50" i="25"/>
  <c r="AF26" i="25"/>
  <c r="AF69" i="25" s="1"/>
  <c r="AF30" i="25"/>
  <c r="AF42" i="25"/>
  <c r="AF57" i="25"/>
  <c r="AF61" i="25"/>
  <c r="AF65" i="25"/>
  <c r="AF29" i="25"/>
  <c r="AF39" i="25"/>
  <c r="AK2" i="25"/>
  <c r="AF48" i="25"/>
  <c r="AF51" i="25"/>
  <c r="AF31" i="25"/>
  <c r="AF34" i="25"/>
  <c r="AF54" i="25"/>
  <c r="AF58" i="25"/>
  <c r="AF62" i="25"/>
  <c r="AF36" i="25"/>
  <c r="AF37" i="25"/>
  <c r="AF45" i="25"/>
  <c r="AF49" i="25"/>
  <c r="AF52" i="25"/>
  <c r="AF35" i="25"/>
  <c r="AF38" i="25"/>
  <c r="AF55" i="25"/>
  <c r="AF59" i="25"/>
  <c r="AF63" i="25"/>
  <c r="AF32" i="25"/>
  <c r="AF40" i="25"/>
  <c r="AA4" i="25"/>
  <c r="AA5" i="25" s="1"/>
  <c r="AA87" i="25"/>
  <c r="AA92" i="25"/>
  <c r="AA88" i="25"/>
  <c r="AM107" i="25"/>
  <c r="AM96" i="25"/>
  <c r="AM98" i="25"/>
  <c r="AM105" i="25"/>
  <c r="AI88" i="25"/>
  <c r="AE100" i="25"/>
  <c r="AE107" i="25"/>
  <c r="AE75" i="25"/>
  <c r="AE98" i="25"/>
  <c r="AE95" i="25"/>
  <c r="W82" i="25"/>
  <c r="W71" i="25"/>
  <c r="W106" i="25"/>
  <c r="W73" i="25"/>
  <c r="W74" i="25"/>
  <c r="W97" i="25"/>
  <c r="W104" i="25"/>
  <c r="W77" i="25"/>
  <c r="AA76" i="25"/>
  <c r="AA75" i="25"/>
  <c r="AA81" i="25"/>
  <c r="AA70" i="25"/>
  <c r="AA79" i="25"/>
  <c r="AM101" i="25"/>
  <c r="AM90" i="25"/>
  <c r="AI4" i="25"/>
  <c r="AI5" i="25" s="1"/>
  <c r="AI87" i="25"/>
  <c r="AI92" i="25"/>
  <c r="AI91" i="25"/>
  <c r="AE93" i="25"/>
  <c r="AE6" i="25" s="1"/>
  <c r="AE103" i="25"/>
  <c r="AE81" i="25"/>
  <c r="AE79" i="25"/>
  <c r="AE85" i="25"/>
  <c r="AE4" i="25"/>
  <c r="AE5" i="25" s="1"/>
  <c r="AE87" i="25"/>
  <c r="AE92" i="25"/>
  <c r="W98" i="25"/>
  <c r="W84" i="25"/>
  <c r="W75" i="25"/>
  <c r="W96" i="25"/>
  <c r="W79" i="25"/>
  <c r="W100" i="25"/>
  <c r="W4" i="25"/>
  <c r="W5" i="25" s="1"/>
  <c r="W92" i="25"/>
  <c r="W87" i="25"/>
  <c r="V8" i="25"/>
  <c r="AA73" i="25"/>
  <c r="AA91" i="25"/>
  <c r="AA78" i="25"/>
  <c r="AA89" i="25"/>
  <c r="AA80" i="25"/>
  <c r="AA98" i="25"/>
  <c r="AM108" i="25"/>
  <c r="AM99" i="25"/>
  <c r="AM88" i="25"/>
  <c r="AM106" i="25"/>
  <c r="AM94" i="25"/>
  <c r="AM97" i="25"/>
  <c r="AI89" i="25"/>
  <c r="AI100" i="25"/>
  <c r="AE108" i="25"/>
  <c r="AE84" i="25"/>
  <c r="AE99" i="25"/>
  <c r="AE96" i="25"/>
  <c r="AE106" i="25"/>
  <c r="AE80" i="25"/>
  <c r="AE89" i="25"/>
  <c r="W72" i="25"/>
  <c r="W99" i="25"/>
  <c r="W93" i="25"/>
  <c r="W6" i="25" s="1"/>
  <c r="W103" i="25"/>
  <c r="AB46" i="25"/>
  <c r="AB31" i="25"/>
  <c r="AB55" i="25"/>
  <c r="AB59" i="25"/>
  <c r="AB63" i="25"/>
  <c r="AB34" i="25"/>
  <c r="AB37" i="25"/>
  <c r="AB50" i="25"/>
  <c r="AB41" i="25"/>
  <c r="AB51" i="25"/>
  <c r="AB60" i="25"/>
  <c r="AB38" i="25"/>
  <c r="AB42" i="25"/>
  <c r="AB26" i="25"/>
  <c r="AB69" i="25" s="1"/>
  <c r="AB47" i="25"/>
  <c r="AB35" i="25"/>
  <c r="AB56" i="25"/>
  <c r="AB64" i="25"/>
  <c r="AB52" i="25"/>
  <c r="AB62" i="25"/>
  <c r="AB44" i="25"/>
  <c r="AB48" i="25"/>
  <c r="AB39" i="25"/>
  <c r="AB57" i="25"/>
  <c r="AB61" i="25"/>
  <c r="AB65" i="25"/>
  <c r="AB27" i="25"/>
  <c r="AB53" i="25"/>
  <c r="AB28" i="25"/>
  <c r="AB33" i="25"/>
  <c r="AG2" i="25"/>
  <c r="AB49" i="25"/>
  <c r="AB45" i="25"/>
  <c r="AB88" i="25" s="1"/>
  <c r="AB54" i="25"/>
  <c r="AB58" i="25"/>
  <c r="AB30" i="25"/>
  <c r="AB40" i="25"/>
  <c r="AB29" i="25"/>
  <c r="AB32" i="25"/>
  <c r="AB36" i="25"/>
  <c r="W105" i="25"/>
  <c r="W81" i="25"/>
  <c r="W85" i="25"/>
  <c r="W80" i="25"/>
  <c r="W89" i="25"/>
  <c r="W20" i="14"/>
  <c r="W21" i="14"/>
  <c r="W22" i="14"/>
  <c r="W19" i="14"/>
  <c r="U27" i="13"/>
  <c r="W16" i="14"/>
  <c r="W17" i="14"/>
  <c r="V36" i="13"/>
  <c r="W39" i="13"/>
  <c r="W34" i="13"/>
  <c r="W46" i="13"/>
  <c r="W51" i="13"/>
  <c r="I97" i="16"/>
  <c r="K97" i="16"/>
  <c r="K91" i="16"/>
  <c r="K96" i="16"/>
  <c r="W26" i="13"/>
  <c r="W21" i="13"/>
  <c r="W11" i="13"/>
  <c r="I93" i="16"/>
  <c r="W16" i="13"/>
  <c r="W9" i="13"/>
  <c r="W20" i="13"/>
  <c r="W23" i="13"/>
  <c r="W18" i="13"/>
  <c r="W52" i="13"/>
  <c r="W49" i="13"/>
  <c r="W41" i="13"/>
  <c r="W37" i="13"/>
  <c r="W38" i="13"/>
  <c r="H91" i="16"/>
  <c r="J97" i="16"/>
  <c r="J95" i="16"/>
  <c r="H90" i="16"/>
  <c r="W25" i="13"/>
  <c r="H97" i="16"/>
  <c r="W8" i="13"/>
  <c r="I90" i="16"/>
  <c r="W15" i="13"/>
  <c r="J92" i="16"/>
  <c r="I91" i="16"/>
  <c r="H95" i="16"/>
  <c r="I92" i="16"/>
  <c r="W14" i="13"/>
  <c r="W43" i="13"/>
  <c r="W40" i="13"/>
  <c r="W50" i="13"/>
  <c r="W42" i="13"/>
  <c r="H93" i="16"/>
  <c r="K95" i="16"/>
  <c r="W22" i="13"/>
  <c r="W17" i="13"/>
  <c r="W48" i="13"/>
  <c r="W44" i="13"/>
  <c r="W47" i="13"/>
  <c r="W35" i="13"/>
  <c r="H92" i="16"/>
  <c r="J91" i="16"/>
  <c r="K93" i="16"/>
  <c r="J90" i="16"/>
  <c r="W24" i="13"/>
  <c r="I95" i="16"/>
  <c r="J96" i="16"/>
  <c r="W13" i="13"/>
  <c r="J93" i="16"/>
  <c r="K90" i="16"/>
  <c r="I96" i="16"/>
  <c r="H96" i="16"/>
  <c r="W12" i="13"/>
  <c r="W18" i="14"/>
  <c r="G48" i="10"/>
  <c r="M9" i="10" s="1"/>
  <c r="V19" i="13"/>
  <c r="V10" i="13"/>
  <c r="D45" i="10"/>
  <c r="G45" i="10" s="1"/>
  <c r="M8" i="10" s="1"/>
  <c r="G46" i="10"/>
  <c r="D50" i="10"/>
  <c r="G50" i="10" s="1"/>
  <c r="M11" i="10" s="1"/>
  <c r="G51" i="10"/>
  <c r="V7" i="13"/>
  <c r="V45" i="13"/>
  <c r="V33" i="13"/>
  <c r="L85" i="16" l="1"/>
  <c r="Q111" i="16"/>
  <c r="J111" i="16"/>
  <c r="K110" i="16"/>
  <c r="R110" i="16"/>
  <c r="I112" i="16"/>
  <c r="P112" i="16"/>
  <c r="J106" i="16"/>
  <c r="Q106" i="16"/>
  <c r="H105" i="16"/>
  <c r="O105" i="16"/>
  <c r="E74" i="10"/>
  <c r="K107" i="16"/>
  <c r="R107" i="16"/>
  <c r="H107" i="16"/>
  <c r="O107" i="16"/>
  <c r="J110" i="16"/>
  <c r="Q110" i="16"/>
  <c r="J112" i="16"/>
  <c r="Q112" i="16"/>
  <c r="I108" i="16"/>
  <c r="P108" i="16"/>
  <c r="K112" i="16"/>
  <c r="R112" i="16"/>
  <c r="H108" i="16"/>
  <c r="O108" i="16"/>
  <c r="Q105" i="16"/>
  <c r="J105" i="16"/>
  <c r="I111" i="16"/>
  <c r="P111" i="16"/>
  <c r="C74" i="10"/>
  <c r="I107" i="16"/>
  <c r="P107" i="16"/>
  <c r="H106" i="16"/>
  <c r="O106" i="16"/>
  <c r="C72" i="10"/>
  <c r="I105" i="16"/>
  <c r="P105" i="16"/>
  <c r="H112" i="16"/>
  <c r="O112" i="16"/>
  <c r="H111" i="16"/>
  <c r="O111" i="16"/>
  <c r="E72" i="10"/>
  <c r="E71" i="10" s="1"/>
  <c r="R105" i="16"/>
  <c r="K105" i="16"/>
  <c r="H110" i="16"/>
  <c r="O110" i="16"/>
  <c r="I110" i="16"/>
  <c r="P110" i="16"/>
  <c r="K108" i="16"/>
  <c r="R108" i="16"/>
  <c r="J108" i="16"/>
  <c r="Q108" i="16"/>
  <c r="I106" i="16"/>
  <c r="P106" i="16"/>
  <c r="K106" i="16"/>
  <c r="R106" i="16"/>
  <c r="J107" i="16"/>
  <c r="Q107" i="16"/>
  <c r="K111" i="16"/>
  <c r="R111" i="16"/>
  <c r="AI8" i="25"/>
  <c r="K16" i="25"/>
  <c r="AF98" i="25"/>
  <c r="AB104" i="25"/>
  <c r="AB97" i="25"/>
  <c r="AA8" i="25"/>
  <c r="AB72" i="25"/>
  <c r="AF83" i="25"/>
  <c r="AF75" i="25"/>
  <c r="AJ93" i="25"/>
  <c r="AJ6" i="25" s="1"/>
  <c r="AF77" i="25"/>
  <c r="AF81" i="25"/>
  <c r="AF78" i="25"/>
  <c r="AF91" i="25"/>
  <c r="AJ76" i="25"/>
  <c r="W8" i="25"/>
  <c r="AJ81" i="25"/>
  <c r="AJ107" i="25"/>
  <c r="AF80" i="25"/>
  <c r="AJ103" i="25"/>
  <c r="AJ106" i="25"/>
  <c r="AF79" i="25"/>
  <c r="AJ99" i="25"/>
  <c r="AJ102" i="25"/>
  <c r="AJ79" i="25"/>
  <c r="AJ77" i="25"/>
  <c r="AJ80" i="25"/>
  <c r="AB76" i="25"/>
  <c r="AF101" i="25"/>
  <c r="AF7" i="25" s="1"/>
  <c r="AJ78" i="25"/>
  <c r="AB83" i="25"/>
  <c r="AB71" i="25"/>
  <c r="AF106" i="25"/>
  <c r="AJ83" i="25"/>
  <c r="AJ85" i="25"/>
  <c r="AJ71" i="25"/>
  <c r="AJ72" i="25"/>
  <c r="AJ89" i="25"/>
  <c r="AE8" i="25"/>
  <c r="AF88" i="25"/>
  <c r="AB101" i="25"/>
  <c r="AB7" i="25" s="1"/>
  <c r="AF74" i="25"/>
  <c r="AF82" i="25"/>
  <c r="AJ98" i="25"/>
  <c r="AJ105" i="25"/>
  <c r="AB108" i="25"/>
  <c r="AB91" i="25"/>
  <c r="AF72" i="25"/>
  <c r="AF85" i="25"/>
  <c r="AF90" i="25"/>
  <c r="AJ96" i="25"/>
  <c r="AB79" i="25"/>
  <c r="AB73" i="25"/>
  <c r="AF102" i="25"/>
  <c r="AB75" i="25"/>
  <c r="AG51" i="25"/>
  <c r="AG46" i="25"/>
  <c r="AG55" i="25"/>
  <c r="AG59" i="25"/>
  <c r="AG63" i="25"/>
  <c r="AG32" i="25"/>
  <c r="AG35" i="25"/>
  <c r="AG37" i="25"/>
  <c r="AG30" i="25"/>
  <c r="AG40" i="25"/>
  <c r="AG60" i="25"/>
  <c r="AG36" i="25"/>
  <c r="AG33" i="25"/>
  <c r="AG38" i="25"/>
  <c r="AG45" i="25"/>
  <c r="AG31" i="25"/>
  <c r="AG52" i="25"/>
  <c r="AG47" i="25"/>
  <c r="AG56" i="25"/>
  <c r="AG64" i="25"/>
  <c r="AG49" i="25"/>
  <c r="AG58" i="25"/>
  <c r="AG29" i="25"/>
  <c r="AG44" i="25"/>
  <c r="AG53" i="25"/>
  <c r="AG48" i="25"/>
  <c r="AG57" i="25"/>
  <c r="AG61" i="25"/>
  <c r="AG65" i="25"/>
  <c r="AG26" i="25"/>
  <c r="AG69" i="25" s="1"/>
  <c r="AG34" i="25"/>
  <c r="AG42" i="25"/>
  <c r="AG41" i="25"/>
  <c r="AG54" i="25"/>
  <c r="AG62" i="25"/>
  <c r="AG27" i="25"/>
  <c r="AG50" i="25"/>
  <c r="AG28" i="25"/>
  <c r="AG39" i="25"/>
  <c r="AL2" i="25"/>
  <c r="AB70" i="25"/>
  <c r="AB82" i="25"/>
  <c r="AB95" i="25"/>
  <c r="AB90" i="25"/>
  <c r="AB103" i="25"/>
  <c r="AB80" i="25"/>
  <c r="AB98" i="25"/>
  <c r="AF105" i="25"/>
  <c r="AF100" i="25"/>
  <c r="AF93" i="25"/>
  <c r="AF6" i="25" s="1"/>
  <c r="AF107" i="25"/>
  <c r="AF70" i="25"/>
  <c r="AJ4" i="25"/>
  <c r="AJ5" i="25" s="1"/>
  <c r="AJ92" i="25"/>
  <c r="AJ87" i="25"/>
  <c r="AJ95" i="25"/>
  <c r="AJ91" i="25"/>
  <c r="AM6" i="25"/>
  <c r="K14" i="25"/>
  <c r="K13" i="25"/>
  <c r="K17" i="25"/>
  <c r="AB107" i="25"/>
  <c r="AB94" i="25"/>
  <c r="AB77" i="25"/>
  <c r="AB74" i="25"/>
  <c r="AF94" i="25"/>
  <c r="AF103" i="25"/>
  <c r="AF96" i="25"/>
  <c r="AJ88" i="25"/>
  <c r="AJ101" i="25"/>
  <c r="AJ7" i="25" s="1"/>
  <c r="AJ75" i="25"/>
  <c r="AJ108" i="25"/>
  <c r="AJ70" i="25"/>
  <c r="AB4" i="25"/>
  <c r="AB5" i="25" s="1"/>
  <c r="AB87" i="25"/>
  <c r="AB92" i="25"/>
  <c r="AB99" i="25"/>
  <c r="AB85" i="25"/>
  <c r="AB84" i="25"/>
  <c r="AB106" i="25"/>
  <c r="AB89" i="25"/>
  <c r="K18" i="25"/>
  <c r="AF97" i="25"/>
  <c r="AF108" i="25"/>
  <c r="AF73" i="25"/>
  <c r="AF71" i="25"/>
  <c r="AF99" i="25"/>
  <c r="AF4" i="25"/>
  <c r="AF5" i="25" s="1"/>
  <c r="AF92" i="25"/>
  <c r="AF87" i="25"/>
  <c r="AJ90" i="25"/>
  <c r="AJ97" i="25"/>
  <c r="AJ84" i="25"/>
  <c r="AJ104" i="25"/>
  <c r="AJ94" i="25"/>
  <c r="AB96" i="25"/>
  <c r="AB100" i="25"/>
  <c r="AB105" i="25"/>
  <c r="AB78" i="25"/>
  <c r="AB81" i="25"/>
  <c r="AB93" i="25"/>
  <c r="AB6" i="25" s="1"/>
  <c r="AB102" i="25"/>
  <c r="AM7" i="25"/>
  <c r="K15" i="25"/>
  <c r="AF95" i="25"/>
  <c r="AK47" i="25"/>
  <c r="AK51" i="25"/>
  <c r="AK55" i="25"/>
  <c r="AK59" i="25"/>
  <c r="AK63" i="25"/>
  <c r="AK32" i="25"/>
  <c r="AK35" i="25"/>
  <c r="AK41" i="25"/>
  <c r="AK37" i="25"/>
  <c r="AK29" i="25"/>
  <c r="AK44" i="25"/>
  <c r="AK48" i="25"/>
  <c r="AK52" i="25"/>
  <c r="AK56" i="25"/>
  <c r="AK60" i="25"/>
  <c r="AK64" i="25"/>
  <c r="AK36" i="25"/>
  <c r="AK30" i="25"/>
  <c r="AK40" i="25"/>
  <c r="AK42" i="25"/>
  <c r="AK39" i="25"/>
  <c r="AK45" i="25"/>
  <c r="AK49" i="25"/>
  <c r="AK53" i="25"/>
  <c r="AK57" i="25"/>
  <c r="AK61" i="25"/>
  <c r="AK65" i="25"/>
  <c r="AK27" i="25"/>
  <c r="AK38" i="25"/>
  <c r="AK26" i="25"/>
  <c r="AK69" i="25" s="1"/>
  <c r="AK34" i="25"/>
  <c r="AK33" i="25"/>
  <c r="AK46" i="25"/>
  <c r="AK50" i="25"/>
  <c r="AK54" i="25"/>
  <c r="AK58" i="25"/>
  <c r="AK62" i="25"/>
  <c r="AK28" i="25"/>
  <c r="AK31" i="25"/>
  <c r="AF104" i="25"/>
  <c r="AF84" i="25"/>
  <c r="AF76" i="25"/>
  <c r="AF89" i="25"/>
  <c r="AJ73" i="25"/>
  <c r="AJ74" i="25"/>
  <c r="AJ82" i="25"/>
  <c r="AJ100" i="25"/>
  <c r="AM34" i="13"/>
  <c r="K94" i="16"/>
  <c r="I94" i="16"/>
  <c r="J94" i="16"/>
  <c r="D63" i="10"/>
  <c r="G63" i="10" s="1"/>
  <c r="AB19" i="14"/>
  <c r="AB18" i="14"/>
  <c r="D58" i="10"/>
  <c r="V27" i="13"/>
  <c r="V53" i="13"/>
  <c r="M12" i="10"/>
  <c r="L92" i="16"/>
  <c r="W7" i="13"/>
  <c r="L97" i="16"/>
  <c r="AB17" i="14"/>
  <c r="K89" i="16"/>
  <c r="L95" i="16"/>
  <c r="H94" i="16"/>
  <c r="I89" i="16"/>
  <c r="H89" i="16"/>
  <c r="L90" i="16"/>
  <c r="W33" i="13"/>
  <c r="AH33" i="13" s="1"/>
  <c r="W36" i="13"/>
  <c r="AC34" i="13" s="1"/>
  <c r="L93" i="16"/>
  <c r="D53" i="10"/>
  <c r="G53" i="10" s="1"/>
  <c r="L96" i="16"/>
  <c r="J89" i="16"/>
  <c r="L91" i="16"/>
  <c r="W19" i="13"/>
  <c r="W10" i="13"/>
  <c r="AM33" i="13"/>
  <c r="W45" i="13"/>
  <c r="AK101" i="25" l="1"/>
  <c r="AK7" i="25" s="1"/>
  <c r="AK105" i="25"/>
  <c r="AK100" i="25"/>
  <c r="H104" i="16"/>
  <c r="O104" i="16"/>
  <c r="S106" i="16"/>
  <c r="L106" i="16"/>
  <c r="E79" i="10"/>
  <c r="J109" i="16"/>
  <c r="Q109" i="16"/>
  <c r="K104" i="16"/>
  <c r="R104" i="16"/>
  <c r="J104" i="16"/>
  <c r="Q104" i="16"/>
  <c r="L111" i="16"/>
  <c r="S111" i="16"/>
  <c r="I109" i="16"/>
  <c r="P109" i="16"/>
  <c r="H109" i="16"/>
  <c r="O109" i="16"/>
  <c r="L108" i="16"/>
  <c r="S108" i="16"/>
  <c r="I104" i="16"/>
  <c r="P104" i="16"/>
  <c r="L112" i="16"/>
  <c r="S112" i="16"/>
  <c r="K109" i="16"/>
  <c r="R109" i="16"/>
  <c r="L107" i="16"/>
  <c r="S107" i="16"/>
  <c r="L110" i="16"/>
  <c r="S110" i="16"/>
  <c r="S105" i="16"/>
  <c r="L105" i="16"/>
  <c r="AJ8" i="25"/>
  <c r="AK95" i="25"/>
  <c r="AK90" i="25"/>
  <c r="K19" i="25"/>
  <c r="AG97" i="25"/>
  <c r="AK97" i="25"/>
  <c r="AK89" i="25"/>
  <c r="AK108" i="25"/>
  <c r="AG105" i="25"/>
  <c r="AG108" i="25"/>
  <c r="AG104" i="25"/>
  <c r="AB8" i="25"/>
  <c r="AG100" i="25"/>
  <c r="AF8" i="25"/>
  <c r="AG71" i="25"/>
  <c r="AG93" i="25"/>
  <c r="AG6" i="25" s="1"/>
  <c r="AG96" i="25"/>
  <c r="AK88" i="25"/>
  <c r="AK71" i="25"/>
  <c r="AM35" i="13"/>
  <c r="AG99" i="25"/>
  <c r="AG70" i="25"/>
  <c r="AG85" i="25"/>
  <c r="AG107" i="25"/>
  <c r="AG74" i="25"/>
  <c r="AG79" i="25"/>
  <c r="AG80" i="25"/>
  <c r="AG102" i="25"/>
  <c r="AK93" i="25"/>
  <c r="AK6" i="25" s="1"/>
  <c r="AK104" i="25"/>
  <c r="AK99" i="25"/>
  <c r="AK94" i="25"/>
  <c r="AG82" i="25"/>
  <c r="AG77" i="25"/>
  <c r="AG72" i="25"/>
  <c r="AG103" i="25"/>
  <c r="AG78" i="25"/>
  <c r="AG84" i="25"/>
  <c r="AK81" i="25"/>
  <c r="AK82" i="25"/>
  <c r="AK79" i="25"/>
  <c r="AK80" i="25"/>
  <c r="AK106" i="25"/>
  <c r="AG88" i="25"/>
  <c r="AG98" i="25"/>
  <c r="AK72" i="25"/>
  <c r="AK76" i="25"/>
  <c r="AK70" i="25"/>
  <c r="AK96" i="25"/>
  <c r="AK85" i="25"/>
  <c r="AK107" i="25"/>
  <c r="AK91" i="25"/>
  <c r="AK84" i="25"/>
  <c r="AK102" i="25"/>
  <c r="AM8" i="25"/>
  <c r="AG91" i="25"/>
  <c r="AG101" i="25"/>
  <c r="AG7" i="25" s="1"/>
  <c r="AG90" i="25"/>
  <c r="AG81" i="25"/>
  <c r="AG83" i="25"/>
  <c r="AG75" i="25"/>
  <c r="AG89" i="25"/>
  <c r="AK73" i="25"/>
  <c r="AK75" i="25"/>
  <c r="AL48" i="25"/>
  <c r="AL55" i="25"/>
  <c r="AL59" i="25"/>
  <c r="AL63" i="25"/>
  <c r="AL33" i="25"/>
  <c r="AL32" i="25"/>
  <c r="AL27" i="25"/>
  <c r="AL41" i="25"/>
  <c r="AL50" i="25"/>
  <c r="AL45" i="25"/>
  <c r="AL26" i="25"/>
  <c r="AL69" i="25" s="1"/>
  <c r="AL56" i="25"/>
  <c r="AL60" i="25"/>
  <c r="AL64" i="25"/>
  <c r="AL37" i="25"/>
  <c r="AL36" i="25"/>
  <c r="AL31" i="25"/>
  <c r="AL30" i="25"/>
  <c r="AL52" i="25"/>
  <c r="AL35" i="25"/>
  <c r="AL46" i="25"/>
  <c r="AL49" i="25"/>
  <c r="AL57" i="25"/>
  <c r="AL61" i="25"/>
  <c r="AL65" i="25"/>
  <c r="AL44" i="25"/>
  <c r="AL51" i="25"/>
  <c r="AL40" i="25"/>
  <c r="AL38" i="25"/>
  <c r="AL47" i="25"/>
  <c r="AL54" i="25"/>
  <c r="AL58" i="25"/>
  <c r="AL62" i="25"/>
  <c r="AL29" i="25"/>
  <c r="AL28" i="25"/>
  <c r="AL53" i="25"/>
  <c r="AL42" i="25"/>
  <c r="AL39" i="25"/>
  <c r="AL34" i="25"/>
  <c r="AG4" i="25"/>
  <c r="AG5" i="25" s="1"/>
  <c r="AG87" i="25"/>
  <c r="AG92" i="25"/>
  <c r="AK74" i="25"/>
  <c r="AK77" i="25"/>
  <c r="AK83" i="25"/>
  <c r="AK103" i="25"/>
  <c r="AK4" i="25"/>
  <c r="AK5" i="25" s="1"/>
  <c r="AK92" i="25"/>
  <c r="AK87" i="25"/>
  <c r="AK78" i="25"/>
  <c r="AK98" i="25"/>
  <c r="AG95" i="25"/>
  <c r="AG76" i="25"/>
  <c r="AG73" i="25"/>
  <c r="AG106" i="25"/>
  <c r="AG94" i="25"/>
  <c r="L89" i="16"/>
  <c r="I98" i="16"/>
  <c r="L94" i="16"/>
  <c r="AB20" i="14"/>
  <c r="K98" i="16"/>
  <c r="G58" i="10"/>
  <c r="D66" i="10"/>
  <c r="G66" i="10" s="1"/>
  <c r="W27" i="13"/>
  <c r="AC8" i="13" s="1"/>
  <c r="AC36" i="13"/>
  <c r="AC35" i="13"/>
  <c r="W53" i="13"/>
  <c r="J98" i="16"/>
  <c r="AC38" i="13"/>
  <c r="AC33" i="13"/>
  <c r="C71" i="10"/>
  <c r="AC37" i="13"/>
  <c r="AH34" i="13"/>
  <c r="AH35" i="13" s="1"/>
  <c r="H98" i="16"/>
  <c r="AK8" i="25" l="1"/>
  <c r="AL85" i="25"/>
  <c r="L109" i="16"/>
  <c r="S109" i="16"/>
  <c r="I113" i="16"/>
  <c r="P113" i="16"/>
  <c r="L104" i="16"/>
  <c r="S104" i="16"/>
  <c r="J113" i="16"/>
  <c r="Q113" i="16"/>
  <c r="K113" i="16"/>
  <c r="R113" i="16"/>
  <c r="H113" i="16"/>
  <c r="O113" i="16"/>
  <c r="AG8" i="25"/>
  <c r="AL90" i="25"/>
  <c r="AL73" i="25"/>
  <c r="AL81" i="25"/>
  <c r="AL74" i="25"/>
  <c r="AL83" i="25"/>
  <c r="AL71" i="25"/>
  <c r="AL72" i="25"/>
  <c r="AL77" i="25"/>
  <c r="AL80" i="25"/>
  <c r="AL82" i="25"/>
  <c r="AL78" i="25"/>
  <c r="AL105" i="25"/>
  <c r="AL89" i="25"/>
  <c r="AL108" i="25"/>
  <c r="AL96" i="25"/>
  <c r="AL101" i="25"/>
  <c r="AL7" i="25" s="1"/>
  <c r="AL97" i="25"/>
  <c r="AL94" i="25"/>
  <c r="D72" i="10"/>
  <c r="G72" i="10" s="1"/>
  <c r="D75" i="10"/>
  <c r="G75" i="10" s="1"/>
  <c r="N10" i="10" s="1"/>
  <c r="D74" i="10"/>
  <c r="G74" i="10" s="1"/>
  <c r="N9" i="10" s="1"/>
  <c r="D77" i="10"/>
  <c r="D78" i="10"/>
  <c r="G78" i="10" s="1"/>
  <c r="D73" i="10"/>
  <c r="G73" i="10" s="1"/>
  <c r="AL4" i="25"/>
  <c r="AL5" i="25" s="1"/>
  <c r="AL87" i="25"/>
  <c r="AL92" i="25"/>
  <c r="AL107" i="25"/>
  <c r="AL88" i="25"/>
  <c r="AL75" i="25"/>
  <c r="AL98" i="25"/>
  <c r="AL103" i="25"/>
  <c r="AL93" i="25"/>
  <c r="AL6" i="25" s="1"/>
  <c r="AL76" i="25"/>
  <c r="AL91" i="25"/>
  <c r="AL104" i="25"/>
  <c r="AL79" i="25"/>
  <c r="AL99" i="25"/>
  <c r="AL84" i="25"/>
  <c r="AL106" i="25"/>
  <c r="AL100" i="25"/>
  <c r="AL95" i="25"/>
  <c r="AL70" i="25"/>
  <c r="AL102" i="25"/>
  <c r="AC39" i="13"/>
  <c r="L98" i="16"/>
  <c r="C79" i="10"/>
  <c r="L113" i="16" l="1"/>
  <c r="S113" i="16"/>
  <c r="AL8" i="25"/>
  <c r="D76" i="10"/>
  <c r="G76" i="10" s="1"/>
  <c r="N11" i="10" s="1"/>
  <c r="D71" i="10"/>
  <c r="G71" i="10" s="1"/>
  <c r="N8" i="10" s="1"/>
  <c r="G77" i="10"/>
  <c r="N12" i="10" l="1"/>
  <c r="D79" i="10"/>
  <c r="G79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MONSERAND Alma</author>
  </authors>
  <commentList>
    <comment ref="S24" authorId="0" shapeId="0" xr:uid="{F86CD7AA-0F0A-450A-97D4-56659CCC8F07}">
      <text>
        <r>
          <rPr>
            <b/>
            <sz val="9"/>
            <color indexed="81"/>
            <rFont val="Tahoma"/>
            <family val="2"/>
          </rPr>
          <t>MONSERAND Alma:</t>
        </r>
        <r>
          <rPr>
            <sz val="9"/>
            <color indexed="81"/>
            <rFont val="Tahoma"/>
            <family val="2"/>
          </rPr>
          <t xml:space="preserve">
Année spéciale Covid, le transport sera calibré plutôt sur 2025.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G16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la différence correspond au consommation de gaz du secteur 2201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27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5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70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78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sharedStrings.xml><?xml version="1.0" encoding="utf-8"?>
<sst xmlns="http://schemas.openxmlformats.org/spreadsheetml/2006/main" count="1216" uniqueCount="537">
  <si>
    <t>Refined petroleum products</t>
  </si>
  <si>
    <t>Total</t>
  </si>
  <si>
    <t>Oil</t>
  </si>
  <si>
    <t>Biofuels</t>
  </si>
  <si>
    <t>Electric power generation, transmission and distribution</t>
  </si>
  <si>
    <t>Nuclear</t>
  </si>
  <si>
    <t>Fuel</t>
  </si>
  <si>
    <t>Combined gas</t>
  </si>
  <si>
    <t>Coal</t>
  </si>
  <si>
    <t>Wind</t>
  </si>
  <si>
    <t>Solar</t>
  </si>
  <si>
    <t>Hydraulic</t>
  </si>
  <si>
    <t>Cogeneration (CHP)</t>
  </si>
  <si>
    <t>Natural gas</t>
  </si>
  <si>
    <t>Wood</t>
  </si>
  <si>
    <t>Biogas</t>
  </si>
  <si>
    <t>Waste incineration</t>
  </si>
  <si>
    <t>Geothermal</t>
  </si>
  <si>
    <t>Transport</t>
  </si>
  <si>
    <t>Personal vehicles</t>
  </si>
  <si>
    <t xml:space="preserve">Public and freight transport </t>
  </si>
  <si>
    <t>Residential</t>
  </si>
  <si>
    <t>Service</t>
  </si>
  <si>
    <t>Industry and agriculture</t>
  </si>
  <si>
    <t xml:space="preserve">Industry </t>
  </si>
  <si>
    <t>Agriculture</t>
  </si>
  <si>
    <t>Total Final Mtep</t>
  </si>
  <si>
    <t>Class A</t>
  </si>
  <si>
    <t>Class B</t>
  </si>
  <si>
    <t>Class C</t>
  </si>
  <si>
    <t>Class D</t>
  </si>
  <si>
    <t>Class E</t>
  </si>
  <si>
    <t>Class F</t>
  </si>
  <si>
    <t>Class G</t>
  </si>
  <si>
    <t>Electricity</t>
  </si>
  <si>
    <t>Gas</t>
  </si>
  <si>
    <t>coal</t>
  </si>
  <si>
    <t>oil</t>
  </si>
  <si>
    <t>elec</t>
  </si>
  <si>
    <t>gas</t>
  </si>
  <si>
    <t>decarb</t>
  </si>
  <si>
    <t>Total Final MTEC</t>
  </si>
  <si>
    <t>charbon</t>
  </si>
  <si>
    <t>Verif</t>
  </si>
  <si>
    <t>stock of housing and %</t>
  </si>
  <si>
    <t>ER_OIL_0</t>
  </si>
  <si>
    <t>ER_OIL_2201_0</t>
  </si>
  <si>
    <t>ER_OIL_2202_0</t>
  </si>
  <si>
    <t>ER_ELEC_2301_0</t>
  </si>
  <si>
    <t>ER_ELEC_2302_0</t>
  </si>
  <si>
    <t>ER_ELEC_2303_0</t>
  </si>
  <si>
    <t>ER_ELEC_2304_0</t>
  </si>
  <si>
    <t>ER_ELEC_2305_0</t>
  </si>
  <si>
    <t>ER_ELEC_2306_0</t>
  </si>
  <si>
    <t>ER_ELEC_2307_0</t>
  </si>
  <si>
    <t>ER_ELEC_2308_0</t>
  </si>
  <si>
    <t>ER_ELEC_0</t>
  </si>
  <si>
    <t>ER_GAS_0</t>
  </si>
  <si>
    <t>ER_GAS_2401_0</t>
  </si>
  <si>
    <t>ER_GAS_2402_0</t>
  </si>
  <si>
    <t>ER_GAS_2403_0</t>
  </si>
  <si>
    <t>ER_GAS_2404_0</t>
  </si>
  <si>
    <t>ER_GAS_2405_0</t>
  </si>
  <si>
    <t>ER_GAS_2406_0</t>
  </si>
  <si>
    <t>ER_COAL_0</t>
  </si>
  <si>
    <t>ER_TOTAL_0</t>
  </si>
  <si>
    <t>ER_AGRICULTURE_0</t>
  </si>
  <si>
    <t>ER_INDUS_0</t>
  </si>
  <si>
    <t>ER_RESIDENTIAL_0</t>
  </si>
  <si>
    <t>ER_TERTIARY_0</t>
  </si>
  <si>
    <t>ER_TRANS_PRIVATE_0</t>
  </si>
  <si>
    <t>ER_TRANS_PUBLIC_0</t>
  </si>
  <si>
    <t>ER_AUTO_0</t>
  </si>
  <si>
    <t>ER_AUTO_TH_A_0</t>
  </si>
  <si>
    <t>ER_AUTO_TH_B_0</t>
  </si>
  <si>
    <t>ER_AUTO_TH_C_0</t>
  </si>
  <si>
    <t>ER_AUTO_TH_D_0</t>
  </si>
  <si>
    <t>ER_AUTO_TH_E_0</t>
  </si>
  <si>
    <t>ER_AUTO_TH_F_0</t>
  </si>
  <si>
    <t>ER_AUTO_TH_G_0</t>
  </si>
  <si>
    <t>ER_AUTO_ELEC_A_0</t>
  </si>
  <si>
    <t>ER_AUTO_ELEC_B_0</t>
  </si>
  <si>
    <t>ER_AUTO_ELEC_C_0</t>
  </si>
  <si>
    <t>ER_AUTO_ELEC_D_0</t>
  </si>
  <si>
    <t>ER_AUTO_ELEC_E_0</t>
  </si>
  <si>
    <t>ER_AUTO_ELEC_F_0</t>
  </si>
  <si>
    <t>ER_AUTO_ELEC_G_0</t>
  </si>
  <si>
    <t>ER_AUTO_COAL_0</t>
  </si>
  <si>
    <t>ER_AUTO_TH_0</t>
  </si>
  <si>
    <t>ER_AUTO_ELEC_0</t>
  </si>
  <si>
    <t>ER_AUTO_GAS_0</t>
  </si>
  <si>
    <t>ER_NEWAUTO_0</t>
  </si>
  <si>
    <t>ER_NEWAUTO_TH_0</t>
  </si>
  <si>
    <t>ER_NEWAUTO_TH_A_0</t>
  </si>
  <si>
    <t>ER_NEWAUTO_TH_B_0</t>
  </si>
  <si>
    <t>ER_NEWAUTO_TH_C_0</t>
  </si>
  <si>
    <t>ER_NEWAUTO_TH_D_0</t>
  </si>
  <si>
    <t>ER_NEWAUTO_TH_E_0</t>
  </si>
  <si>
    <t>ER_NEWAUTO_TH_F_0</t>
  </si>
  <si>
    <t>ER_NEWAUTO_TH_G_0</t>
  </si>
  <si>
    <t>ER_NEWAUTO_ELEC_0</t>
  </si>
  <si>
    <t>ER_NEWAUTO_ELEC_A_0</t>
  </si>
  <si>
    <t>ER_NEWAUTO_ELEC_B_0</t>
  </si>
  <si>
    <t>ER_NEWAUTO_ELEC_C_0</t>
  </si>
  <si>
    <t>ER_NEWAUTO_ELEC_D_0</t>
  </si>
  <si>
    <t>ER_NEWAUTO_ELEC_E_0</t>
  </si>
  <si>
    <t>ER_NEWAUTO_ELEC_F_0</t>
  </si>
  <si>
    <t>ER_NEWAUTO_ELEC_G_0</t>
  </si>
  <si>
    <t>ER_AGRICULTURE_COAL_0</t>
  </si>
  <si>
    <t>ER_INDUS_COAL_0</t>
  </si>
  <si>
    <t>ER_RESIDENTIAL_COAL_0</t>
  </si>
  <si>
    <t>ER_TERTIARY_COAL_0</t>
  </si>
  <si>
    <t>ER_TRANS_PRIVATE_COAL_0</t>
  </si>
  <si>
    <t>ER_TRANS_PUBLIC_COAL_0</t>
  </si>
  <si>
    <t>ER_AGRICULTURE_OIL_0</t>
  </si>
  <si>
    <t>ER_INDUS_OIL_0</t>
  </si>
  <si>
    <t>ER_RESIDENTIAL_OIL_0</t>
  </si>
  <si>
    <t>ER_TERTIARY_OIL_0</t>
  </si>
  <si>
    <t>ER_TRANS_PRIVATE_OIL_0</t>
  </si>
  <si>
    <t>ER_TRANS_PUBLIC_OIL_0</t>
  </si>
  <si>
    <t>ER_AGRICULTURE_ELEC_0</t>
  </si>
  <si>
    <t>ER_INDUS_ELEC_0</t>
  </si>
  <si>
    <t>ER_RESIDENTIAL_ELEC_0</t>
  </si>
  <si>
    <t>ER_TERTIARY_ELEC_0</t>
  </si>
  <si>
    <t>ER_TRANS_PRIVATE_ELEC_0</t>
  </si>
  <si>
    <t>ER_TRANS_PUBLIC_ELEC_0</t>
  </si>
  <si>
    <t>ER_AGRICULTURE_GAS_0</t>
  </si>
  <si>
    <t>ER_INDUS_GAS_0</t>
  </si>
  <si>
    <t>ER_RESIDENTIAL_GAS_0</t>
  </si>
  <si>
    <t>ER_TERTIARY_GAS_0</t>
  </si>
  <si>
    <t>ER_TRANS_PRIVATE_GAS_0</t>
  </si>
  <si>
    <t>ER_TRANS_PUBLIC_GAS_0</t>
  </si>
  <si>
    <t>ER_BUIL_0</t>
  </si>
  <si>
    <t>ER_BUIL_A_0</t>
  </si>
  <si>
    <t>ER_BUIL_B_0</t>
  </si>
  <si>
    <t>ER_BUIL_C_0</t>
  </si>
  <si>
    <t>ER_BUIL_D_0</t>
  </si>
  <si>
    <t>ER_BUIL_E_0</t>
  </si>
  <si>
    <t>ER_BUIL_F_0</t>
  </si>
  <si>
    <t>ER_BUIL_G_0</t>
  </si>
  <si>
    <t>EMS_DC_04_0</t>
  </si>
  <si>
    <t>EMS_DC_05_0</t>
  </si>
  <si>
    <t>EMS_DC_0</t>
  </si>
  <si>
    <t>EMS_HH_0</t>
  </si>
  <si>
    <t>EMS_HH_21_0</t>
  </si>
  <si>
    <t>EMS_HH_21_H01_0</t>
  </si>
  <si>
    <t>EMS_HH_22_0</t>
  </si>
  <si>
    <t>EMS_HH_22_H01_0</t>
  </si>
  <si>
    <t>EMS_HH_24_0</t>
  </si>
  <si>
    <t>EMS_HH_24_H01_0</t>
  </si>
  <si>
    <t>EMS_SECSOU_0</t>
  </si>
  <si>
    <t>EMS_SECSOU_21_0</t>
  </si>
  <si>
    <t>EMS_SECSOU_22_0</t>
  </si>
  <si>
    <t>EMS_SECSOU_24_0</t>
  </si>
  <si>
    <t>EMS_SOU_0</t>
  </si>
  <si>
    <t>EMS_SOU_21_0</t>
  </si>
  <si>
    <t>EMS_SOU_22_0</t>
  </si>
  <si>
    <t>EMS_SOU_24_0</t>
  </si>
  <si>
    <t>EMS_TOT_0</t>
  </si>
  <si>
    <t>ER_TRANS_PRIVATE_coal_0</t>
  </si>
  <si>
    <t>ER_TRANS_PRIVATE_oil_0</t>
  </si>
  <si>
    <t>ER_TRANS_PRIVATE_elec_0</t>
  </si>
  <si>
    <t>ER_TRANS_PRIVATE_gas_0</t>
  </si>
  <si>
    <t>ER_TRANS_PUBLIC_coal_0</t>
  </si>
  <si>
    <t>ER_TRANS_PUBLIC_oil_0</t>
  </si>
  <si>
    <t>ER_TRANS_PUBLIC_elec_0</t>
  </si>
  <si>
    <t>ER_TRANS_PUBLIC_gas_0</t>
  </si>
  <si>
    <t>ER_RESIDENTIAL_coal_0</t>
  </si>
  <si>
    <t>ER_RESIDENTIAL_oil_0</t>
  </si>
  <si>
    <t>ER_RESIDENTIAL_elec_0</t>
  </si>
  <si>
    <t>ER_RESIDENTIAL_gas_0</t>
  </si>
  <si>
    <t>ER_TERTIARY_coal_0</t>
  </si>
  <si>
    <t>ER_TERTIARY_oil_0</t>
  </si>
  <si>
    <t>ER_TERTIARY_elec_0</t>
  </si>
  <si>
    <t>ER_TERTIARY_gas_0</t>
  </si>
  <si>
    <t>ER_INDUS_coal_0</t>
  </si>
  <si>
    <t>ER_INDUS_oil_0</t>
  </si>
  <si>
    <t>ER_INDUS_elec_0</t>
  </si>
  <si>
    <t>ER_INDUS_gas_0</t>
  </si>
  <si>
    <t>ER_AGRICULTURE_coal_0</t>
  </si>
  <si>
    <t>ER_AGRICULTURE_oil_0</t>
  </si>
  <si>
    <t>ER_AGRICULTURE_elec_0</t>
  </si>
  <si>
    <t>ER_AGRICULTURE_gas_0</t>
  </si>
  <si>
    <t>ER_Oil_0</t>
  </si>
  <si>
    <t>ER_elec_0</t>
  </si>
  <si>
    <t>ER_Gas_0</t>
  </si>
  <si>
    <t>ER_coal_0</t>
  </si>
  <si>
    <t>ER_Total_0</t>
  </si>
  <si>
    <t>electric</t>
  </si>
  <si>
    <t>Combustion</t>
  </si>
  <si>
    <t>ER_Elec_2301_0</t>
  </si>
  <si>
    <t>ER_elec_2302_0</t>
  </si>
  <si>
    <t>ER_Elec_2303_0</t>
  </si>
  <si>
    <t>ER_elec_2304_0</t>
  </si>
  <si>
    <t>ER_Elec_2305_0</t>
  </si>
  <si>
    <t>ER_elec_2306_0</t>
  </si>
  <si>
    <t>ER_Elec_2307_0</t>
  </si>
  <si>
    <t>ER_elec_2308_0</t>
  </si>
  <si>
    <t>ER_oil_2201_0</t>
  </si>
  <si>
    <t>ER_oil_2202_0</t>
  </si>
  <si>
    <t>ER_Gas_2401_0</t>
  </si>
  <si>
    <t>ER_Gas_2402_0</t>
  </si>
  <si>
    <t>ER_Gas_2403_0</t>
  </si>
  <si>
    <t>ER_Gas_2404_0</t>
  </si>
  <si>
    <t>ER_Gas_2405_0</t>
  </si>
  <si>
    <t>ER_Gas_2406_0</t>
  </si>
  <si>
    <t>Q_Mtep_ep_2201_0</t>
  </si>
  <si>
    <t>Q_MTEP_EP_2201_0</t>
  </si>
  <si>
    <t>Q_MTEP_EP_2202_0</t>
  </si>
  <si>
    <t>Q_MTEP_EP_2301_0</t>
  </si>
  <si>
    <t>Q_MTEP_EP_2302_0</t>
  </si>
  <si>
    <t>Q_MTEP_EP_2303_0</t>
  </si>
  <si>
    <t>Q_MTEP_EP_2304_0</t>
  </si>
  <si>
    <t>Q_MTEP_EP_2305_0</t>
  </si>
  <si>
    <t>Q_MTEP_EP_2306_0</t>
  </si>
  <si>
    <t>Q_MTEP_EP_2307_0</t>
  </si>
  <si>
    <t>Q_MTEP_EP_2308_0</t>
  </si>
  <si>
    <t>Q_MTEP_EP_2401_0</t>
  </si>
  <si>
    <t>Q_MTEP_EP_2402_0</t>
  </si>
  <si>
    <t>Q_MTEP_EP_2403_0</t>
  </si>
  <si>
    <t>Q_MTEP_EP_2404_0</t>
  </si>
  <si>
    <t>Q_MTEP_EP_2405_0</t>
  </si>
  <si>
    <t>Q_MTEP_EP_2406_0</t>
  </si>
  <si>
    <t>Q_Mtep_ep_2202_0</t>
  </si>
  <si>
    <t>Q_Mtep_ep_2301_0</t>
  </si>
  <si>
    <t>Q_Mtep_ep_2302_0</t>
  </si>
  <si>
    <t>Q_Mtep_ep_2303_0</t>
  </si>
  <si>
    <t>Q_Mtep_ep_2304_0</t>
  </si>
  <si>
    <t>Q_Mtep_ep_2305_0</t>
  </si>
  <si>
    <t>Q_Mtep_ep_2306_0</t>
  </si>
  <si>
    <t>Q_Mtep_ep_2307_0</t>
  </si>
  <si>
    <t>Q_Mtep_ep_2308_0</t>
  </si>
  <si>
    <t>Q_Mtep_ep_2401_0</t>
  </si>
  <si>
    <t>Q_Mtep_ep_2402_0</t>
  </si>
  <si>
    <t>Q_Mtep_ep_2403_0</t>
  </si>
  <si>
    <t>Q_Mtep_ep_2404_0</t>
  </si>
  <si>
    <t>Q_Mtep_ep_2405_0</t>
  </si>
  <si>
    <t>Q_Mtep_ep_2406_0</t>
  </si>
  <si>
    <t>Q_Mtep_ep_21_0</t>
  </si>
  <si>
    <t>Q_MTEP_EP_0</t>
  </si>
  <si>
    <t>Q_MTEP_EP_21_0</t>
  </si>
  <si>
    <t>Q_MTEP_EP_21_21_0</t>
  </si>
  <si>
    <t>Q_MTEP_EP_22_2201_0</t>
  </si>
  <si>
    <t>Q_MTEP_EP_22_2202_0</t>
  </si>
  <si>
    <t>Q_MTEP_EP_23_2301_0</t>
  </si>
  <si>
    <t>Q_MTEP_EP_23_2302_0</t>
  </si>
  <si>
    <t>Q_MTEP_EP_23_2303_0</t>
  </si>
  <si>
    <t>Q_MTEP_EP_23_2304_0</t>
  </si>
  <si>
    <t>Q_MTEP_EP_23_2305_0</t>
  </si>
  <si>
    <t>Q_MTEP_EP_23_2306_0</t>
  </si>
  <si>
    <t>Q_MTEP_EP_23_2307_0</t>
  </si>
  <si>
    <t>Q_MTEP_EP_23_2308_0</t>
  </si>
  <si>
    <t>Q_MTEP_EP_24_2401_0</t>
  </si>
  <si>
    <t>Q_MTEP_EP_24_2402_0</t>
  </si>
  <si>
    <t>Q_MTEP_EP_24_2403_0</t>
  </si>
  <si>
    <t>Q_MTEP_EP_24_2404_0</t>
  </si>
  <si>
    <t>Q_MTEP_EP_24_2405_0</t>
  </si>
  <si>
    <t>Q_MTEP_EP_24_2406_0</t>
  </si>
  <si>
    <t>Industry non energetic uses</t>
  </si>
  <si>
    <t>Q_Mtep_indus_21_0</t>
  </si>
  <si>
    <t>Q_Mtep_indus_22_0</t>
  </si>
  <si>
    <t>Q_Mtep_indus_23_0</t>
  </si>
  <si>
    <t>Q_Mtep_indus_24_0</t>
  </si>
  <si>
    <t>Q_MTEP_INDUS_21_0</t>
  </si>
  <si>
    <t>Q_MTEP_INDUS_22_0</t>
  </si>
  <si>
    <t>Q_MTEP_INDUS_23_0</t>
  </si>
  <si>
    <t>Q_MTEP_INDUS_24_0</t>
  </si>
  <si>
    <t>gas biogas biomass</t>
  </si>
  <si>
    <t>fuel and biofuel</t>
  </si>
  <si>
    <t>Hors bois domestique non marchand, avec consommation à double usage</t>
  </si>
  <si>
    <t>PHIY_EF_TOT_22_2201_0</t>
  </si>
  <si>
    <t>PHIY_EF_TOT_22_2202_0</t>
  </si>
  <si>
    <t>PHIY_EF_TOT_23_2301_0</t>
  </si>
  <si>
    <t>PHIY_EF_TOT_23_2302_0</t>
  </si>
  <si>
    <t>PHIY_EF_TOT_23_2303_0</t>
  </si>
  <si>
    <t>PHIY_EF_TOT_23_2304_0</t>
  </si>
  <si>
    <t>PHIY_EF_TOT_23_2305_0</t>
  </si>
  <si>
    <t>PHIY_EF_TOT_23_2306_0</t>
  </si>
  <si>
    <t>PHIY_EF_TOT_23_2307_0</t>
  </si>
  <si>
    <t>PHIY_EF_TOT_23_2308_0</t>
  </si>
  <si>
    <t>PHIY_EF_TOT_24_2401_0</t>
  </si>
  <si>
    <t>PHIY_EF_TOT_24_2402_0</t>
  </si>
  <si>
    <t>PHIY_EF_TOT_24_2403_0</t>
  </si>
  <si>
    <t>PHIY_EF_TOT_24_2404_0</t>
  </si>
  <si>
    <t>PHIY_EF_TOT_24_2405_0</t>
  </si>
  <si>
    <t>PHIY_EF_TOT_24_2406_0</t>
  </si>
  <si>
    <t>EMS_SEC_TOT_22_01_0</t>
  </si>
  <si>
    <t>EMS_SEC_TOT_22_02_0</t>
  </si>
  <si>
    <t>EMS_SEC_TOT_22_03_0</t>
  </si>
  <si>
    <t>EMS_SEC_TOT_22_04_0</t>
  </si>
  <si>
    <t>EMS_SEC_TOT_22_05_0</t>
  </si>
  <si>
    <t>EMS_SEC_TOT_22_06_0</t>
  </si>
  <si>
    <t>EMS_SEC_TOT_22_07_0</t>
  </si>
  <si>
    <t>EMS_SEC_TOT_22_08_0</t>
  </si>
  <si>
    <t>EMS_SEC_TOT_22_09_0</t>
  </si>
  <si>
    <t>EMS_SEC_TOT_22_12_0</t>
  </si>
  <si>
    <t>EMS_SEC_TOT_22_13_0</t>
  </si>
  <si>
    <t>EMS_SEC_TOT_22_14_0</t>
  </si>
  <si>
    <t>EMS_SEC_TOT_22_15_0</t>
  </si>
  <si>
    <t>EMS_SEC_TOT_22_16_0</t>
  </si>
  <si>
    <t>EMS_SEC_TOT_22_17_0</t>
  </si>
  <si>
    <t>EMS_SEC_TOT_22_18_0</t>
  </si>
  <si>
    <t>EMS_SEC_TOT_22_19_0</t>
  </si>
  <si>
    <t>EMS_SEC_TOT_22_20_0</t>
  </si>
  <si>
    <t>EMS_SEC_TOT_24_01_0</t>
  </si>
  <si>
    <t>EMS_SEC_TOT_24_02_0</t>
  </si>
  <si>
    <t>EMS_SEC_TOT_24_03_0</t>
  </si>
  <si>
    <t>EMS_SEC_TOT_24_04_0</t>
  </si>
  <si>
    <t>EMS_SEC_TOT_24_05_0</t>
  </si>
  <si>
    <t>EMS_SEC_TOT_24_06_0</t>
  </si>
  <si>
    <t>EMS_SEC_TOT_24_07_0</t>
  </si>
  <si>
    <t>EMS_SEC_TOT_24_08_0</t>
  </si>
  <si>
    <t>EMS_SEC_TOT_24_09_0</t>
  </si>
  <si>
    <t>EMS_SEC_TOT_24_10_0</t>
  </si>
  <si>
    <t>EMS_SEC_TOT_24_11_0</t>
  </si>
  <si>
    <t>EMS_SEC_TOT_24_12_0</t>
  </si>
  <si>
    <t>EMS_SEC_TOT_24_13_0</t>
  </si>
  <si>
    <t>EMS_SEC_TOT_24_14_0</t>
  </si>
  <si>
    <t>EMS_SEC_TOT_24_15_0</t>
  </si>
  <si>
    <t>EMS_SEC_TOT_24_16_0</t>
  </si>
  <si>
    <t>EMS_SEC_TOT_24_17_0</t>
  </si>
  <si>
    <t>EMS_SEC_TOT_24_18_0</t>
  </si>
  <si>
    <t>EMS_SEC_TOT_24_19_0</t>
  </si>
  <si>
    <t>EMS_SEC_TOT_24_20_0</t>
  </si>
  <si>
    <t>EMS_SEC_TOT_21_05_0</t>
  </si>
  <si>
    <t>EMS_SEC_TOT_21_06_0</t>
  </si>
  <si>
    <t>EMS_SEC_TOT_21_07_0</t>
  </si>
  <si>
    <t>EMS_SEC_TOT_21_08_0</t>
  </si>
  <si>
    <t>EMS_SEC_TOT_21_10_0</t>
  </si>
  <si>
    <t>EMS_SEC_TOT_21_12_0</t>
  </si>
  <si>
    <t>EMS_SEC_TOT_01_0</t>
  </si>
  <si>
    <t>EMS_SEC_TOT_02_0</t>
  </si>
  <si>
    <t>EMS_SEC_TOT_03_0</t>
  </si>
  <si>
    <t>EMS_SEC_TOT_04_0</t>
  </si>
  <si>
    <t>EMS_SEC_TOT_05_0</t>
  </si>
  <si>
    <t>EMS_SEC_TOT_06_0</t>
  </si>
  <si>
    <t>EMS_SEC_TOT_07_0</t>
  </si>
  <si>
    <t>EMS_SEC_TOT_08_0</t>
  </si>
  <si>
    <t>EMS_SEC_TOT_09_0</t>
  </si>
  <si>
    <t>EMS_SEC_TOT_10_0</t>
  </si>
  <si>
    <t>EMS_SEC_TOT_11_0</t>
  </si>
  <si>
    <t>EMS_SEC_TOT_12_0</t>
  </si>
  <si>
    <t>EMS_SEC_TOT_13_0</t>
  </si>
  <si>
    <t>EMS_SEC_TOT_14_0</t>
  </si>
  <si>
    <t>EMS_SEC_TOT_15_0</t>
  </si>
  <si>
    <t>EMS_SEC_TOT_16_0</t>
  </si>
  <si>
    <t>EMS_SEC_TOT_17_0</t>
  </si>
  <si>
    <t>EMS_SEC_TOT_18_0</t>
  </si>
  <si>
    <t>EMS_SEC_TOT_19_0</t>
  </si>
  <si>
    <t>EMS_SEC_TOT_0</t>
  </si>
  <si>
    <t>EMS_SEC_TOT_20_0</t>
  </si>
  <si>
    <t>EMS_SEC_TOT_21_19_0</t>
  </si>
  <si>
    <t>EMS_SEC_TOT_21_20_0</t>
  </si>
  <si>
    <t>EMS_SEC_TOT_21_2304_0</t>
  </si>
  <si>
    <t>EMS_SEC_TOT_2201_0</t>
  </si>
  <si>
    <t>EMS_SEC_TOT_22_2201_0</t>
  </si>
  <si>
    <t>EMS_SEC_TOT_22_2302_0</t>
  </si>
  <si>
    <t>EMS_SEC_TOT_2302_0</t>
  </si>
  <si>
    <t>EMS_SEC_TOT_2303_0</t>
  </si>
  <si>
    <t>EMS_SEC_TOT_2304_0</t>
  </si>
  <si>
    <t>EMS_SEC_TOT_2401_0</t>
  </si>
  <si>
    <t>EMS_SEC_TOT_24_2201_0</t>
  </si>
  <si>
    <t>EMS_SEC_TOT_24_2303_0</t>
  </si>
  <si>
    <t>EMS_SEC_TOT_24_2401_0</t>
  </si>
  <si>
    <t>IC_HH_22_H01_0</t>
  </si>
  <si>
    <t>IC_HH_24_H01_0</t>
  </si>
  <si>
    <t>New vehicle sales</t>
  </si>
  <si>
    <t>stock of vehicles</t>
  </si>
  <si>
    <t>Gas and heat</t>
  </si>
  <si>
    <t>Basse consommation</t>
  </si>
  <si>
    <t xml:space="preserve">Consommation modérée </t>
  </si>
  <si>
    <t>Faiblement émettrices</t>
  </si>
  <si>
    <t>Modérément émettrices</t>
  </si>
  <si>
    <t>Fortement émettrices</t>
  </si>
  <si>
    <t>Electriques</t>
  </si>
  <si>
    <t>Passoires énergétiques</t>
  </si>
  <si>
    <t>nucléaire</t>
  </si>
  <si>
    <t>solaire</t>
  </si>
  <si>
    <t xml:space="preserve">éolien </t>
  </si>
  <si>
    <t>autres renouvelables</t>
  </si>
  <si>
    <t>biocarburants</t>
  </si>
  <si>
    <t>gaz naturel</t>
  </si>
  <si>
    <t>biogaz</t>
  </si>
  <si>
    <t>Energie primaire</t>
  </si>
  <si>
    <t>Automobile - synthèse</t>
  </si>
  <si>
    <t>verif</t>
  </si>
  <si>
    <t>parc automobile (milliers)</t>
  </si>
  <si>
    <t>parc automobile (M)</t>
  </si>
  <si>
    <t>parc véhicules élec (%)</t>
  </si>
  <si>
    <t>parc véhicules thermiques (%)</t>
  </si>
  <si>
    <t>TEND</t>
  </si>
  <si>
    <t>ER_AUTO_0/1000</t>
  </si>
  <si>
    <t>ER_AUTO_ELEC_0/ER_AUTO_0</t>
  </si>
  <si>
    <t>part véhicules thermiques</t>
  </si>
  <si>
    <t>Automobile - detail</t>
  </si>
  <si>
    <t>Ventes (milliers)</t>
  </si>
  <si>
    <t>Parc (milliers)</t>
  </si>
  <si>
    <t>Ventes (%)</t>
  </si>
  <si>
    <t>Parc (%)</t>
  </si>
  <si>
    <t>ER_NEWAUTO_ELEC_0/ER_NEWAUTO_0</t>
  </si>
  <si>
    <t>ER_NEWAUTO_ELEC_A_0/ER_NEWAUTO_0</t>
  </si>
  <si>
    <t>ER_NEWAUTO_ELEC_B_0/ER_NEWAUTO_0</t>
  </si>
  <si>
    <t>ER_NEWAUTO_ELEC_C_0/ER_NEWAUTO_0</t>
  </si>
  <si>
    <t>ER_NEWAUTO_ELEC_D_0/ER_NEWAUTO_0</t>
  </si>
  <si>
    <t>ER_NEWAUTO_ELEC_E_0/ER_NEWAUTO_0</t>
  </si>
  <si>
    <t>ER_NEWAUTO_ELEC_F_0/ER_NEWAUTO_0</t>
  </si>
  <si>
    <t>ER_NEWAUTO_ELEC_G_0/ER_NEWAUTO_0</t>
  </si>
  <si>
    <t>ER_NEWAUTO_TH_0/ER_NEWAUTO_0</t>
  </si>
  <si>
    <t>ER_NEWAUTO_TH_A_0/ER_NEWAUTO_0</t>
  </si>
  <si>
    <t>ER_NEWAUTO_TH_B_0/ER_NEWAUTO_0</t>
  </si>
  <si>
    <t>ER_NEWAUTO_TH_C_0/ER_NEWAUTO_0</t>
  </si>
  <si>
    <t>ER_NEWAUTO_TH_D_0/ER_NEWAUTO_0</t>
  </si>
  <si>
    <t>ER_NEWAUTO_TH_E_0/ER_NEWAUTO_0</t>
  </si>
  <si>
    <t>ER_NEWAUTO_TH_F_0/ER_NEWAUTO_0</t>
  </si>
  <si>
    <t>ER_NEWAUTO_TH_G_0/ER_NEWAUTO_0</t>
  </si>
  <si>
    <t>ER_AUTO_COAL_0/ER_AUTO_0</t>
  </si>
  <si>
    <t>ER_AUTO_TH_0/ER_AUTO_0</t>
  </si>
  <si>
    <t>ER_AUTO_GAS_0/ER_AUTO_0</t>
  </si>
  <si>
    <t>ER_AUTO_ELEC_A_0/ER_AUTO_0</t>
  </si>
  <si>
    <t>ER_AUTO_ELEC_B_0/ER_AUTO_0</t>
  </si>
  <si>
    <t>ER_AUTO_ELEC_C_0/ER_AUTO_0</t>
  </si>
  <si>
    <t>ER_AUTO_ELEC_D_0/ER_AUTO_0</t>
  </si>
  <si>
    <t>ER_AUTO_ELEC_E_0/ER_AUTO_0</t>
  </si>
  <si>
    <t>ER_AUTO_ELEC_F_0/ER_AUTO_0</t>
  </si>
  <si>
    <t>ER_AUTO_ELEC_G_0/ER_AUTO_0</t>
  </si>
  <si>
    <t>ER_AUTO_TH_A_0/ER_AUTO_0</t>
  </si>
  <si>
    <t>ER_AUTO_TH_B_0/ER_AUTO_0</t>
  </si>
  <si>
    <t>ER_AUTO_TH_C_0/ER_AUTO_0</t>
  </si>
  <si>
    <t>ER_AUTO_TH_D_0/ER_AUTO_0</t>
  </si>
  <si>
    <t>ER_AUTO_TH_E_0/ER_AUTO_0</t>
  </si>
  <si>
    <t>ER_AUTO_TH_F_0/ER_AUTO_0</t>
  </si>
  <si>
    <t>ER_AUTO_TH_G_0/ER_AUTO_0</t>
  </si>
  <si>
    <t>Energie primaire (Mtep)</t>
  </si>
  <si>
    <t>Energie finale (Mtep)</t>
  </si>
  <si>
    <t>Consos résultats de ThreeME</t>
  </si>
  <si>
    <t>Consos cibles d'Enerdata</t>
  </si>
  <si>
    <t>Hors bois domestique auto produit (8MTEP entre 2015 et 2030 4 Mtep en 2050)</t>
  </si>
  <si>
    <t>Emissions CO2 (MtCO2)</t>
  </si>
  <si>
    <t>Residentiel</t>
  </si>
  <si>
    <t>Industrie et agriculture</t>
  </si>
  <si>
    <t>Cf. onglet "G emissions"</t>
  </si>
  <si>
    <t>Cf. onglet "G énergie"</t>
  </si>
  <si>
    <t>Cf. onglet "G mix elec"</t>
  </si>
  <si>
    <t xml:space="preserve">Total </t>
  </si>
  <si>
    <t>hydraulique</t>
  </si>
  <si>
    <t>Cf. onglet "G mix carb"</t>
  </si>
  <si>
    <t>Cf. onglet "G mix gaz"</t>
  </si>
  <si>
    <t>carburants fossiles</t>
  </si>
  <si>
    <t>Energie par vecteur énergétique</t>
  </si>
  <si>
    <t>Energie par usage</t>
  </si>
  <si>
    <t>Logement</t>
  </si>
  <si>
    <t>Parc logement (m²)</t>
  </si>
  <si>
    <t>Parc logement (%)</t>
  </si>
  <si>
    <t>Cf. onglet "G parc logt"</t>
  </si>
  <si>
    <t>1) Copier-coller sorties Eviews en B2
2) veillez à ce que les données commencent en 2004
3) modifier le scénario si besoin en B1</t>
  </si>
  <si>
    <t>Différences en 2050 résultant des modifs de chocs</t>
  </si>
  <si>
    <t>Ecarts par rapport à la cible</t>
  </si>
  <si>
    <t>ER_TRANS_PRIVATE_coal_2</t>
  </si>
  <si>
    <t>ER_TRANS_PRIVATE_oil_2</t>
  </si>
  <si>
    <t>ER_TRANS_PRIVATE_elec_2</t>
  </si>
  <si>
    <t>ER_TRANS_PRIVATE_gas_2</t>
  </si>
  <si>
    <t>ER_TRANS_PUBLIC_coal_2</t>
  </si>
  <si>
    <t>ER_TRANS_PUBLIC_oil_2</t>
  </si>
  <si>
    <t>ER_TRANS_PUBLIC_elec_2</t>
  </si>
  <si>
    <t>ER_TRANS_PUBLIC_gas_2</t>
  </si>
  <si>
    <t>ER_RESIDENTIAL_coal_2</t>
  </si>
  <si>
    <t>ER_RESIDENTIAL_oil_2</t>
  </si>
  <si>
    <t>ER_RESIDENTIAL_elec_2</t>
  </si>
  <si>
    <t>ER_RESIDENTIAL_gas_2</t>
  </si>
  <si>
    <t>ER_TERTIARY_coal_2</t>
  </si>
  <si>
    <t>ER_TERTIARY_oil_2</t>
  </si>
  <si>
    <t>ER_TERTIARY_elec_2</t>
  </si>
  <si>
    <t>ER_TERTIARY_gas_2</t>
  </si>
  <si>
    <t>ER_INDUS_coal_2</t>
  </si>
  <si>
    <t>ER_INDUS_oil_2</t>
  </si>
  <si>
    <t>ER_INDUS_elec_2</t>
  </si>
  <si>
    <t>ER_INDUS_gas_2</t>
  </si>
  <si>
    <t>Q_Mtep_indus_21_2</t>
  </si>
  <si>
    <t>Q_Mtep_indus_22_2</t>
  </si>
  <si>
    <t>Q_Mtep_indus_23_2</t>
  </si>
  <si>
    <t>Q_Mtep_indus_24_2</t>
  </si>
  <si>
    <t>ER_AGRICULTURE_coal_2</t>
  </si>
  <si>
    <t>ER_AGRICULTURE_oil_2</t>
  </si>
  <si>
    <t>ER_AGRICULTURE_elec_2</t>
  </si>
  <si>
    <t>ER_AGRICULTURE_gas_2</t>
  </si>
  <si>
    <t>Industry</t>
  </si>
  <si>
    <t>Industry energetic uses</t>
  </si>
  <si>
    <t>Bilan 2015 v2</t>
  </si>
  <si>
    <t>Q_MTEP_EP_2402_2</t>
  </si>
  <si>
    <t>Q_MTEP_EP_2403_2</t>
  </si>
  <si>
    <t>Q_MTEP_EP_2404_2</t>
  </si>
  <si>
    <t>Q_MTEP_EP_2405_2</t>
  </si>
  <si>
    <t>Q_MTEP_EP_2406_2</t>
  </si>
  <si>
    <t>Q_MTEP_EP_24_2401_2</t>
  </si>
  <si>
    <t>Q_MTEP_EP_24_2402_2</t>
  </si>
  <si>
    <t>Q_MTEP_EP_24_2403_2</t>
  </si>
  <si>
    <t>Q_MTEP_EP_24_2404_2</t>
  </si>
  <si>
    <t>Q_MTEP_EP_24_2405_2</t>
  </si>
  <si>
    <t>Q_MTEP_EP_24_2406_2</t>
  </si>
  <si>
    <t>Q_MTEP_INDUS_21_2</t>
  </si>
  <si>
    <t>Q_MTEP_INDUS_22_2</t>
  </si>
  <si>
    <t>Q_MTEP_INDUS_23_2</t>
  </si>
  <si>
    <t>Q_MTEP_INDUS_24_2</t>
  </si>
  <si>
    <t>PHIY_EF_TOT_22_2201_2</t>
  </si>
  <si>
    <t>PHIY_EF_TOT_22_2202_2</t>
  </si>
  <si>
    <t>PHIY_EF_TOT_23_2301_2</t>
  </si>
  <si>
    <t>PHIY_EF_TOT_23_2302_2</t>
  </si>
  <si>
    <t>PHIY_EF_TOT_23_2303_2</t>
  </si>
  <si>
    <t>PHIY_EF_TOT_23_2304_2</t>
  </si>
  <si>
    <t>PHIY_EF_TOT_23_2305_2</t>
  </si>
  <si>
    <t>PHIY_EF_TOT_23_2306_2</t>
  </si>
  <si>
    <t>PHIY_EF_TOT_23_2307_2</t>
  </si>
  <si>
    <t>PHIY_EF_TOT_23_2308_2</t>
  </si>
  <si>
    <t>PHIY_EF_TOT_24_2401_2</t>
  </si>
  <si>
    <t>PHIY_EF_TOT_24_2402_2</t>
  </si>
  <si>
    <t>PHIY_EF_TOT_24_2403_2</t>
  </si>
  <si>
    <t>PHIY_EF_TOT_24_2404_2</t>
  </si>
  <si>
    <t>PHIY_EF_TOT_24_2405_2</t>
  </si>
  <si>
    <t>PHIY_EF_TOT_24_2406_2</t>
  </si>
  <si>
    <t>IC_HH_22_H01_2</t>
  </si>
  <si>
    <t>IC_HH_24_H01_2</t>
  </si>
  <si>
    <t>KM_AUTO_H01_2</t>
  </si>
  <si>
    <t>KM_TRAVELER_18_H01_2</t>
  </si>
  <si>
    <t>KM_TRAV_AUTO_LD_H01_2</t>
  </si>
  <si>
    <t>KM_TRAV_AUTO_CD_H01_2</t>
  </si>
  <si>
    <t>KM_TRAVELER_14_H01_2</t>
  </si>
  <si>
    <t>KM_TRAVELER_15_H01_2</t>
  </si>
  <si>
    <t>KM_TRAVELER_CD_H01_2</t>
  </si>
  <si>
    <t>KM_TRAVELER_LD_H01_2</t>
  </si>
  <si>
    <t>KM_AUTO_H01_0</t>
  </si>
  <si>
    <t>KM_TRAVELER_18_H01_0</t>
  </si>
  <si>
    <t>KM_TRAV_AUTO_LD_H01_0</t>
  </si>
  <si>
    <t>KM_TRAV_AUTO_CD_H01_0</t>
  </si>
  <si>
    <t>KM_TRAVELER_14_H01_0</t>
  </si>
  <si>
    <t>KM_TRAVELER_15_H01_0</t>
  </si>
  <si>
    <t>KM_TRAVELER_CD_H01_0</t>
  </si>
  <si>
    <t>KM_TRAVELER_LD_H01_0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</si>
</sst>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#,##0.0"/>
    <numFmt numFmtId="167" formatCode="0.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i/>
      <sz val="11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dotted">
        <color auto="1"/>
      </bottom>
      <diagonal/>
    </border>
    <border>
      <left/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5" fillId="0" borderId="0"/>
    <xf numFmtId="0" fontId="1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5" fillId="0" borderId="0"/>
  </cellStyleXfs>
  <cellXfs count="275">
    <xf numFmtId="0" fontId="0" fillId="0" borderId="0" xfId="0"/>
    <xf numFmtId="0" fontId="3" fillId="0" borderId="0" xfId="0" applyFont="1"/>
    <xf numFmtId="0" fontId="0" fillId="2" borderId="1" xfId="0" applyFill="1" applyBorder="1"/>
    <xf numFmtId="0" fontId="0" fillId="2" borderId="0" xfId="0" applyFill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/>
    <xf numFmtId="1" fontId="2" fillId="3" borderId="3" xfId="0" applyNumberFormat="1" applyFont="1" applyFill="1" applyBorder="1" applyAlignment="1">
      <alignment horizontal="right"/>
    </xf>
    <xf numFmtId="0" fontId="0" fillId="2" borderId="3" xfId="0" applyFill="1" applyBorder="1"/>
    <xf numFmtId="1" fontId="2" fillId="3" borderId="1" xfId="0" applyNumberFormat="1" applyFont="1" applyFill="1" applyBorder="1" applyAlignment="1">
      <alignment horizontal="right"/>
    </xf>
    <xf numFmtId="1" fontId="2" fillId="4" borderId="1" xfId="0" applyNumberFormat="1" applyFont="1" applyFill="1" applyBorder="1"/>
    <xf numFmtId="0" fontId="0" fillId="0" borderId="3" xfId="0" applyBorder="1"/>
    <xf numFmtId="0" fontId="4" fillId="0" borderId="0" xfId="0" applyFont="1"/>
    <xf numFmtId="0" fontId="5" fillId="0" borderId="0" xfId="0" applyFont="1"/>
    <xf numFmtId="0" fontId="2" fillId="0" borderId="1" xfId="0" applyFont="1" applyBorder="1"/>
    <xf numFmtId="0" fontId="7" fillId="0" borderId="0" xfId="0" applyFont="1" applyAlignment="1">
      <alignment horizontal="left" indent="2"/>
    </xf>
    <xf numFmtId="0" fontId="9" fillId="0" borderId="0" xfId="0" applyFont="1"/>
    <xf numFmtId="0" fontId="10" fillId="0" borderId="0" xfId="0" applyFont="1"/>
    <xf numFmtId="1" fontId="2" fillId="2" borderId="1" xfId="0" applyNumberFormat="1" applyFont="1" applyFill="1" applyBorder="1" applyAlignment="1">
      <alignment horizontal="left"/>
    </xf>
    <xf numFmtId="0" fontId="0" fillId="2" borderId="2" xfId="0" applyFill="1" applyBorder="1"/>
    <xf numFmtId="1" fontId="0" fillId="2" borderId="0" xfId="0" applyNumberFormat="1" applyFill="1" applyAlignment="1">
      <alignment horizontal="right"/>
    </xf>
    <xf numFmtId="1" fontId="0" fillId="2" borderId="3" xfId="0" applyNumberFormat="1" applyFill="1" applyBorder="1" applyAlignment="1">
      <alignment horizontal="right"/>
    </xf>
    <xf numFmtId="3" fontId="0" fillId="0" borderId="0" xfId="0" applyNumberFormat="1"/>
    <xf numFmtId="3" fontId="2" fillId="3" borderId="3" xfId="0" applyNumberFormat="1" applyFont="1" applyFill="1" applyBorder="1" applyAlignment="1">
      <alignment horizontal="right"/>
    </xf>
    <xf numFmtId="0" fontId="2" fillId="0" borderId="0" xfId="0" applyFont="1"/>
    <xf numFmtId="1" fontId="0" fillId="0" borderId="0" xfId="0" applyNumberFormat="1"/>
    <xf numFmtId="0" fontId="2" fillId="2" borderId="0" xfId="0" applyFont="1" applyFill="1" applyAlignment="1">
      <alignment horizontal="right"/>
    </xf>
    <xf numFmtId="0" fontId="2" fillId="2" borderId="4" xfId="0" applyFont="1" applyFill="1" applyBorder="1" applyAlignment="1">
      <alignment horizontal="right"/>
    </xf>
    <xf numFmtId="1" fontId="2" fillId="3" borderId="4" xfId="0" applyNumberFormat="1" applyFont="1" applyFill="1" applyBorder="1" applyAlignment="1">
      <alignment horizontal="right"/>
    </xf>
    <xf numFmtId="1" fontId="0" fillId="2" borderId="5" xfId="0" applyNumberFormat="1" applyFill="1" applyBorder="1" applyAlignment="1">
      <alignment horizontal="right"/>
    </xf>
    <xf numFmtId="1" fontId="2" fillId="4" borderId="4" xfId="0" applyNumberFormat="1" applyFont="1" applyFill="1" applyBorder="1"/>
    <xf numFmtId="0" fontId="6" fillId="0" borderId="1" xfId="0" applyFont="1" applyBorder="1"/>
    <xf numFmtId="3" fontId="0" fillId="2" borderId="0" xfId="0" applyNumberFormat="1" applyFill="1" applyAlignment="1">
      <alignment horizontal="right"/>
    </xf>
    <xf numFmtId="0" fontId="10" fillId="0" borderId="3" xfId="0" applyFont="1" applyBorder="1"/>
    <xf numFmtId="1" fontId="2" fillId="2" borderId="1" xfId="0" applyNumberFormat="1" applyFont="1" applyFill="1" applyBorder="1" applyAlignment="1">
      <alignment horizontal="right"/>
    </xf>
    <xf numFmtId="1" fontId="2" fillId="0" borderId="0" xfId="0" applyNumberFormat="1" applyFont="1" applyAlignment="1">
      <alignment horizontal="right"/>
    </xf>
    <xf numFmtId="1" fontId="11" fillId="5" borderId="1" xfId="0" applyNumberFormat="1" applyFont="1" applyFill="1" applyBorder="1" applyAlignment="1">
      <alignment horizontal="right"/>
    </xf>
    <xf numFmtId="1" fontId="11" fillId="5" borderId="4" xfId="0" applyNumberFormat="1" applyFont="1" applyFill="1" applyBorder="1" applyAlignment="1">
      <alignment horizontal="right"/>
    </xf>
    <xf numFmtId="1" fontId="16" fillId="2" borderId="0" xfId="0" applyNumberFormat="1" applyFont="1" applyFill="1" applyAlignment="1">
      <alignment horizontal="right"/>
    </xf>
    <xf numFmtId="1" fontId="11" fillId="6" borderId="1" xfId="0" applyNumberFormat="1" applyFont="1" applyFill="1" applyBorder="1"/>
    <xf numFmtId="164" fontId="0" fillId="0" borderId="0" xfId="0" applyNumberFormat="1"/>
    <xf numFmtId="1" fontId="11" fillId="6" borderId="4" xfId="0" applyNumberFormat="1" applyFont="1" applyFill="1" applyBorder="1"/>
    <xf numFmtId="1" fontId="16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0" fontId="6" fillId="0" borderId="0" xfId="0" applyFont="1"/>
    <xf numFmtId="0" fontId="2" fillId="0" borderId="0" xfId="0" applyFont="1" applyAlignment="1">
      <alignment horizontal="right"/>
    </xf>
    <xf numFmtId="1" fontId="11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1" fontId="11" fillId="0" borderId="0" xfId="0" applyNumberFormat="1" applyFont="1"/>
    <xf numFmtId="1" fontId="2" fillId="0" borderId="0" xfId="0" applyNumberFormat="1" applyFont="1"/>
    <xf numFmtId="164" fontId="14" fillId="0" borderId="0" xfId="0" applyNumberFormat="1" applyFont="1"/>
    <xf numFmtId="1" fontId="13" fillId="0" borderId="0" xfId="0" applyNumberFormat="1" applyFont="1"/>
    <xf numFmtId="2" fontId="2" fillId="0" borderId="0" xfId="0" applyNumberFormat="1" applyFont="1"/>
    <xf numFmtId="165" fontId="2" fillId="0" borderId="0" xfId="1" applyNumberFormat="1" applyFont="1" applyFill="1" applyBorder="1" applyAlignment="1">
      <alignment horizontal="right"/>
    </xf>
    <xf numFmtId="2" fontId="0" fillId="0" borderId="0" xfId="0" applyNumberFormat="1" applyAlignment="1">
      <alignment horizontal="right"/>
    </xf>
    <xf numFmtId="165" fontId="2" fillId="0" borderId="0" xfId="1" applyNumberFormat="1" applyFont="1" applyFill="1" applyBorder="1"/>
    <xf numFmtId="164" fontId="0" fillId="2" borderId="0" xfId="0" applyNumberFormat="1" applyFill="1" applyAlignment="1">
      <alignment horizontal="right"/>
    </xf>
    <xf numFmtId="0" fontId="7" fillId="2" borderId="0" xfId="0" applyFont="1" applyFill="1" applyAlignment="1">
      <alignment horizontal="left" indent="2"/>
    </xf>
    <xf numFmtId="1" fontId="2" fillId="7" borderId="1" xfId="0" applyNumberFormat="1" applyFont="1" applyFill="1" applyBorder="1" applyAlignment="1">
      <alignment horizontal="right"/>
    </xf>
    <xf numFmtId="1" fontId="2" fillId="8" borderId="1" xfId="0" applyNumberFormat="1" applyFont="1" applyFill="1" applyBorder="1"/>
    <xf numFmtId="2" fontId="0" fillId="2" borderId="0" xfId="0" applyNumberFormat="1" applyFill="1" applyAlignment="1">
      <alignment horizontal="right"/>
    </xf>
    <xf numFmtId="164" fontId="2" fillId="8" borderId="1" xfId="0" applyNumberFormat="1" applyFont="1" applyFill="1" applyBorder="1"/>
    <xf numFmtId="164" fontId="2" fillId="7" borderId="1" xfId="0" applyNumberFormat="1" applyFont="1" applyFill="1" applyBorder="1" applyAlignment="1">
      <alignment horizontal="right"/>
    </xf>
    <xf numFmtId="0" fontId="19" fillId="0" borderId="0" xfId="3" applyFill="1"/>
    <xf numFmtId="2" fontId="2" fillId="2" borderId="3" xfId="0" applyNumberFormat="1" applyFont="1" applyFill="1" applyBorder="1" applyAlignment="1">
      <alignment horizontal="right"/>
    </xf>
    <xf numFmtId="2" fontId="2" fillId="2" borderId="0" xfId="0" applyNumberFormat="1" applyFont="1" applyFill="1" applyAlignment="1">
      <alignment horizontal="right"/>
    </xf>
    <xf numFmtId="0" fontId="4" fillId="2" borderId="0" xfId="0" applyFont="1" applyFill="1"/>
    <xf numFmtId="0" fontId="5" fillId="2" borderId="0" xfId="0" applyFont="1" applyFill="1"/>
    <xf numFmtId="0" fontId="6" fillId="2" borderId="3" xfId="0" applyFont="1" applyFill="1" applyBorder="1"/>
    <xf numFmtId="0" fontId="6" fillId="2" borderId="0" xfId="0" applyFont="1" applyFill="1"/>
    <xf numFmtId="1" fontId="0" fillId="2" borderId="0" xfId="0" applyNumberFormat="1" applyFill="1"/>
    <xf numFmtId="0" fontId="3" fillId="2" borderId="0" xfId="0" applyFont="1" applyFill="1"/>
    <xf numFmtId="164" fontId="0" fillId="2" borderId="0" xfId="0" applyNumberFormat="1" applyFill="1"/>
    <xf numFmtId="1" fontId="2" fillId="8" borderId="4" xfId="0" applyNumberFormat="1" applyFont="1" applyFill="1" applyBorder="1"/>
    <xf numFmtId="0" fontId="6" fillId="2" borderId="1" xfId="0" applyFont="1" applyFill="1" applyBorder="1"/>
    <xf numFmtId="0" fontId="8" fillId="2" borderId="2" xfId="0" applyFont="1" applyFill="1" applyBorder="1"/>
    <xf numFmtId="3" fontId="2" fillId="9" borderId="11" xfId="0" applyNumberFormat="1" applyFont="1" applyFill="1" applyBorder="1" applyAlignment="1">
      <alignment horizontal="right"/>
    </xf>
    <xf numFmtId="0" fontId="0" fillId="2" borderId="12" xfId="0" applyFill="1" applyBorder="1"/>
    <xf numFmtId="3" fontId="2" fillId="3" borderId="13" xfId="0" applyNumberFormat="1" applyFont="1" applyFill="1" applyBorder="1" applyAlignment="1">
      <alignment horizontal="right"/>
    </xf>
    <xf numFmtId="0" fontId="10" fillId="2" borderId="0" xfId="0" applyFont="1" applyFill="1"/>
    <xf numFmtId="3" fontId="0" fillId="2" borderId="13" xfId="0" applyNumberFormat="1" applyFill="1" applyBorder="1" applyAlignment="1">
      <alignment horizontal="right"/>
    </xf>
    <xf numFmtId="0" fontId="7" fillId="2" borderId="3" xfId="0" applyFont="1" applyFill="1" applyBorder="1" applyAlignment="1">
      <alignment horizontal="left" indent="2"/>
    </xf>
    <xf numFmtId="3" fontId="0" fillId="2" borderId="3" xfId="0" applyNumberFormat="1" applyFill="1" applyBorder="1" applyAlignment="1">
      <alignment horizontal="right"/>
    </xf>
    <xf numFmtId="0" fontId="2" fillId="2" borderId="11" xfId="0" applyFont="1" applyFill="1" applyBorder="1"/>
    <xf numFmtId="3" fontId="2" fillId="9" borderId="2" xfId="0" applyNumberFormat="1" applyFont="1" applyFill="1" applyBorder="1" applyAlignment="1">
      <alignment horizontal="right"/>
    </xf>
    <xf numFmtId="0" fontId="2" fillId="2" borderId="0" xfId="0" applyFont="1" applyFill="1"/>
    <xf numFmtId="3" fontId="2" fillId="3" borderId="12" xfId="0" applyNumberFormat="1" applyFont="1" applyFill="1" applyBorder="1" applyAlignment="1">
      <alignment horizontal="right"/>
    </xf>
    <xf numFmtId="0" fontId="7" fillId="2" borderId="14" xfId="0" applyFont="1" applyFill="1" applyBorder="1" applyAlignment="1">
      <alignment horizontal="left" indent="2"/>
    </xf>
    <xf numFmtId="0" fontId="10" fillId="2" borderId="14" xfId="0" applyFont="1" applyFill="1" applyBorder="1"/>
    <xf numFmtId="0" fontId="2" fillId="2" borderId="12" xfId="0" applyFont="1" applyFill="1" applyBorder="1"/>
    <xf numFmtId="3" fontId="0" fillId="2" borderId="0" xfId="1" applyNumberFormat="1" applyFont="1" applyFill="1" applyBorder="1" applyAlignment="1">
      <alignment horizontal="right"/>
    </xf>
    <xf numFmtId="0" fontId="10" fillId="2" borderId="3" xfId="0" applyFont="1" applyFill="1" applyBorder="1"/>
    <xf numFmtId="165" fontId="2" fillId="3" borderId="13" xfId="0" applyNumberFormat="1" applyFont="1" applyFill="1" applyBorder="1" applyAlignment="1">
      <alignment horizontal="right"/>
    </xf>
    <xf numFmtId="165" fontId="0" fillId="2" borderId="0" xfId="0" applyNumberFormat="1" applyFill="1" applyAlignment="1">
      <alignment horizontal="right"/>
    </xf>
    <xf numFmtId="165" fontId="0" fillId="2" borderId="13" xfId="0" applyNumberFormat="1" applyFill="1" applyBorder="1" applyAlignment="1">
      <alignment horizontal="right"/>
    </xf>
    <xf numFmtId="165" fontId="0" fillId="2" borderId="3" xfId="0" applyNumberFormat="1" applyFill="1" applyBorder="1" applyAlignment="1">
      <alignment horizontal="right"/>
    </xf>
    <xf numFmtId="165" fontId="2" fillId="3" borderId="12" xfId="0" applyNumberFormat="1" applyFont="1" applyFill="1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65" fontId="0" fillId="2" borderId="3" xfId="1" applyNumberFormat="1" applyFont="1" applyFill="1" applyBorder="1" applyAlignment="1">
      <alignment horizontal="right"/>
    </xf>
    <xf numFmtId="165" fontId="0" fillId="2" borderId="2" xfId="0" applyNumberFormat="1" applyFill="1" applyBorder="1" applyAlignment="1">
      <alignment horizontal="right"/>
    </xf>
    <xf numFmtId="1" fontId="2" fillId="2" borderId="0" xfId="0" applyNumberFormat="1" applyFont="1" applyFill="1" applyAlignment="1">
      <alignment horizontal="right"/>
    </xf>
    <xf numFmtId="11" fontId="0" fillId="0" borderId="0" xfId="0" applyNumberFormat="1"/>
    <xf numFmtId="0" fontId="2" fillId="2" borderId="1" xfId="0" applyFont="1" applyFill="1" applyBorder="1" applyAlignment="1">
      <alignment horizontal="right" wrapText="1" shrinkToFit="1"/>
    </xf>
    <xf numFmtId="164" fontId="11" fillId="5" borderId="1" xfId="0" applyNumberFormat="1" applyFont="1" applyFill="1" applyBorder="1" applyAlignment="1">
      <alignment horizontal="right"/>
    </xf>
    <xf numFmtId="3" fontId="0" fillId="0" borderId="0" xfId="0" applyNumberFormat="1" applyAlignment="1">
      <alignment horizontal="right"/>
    </xf>
    <xf numFmtId="164" fontId="20" fillId="2" borderId="0" xfId="0" applyNumberFormat="1" applyFont="1" applyFill="1"/>
    <xf numFmtId="1" fontId="20" fillId="2" borderId="0" xfId="0" applyNumberFormat="1" applyFont="1" applyFill="1"/>
    <xf numFmtId="1" fontId="2" fillId="2" borderId="0" xfId="0" applyNumberFormat="1" applyFont="1" applyFill="1"/>
    <xf numFmtId="1" fontId="11" fillId="2" borderId="0" xfId="0" applyNumberFormat="1" applyFont="1" applyFill="1"/>
    <xf numFmtId="0" fontId="16" fillId="2" borderId="0" xfId="0" applyFont="1" applyFill="1"/>
    <xf numFmtId="1" fontId="2" fillId="2" borderId="16" xfId="0" applyNumberFormat="1" applyFont="1" applyFill="1" applyBorder="1" applyAlignment="1">
      <alignment horizontal="right"/>
    </xf>
    <xf numFmtId="1" fontId="2" fillId="3" borderId="9" xfId="0" applyNumberFormat="1" applyFont="1" applyFill="1" applyBorder="1" applyAlignment="1">
      <alignment horizontal="right"/>
    </xf>
    <xf numFmtId="1" fontId="2" fillId="3" borderId="10" xfId="0" applyNumberFormat="1" applyFont="1" applyFill="1" applyBorder="1" applyAlignment="1">
      <alignment horizontal="right"/>
    </xf>
    <xf numFmtId="1" fontId="0" fillId="2" borderId="6" xfId="0" applyNumberFormat="1" applyFill="1" applyBorder="1" applyAlignment="1">
      <alignment horizontal="right"/>
    </xf>
    <xf numFmtId="1" fontId="2" fillId="3" borderId="16" xfId="0" applyNumberFormat="1" applyFont="1" applyFill="1" applyBorder="1" applyAlignment="1">
      <alignment horizontal="right"/>
    </xf>
    <xf numFmtId="1" fontId="0" fillId="2" borderId="9" xfId="0" applyNumberFormat="1" applyFill="1" applyBorder="1" applyAlignment="1">
      <alignment horizontal="right"/>
    </xf>
    <xf numFmtId="1" fontId="0" fillId="2" borderId="10" xfId="0" applyNumberFormat="1" applyFill="1" applyBorder="1" applyAlignment="1">
      <alignment horizontal="right"/>
    </xf>
    <xf numFmtId="1" fontId="2" fillId="4" borderId="16" xfId="0" applyNumberFormat="1" applyFont="1" applyFill="1" applyBorder="1"/>
    <xf numFmtId="1" fontId="2" fillId="2" borderId="4" xfId="0" applyNumberFormat="1" applyFont="1" applyFill="1" applyBorder="1" applyAlignment="1">
      <alignment horizontal="right"/>
    </xf>
    <xf numFmtId="0" fontId="2" fillId="2" borderId="16" xfId="0" applyFont="1" applyFill="1" applyBorder="1" applyAlignment="1">
      <alignment horizontal="right"/>
    </xf>
    <xf numFmtId="0" fontId="2" fillId="2" borderId="15" xfId="0" applyFont="1" applyFill="1" applyBorder="1" applyAlignment="1">
      <alignment horizontal="right"/>
    </xf>
    <xf numFmtId="1" fontId="2" fillId="3" borderId="17" xfId="0" applyNumberFormat="1" applyFont="1" applyFill="1" applyBorder="1" applyAlignment="1">
      <alignment horizontal="right"/>
    </xf>
    <xf numFmtId="1" fontId="0" fillId="2" borderId="18" xfId="0" applyNumberFormat="1" applyFill="1" applyBorder="1" applyAlignment="1">
      <alignment horizontal="right"/>
    </xf>
    <xf numFmtId="1" fontId="2" fillId="3" borderId="15" xfId="0" applyNumberFormat="1" applyFont="1" applyFill="1" applyBorder="1" applyAlignment="1">
      <alignment horizontal="right"/>
    </xf>
    <xf numFmtId="1" fontId="0" fillId="2" borderId="17" xfId="0" applyNumberFormat="1" applyFill="1" applyBorder="1" applyAlignment="1">
      <alignment horizontal="right"/>
    </xf>
    <xf numFmtId="1" fontId="2" fillId="4" borderId="15" xfId="0" applyNumberFormat="1" applyFont="1" applyFill="1" applyBorder="1"/>
    <xf numFmtId="3" fontId="2" fillId="9" borderId="19" xfId="0" applyNumberFormat="1" applyFont="1" applyFill="1" applyBorder="1" applyAlignment="1">
      <alignment horizontal="right"/>
    </xf>
    <xf numFmtId="3" fontId="2" fillId="9" borderId="20" xfId="0" applyNumberFormat="1" applyFont="1" applyFill="1" applyBorder="1" applyAlignment="1">
      <alignment horizontal="right"/>
    </xf>
    <xf numFmtId="3" fontId="0" fillId="2" borderId="5" xfId="0" applyNumberFormat="1" applyFill="1" applyBorder="1" applyAlignment="1">
      <alignment horizontal="right"/>
    </xf>
    <xf numFmtId="3" fontId="0" fillId="2" borderId="6" xfId="0" applyNumberFormat="1" applyFill="1" applyBorder="1" applyAlignment="1">
      <alignment horizontal="right"/>
    </xf>
    <xf numFmtId="3" fontId="2" fillId="9" borderId="7" xfId="0" applyNumberFormat="1" applyFont="1" applyFill="1" applyBorder="1" applyAlignment="1">
      <alignment horizontal="right"/>
    </xf>
    <xf numFmtId="3" fontId="2" fillId="9" borderId="25" xfId="0" applyNumberFormat="1" applyFont="1" applyFill="1" applyBorder="1" applyAlignment="1">
      <alignment horizontal="right"/>
    </xf>
    <xf numFmtId="3" fontId="0" fillId="2" borderId="18" xfId="0" applyNumberFormat="1" applyFill="1" applyBorder="1" applyAlignment="1">
      <alignment horizontal="right"/>
    </xf>
    <xf numFmtId="3" fontId="2" fillId="3" borderId="9" xfId="0" applyNumberFormat="1" applyFont="1" applyFill="1" applyBorder="1" applyAlignment="1">
      <alignment horizontal="right"/>
    </xf>
    <xf numFmtId="3" fontId="2" fillId="3" borderId="10" xfId="0" applyNumberFormat="1" applyFont="1" applyFill="1" applyBorder="1" applyAlignment="1">
      <alignment horizontal="right"/>
    </xf>
    <xf numFmtId="165" fontId="0" fillId="2" borderId="8" xfId="0" applyNumberFormat="1" applyFill="1" applyBorder="1" applyAlignment="1">
      <alignment horizontal="right"/>
    </xf>
    <xf numFmtId="165" fontId="0" fillId="2" borderId="7" xfId="0" applyNumberFormat="1" applyFill="1" applyBorder="1" applyAlignment="1">
      <alignment horizontal="right"/>
    </xf>
    <xf numFmtId="165" fontId="0" fillId="2" borderId="5" xfId="0" applyNumberFormat="1" applyFill="1" applyBorder="1" applyAlignment="1">
      <alignment horizontal="right"/>
    </xf>
    <xf numFmtId="165" fontId="0" fillId="2" borderId="6" xfId="0" applyNumberFormat="1" applyFill="1" applyBorder="1" applyAlignment="1">
      <alignment horizontal="right"/>
    </xf>
    <xf numFmtId="165" fontId="0" fillId="2" borderId="9" xfId="0" applyNumberFormat="1" applyFill="1" applyBorder="1" applyAlignment="1">
      <alignment horizontal="right"/>
    </xf>
    <xf numFmtId="165" fontId="0" fillId="2" borderId="10" xfId="0" applyNumberFormat="1" applyFill="1" applyBorder="1" applyAlignment="1">
      <alignment horizontal="right"/>
    </xf>
    <xf numFmtId="3" fontId="2" fillId="3" borderId="17" xfId="0" applyNumberFormat="1" applyFont="1" applyFill="1" applyBorder="1" applyAlignment="1">
      <alignment horizontal="right"/>
    </xf>
    <xf numFmtId="165" fontId="0" fillId="2" borderId="27" xfId="0" applyNumberFormat="1" applyFill="1" applyBorder="1" applyAlignment="1">
      <alignment horizontal="right"/>
    </xf>
    <xf numFmtId="165" fontId="0" fillId="2" borderId="18" xfId="0" applyNumberFormat="1" applyFill="1" applyBorder="1" applyAlignment="1">
      <alignment horizontal="right"/>
    </xf>
    <xf numFmtId="165" fontId="0" fillId="2" borderId="17" xfId="0" applyNumberFormat="1" applyFill="1" applyBorder="1" applyAlignment="1">
      <alignment horizontal="right"/>
    </xf>
    <xf numFmtId="165" fontId="2" fillId="3" borderId="26" xfId="0" applyNumberFormat="1" applyFont="1" applyFill="1" applyBorder="1" applyAlignment="1">
      <alignment horizontal="right"/>
    </xf>
    <xf numFmtId="165" fontId="0" fillId="2" borderId="26" xfId="0" applyNumberFormat="1" applyFill="1" applyBorder="1" applyAlignment="1">
      <alignment horizontal="right"/>
    </xf>
    <xf numFmtId="165" fontId="2" fillId="3" borderId="28" xfId="0" applyNumberFormat="1" applyFont="1" applyFill="1" applyBorder="1" applyAlignment="1">
      <alignment horizontal="right"/>
    </xf>
    <xf numFmtId="165" fontId="0" fillId="2" borderId="18" xfId="1" applyNumberFormat="1" applyFont="1" applyFill="1" applyBorder="1" applyAlignment="1">
      <alignment horizontal="right"/>
    </xf>
    <xf numFmtId="165" fontId="0" fillId="2" borderId="17" xfId="1" applyNumberFormat="1" applyFont="1" applyFill="1" applyBorder="1" applyAlignment="1">
      <alignment horizontal="right"/>
    </xf>
    <xf numFmtId="165" fontId="2" fillId="3" borderId="21" xfId="0" applyNumberFormat="1" applyFont="1" applyFill="1" applyBorder="1" applyAlignment="1">
      <alignment horizontal="right"/>
    </xf>
    <xf numFmtId="165" fontId="2" fillId="3" borderId="22" xfId="0" applyNumberFormat="1" applyFont="1" applyFill="1" applyBorder="1" applyAlignment="1">
      <alignment horizontal="right"/>
    </xf>
    <xf numFmtId="165" fontId="0" fillId="2" borderId="21" xfId="0" applyNumberFormat="1" applyFill="1" applyBorder="1" applyAlignment="1">
      <alignment horizontal="right"/>
    </xf>
    <xf numFmtId="165" fontId="0" fillId="2" borderId="22" xfId="0" applyNumberFormat="1" applyFill="1" applyBorder="1" applyAlignment="1">
      <alignment horizontal="right"/>
    </xf>
    <xf numFmtId="165" fontId="2" fillId="3" borderId="23" xfId="0" applyNumberFormat="1" applyFont="1" applyFill="1" applyBorder="1" applyAlignment="1">
      <alignment horizontal="right"/>
    </xf>
    <xf numFmtId="165" fontId="2" fillId="3" borderId="24" xfId="0" applyNumberFormat="1" applyFont="1" applyFill="1" applyBorder="1" applyAlignment="1">
      <alignment horizontal="right"/>
    </xf>
    <xf numFmtId="165" fontId="0" fillId="2" borderId="5" xfId="1" applyNumberFormat="1" applyFont="1" applyFill="1" applyBorder="1" applyAlignment="1">
      <alignment horizontal="right"/>
    </xf>
    <xf numFmtId="165" fontId="0" fillId="2" borderId="6" xfId="1" applyNumberFormat="1" applyFont="1" applyFill="1" applyBorder="1" applyAlignment="1">
      <alignment horizontal="right"/>
    </xf>
    <xf numFmtId="165" fontId="0" fillId="2" borderId="9" xfId="1" applyNumberFormat="1" applyFont="1" applyFill="1" applyBorder="1" applyAlignment="1">
      <alignment horizontal="right"/>
    </xf>
    <xf numFmtId="165" fontId="0" fillId="2" borderId="10" xfId="1" applyNumberFormat="1" applyFont="1" applyFill="1" applyBorder="1" applyAlignment="1">
      <alignment horizontal="right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5" fontId="0" fillId="0" borderId="0" xfId="0" applyNumberFormat="1"/>
    <xf numFmtId="165" fontId="0" fillId="0" borderId="33" xfId="0" applyNumberFormat="1" applyBorder="1"/>
    <xf numFmtId="0" fontId="0" fillId="0" borderId="34" xfId="0" applyBorder="1"/>
    <xf numFmtId="165" fontId="0" fillId="0" borderId="35" xfId="0" applyNumberFormat="1" applyBorder="1"/>
    <xf numFmtId="165" fontId="0" fillId="0" borderId="36" xfId="0" applyNumberFormat="1" applyBorder="1"/>
    <xf numFmtId="165" fontId="2" fillId="3" borderId="21" xfId="0" applyNumberFormat="1" applyFont="1" applyFill="1" applyBorder="1" applyAlignment="1">
      <alignment horizontal="center"/>
    </xf>
    <xf numFmtId="165" fontId="2" fillId="3" borderId="26" xfId="0" applyNumberFormat="1" applyFont="1" applyFill="1" applyBorder="1" applyAlignment="1">
      <alignment horizontal="center"/>
    </xf>
    <xf numFmtId="1" fontId="21" fillId="2" borderId="0" xfId="0" applyNumberFormat="1" applyFont="1" applyFill="1" applyAlignment="1">
      <alignment horizontal="right"/>
    </xf>
    <xf numFmtId="0" fontId="2" fillId="2" borderId="4" xfId="0" applyFont="1" applyFill="1" applyBorder="1" applyAlignment="1">
      <alignment horizontal="right" wrapText="1" shrinkToFit="1"/>
    </xf>
    <xf numFmtId="1" fontId="11" fillId="5" borderId="15" xfId="0" applyNumberFormat="1" applyFont="1" applyFill="1" applyBorder="1" applyAlignment="1">
      <alignment horizontal="right"/>
    </xf>
    <xf numFmtId="1" fontId="16" fillId="2" borderId="5" xfId="0" applyNumberFormat="1" applyFont="1" applyFill="1" applyBorder="1" applyAlignment="1">
      <alignment horizontal="right"/>
    </xf>
    <xf numFmtId="1" fontId="11" fillId="6" borderId="15" xfId="0" applyNumberFormat="1" applyFont="1" applyFill="1" applyBorder="1"/>
    <xf numFmtId="0" fontId="12" fillId="2" borderId="4" xfId="0" applyFont="1" applyFill="1" applyBorder="1"/>
    <xf numFmtId="0" fontId="0" fillId="0" borderId="2" xfId="0" applyBorder="1"/>
    <xf numFmtId="1" fontId="2" fillId="3" borderId="4" xfId="0" applyNumberFormat="1" applyFont="1" applyFill="1" applyBorder="1" applyAlignment="1">
      <alignment horizontal="left"/>
    </xf>
    <xf numFmtId="0" fontId="7" fillId="2" borderId="8" xfId="0" applyFont="1" applyFill="1" applyBorder="1" applyAlignment="1">
      <alignment horizontal="left" indent="2"/>
    </xf>
    <xf numFmtId="0" fontId="7" fillId="2" borderId="5" xfId="0" applyFont="1" applyFill="1" applyBorder="1" applyAlignment="1">
      <alignment horizontal="left" indent="2"/>
    </xf>
    <xf numFmtId="1" fontId="2" fillId="5" borderId="4" xfId="0" applyNumberFormat="1" applyFont="1" applyFill="1" applyBorder="1" applyAlignment="1">
      <alignment horizontal="left"/>
    </xf>
    <xf numFmtId="1" fontId="2" fillId="6" borderId="4" xfId="0" applyNumberFormat="1" applyFont="1" applyFill="1" applyBorder="1"/>
    <xf numFmtId="0" fontId="2" fillId="10" borderId="0" xfId="0" applyFont="1" applyFill="1"/>
    <xf numFmtId="0" fontId="22" fillId="2" borderId="0" xfId="4" applyFill="1" applyBorder="1"/>
    <xf numFmtId="9" fontId="22" fillId="0" borderId="0" xfId="4" applyNumberFormat="1"/>
    <xf numFmtId="166" fontId="2" fillId="9" borderId="2" xfId="0" applyNumberFormat="1" applyFont="1" applyFill="1" applyBorder="1" applyAlignment="1">
      <alignment horizontal="right"/>
    </xf>
    <xf numFmtId="9" fontId="2" fillId="3" borderId="23" xfId="0" applyNumberFormat="1" applyFont="1" applyFill="1" applyBorder="1" applyAlignment="1">
      <alignment horizontal="right"/>
    </xf>
    <xf numFmtId="0" fontId="5" fillId="0" borderId="4" xfId="0" applyFont="1" applyBorder="1"/>
    <xf numFmtId="0" fontId="2" fillId="2" borderId="5" xfId="0" applyFont="1" applyFill="1" applyBorder="1"/>
    <xf numFmtId="0" fontId="7" fillId="2" borderId="38" xfId="0" applyFont="1" applyFill="1" applyBorder="1" applyAlignment="1">
      <alignment vertical="center"/>
    </xf>
    <xf numFmtId="165" fontId="0" fillId="2" borderId="18" xfId="0" applyNumberFormat="1" applyFill="1" applyBorder="1" applyAlignment="1">
      <alignment vertical="center"/>
    </xf>
    <xf numFmtId="165" fontId="0" fillId="2" borderId="37" xfId="0" applyNumberForma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22" fillId="0" borderId="9" xfId="4" applyBorder="1"/>
    <xf numFmtId="165" fontId="22" fillId="2" borderId="17" xfId="4" applyNumberFormat="1" applyFill="1" applyBorder="1" applyAlignment="1">
      <alignment vertical="center"/>
    </xf>
    <xf numFmtId="0" fontId="3" fillId="10" borderId="0" xfId="0" applyFont="1" applyFill="1"/>
    <xf numFmtId="1" fontId="2" fillId="7" borderId="4" xfId="0" applyNumberFormat="1" applyFont="1" applyFill="1" applyBorder="1" applyAlignment="1">
      <alignment horizontal="left"/>
    </xf>
    <xf numFmtId="1" fontId="2" fillId="7" borderId="15" xfId="0" applyNumberFormat="1" applyFont="1" applyFill="1" applyBorder="1" applyAlignment="1">
      <alignment horizontal="right"/>
    </xf>
    <xf numFmtId="164" fontId="2" fillId="8" borderId="15" xfId="0" applyNumberFormat="1" applyFont="1" applyFill="1" applyBorder="1"/>
    <xf numFmtId="0" fontId="22" fillId="2" borderId="0" xfId="4" applyFill="1"/>
    <xf numFmtId="2" fontId="22" fillId="2" borderId="0" xfId="4" applyNumberFormat="1" applyFill="1" applyBorder="1" applyAlignment="1">
      <alignment horizontal="right"/>
    </xf>
    <xf numFmtId="164" fontId="22" fillId="2" borderId="0" xfId="4" applyNumberFormat="1" applyFill="1"/>
    <xf numFmtId="1" fontId="22" fillId="2" borderId="0" xfId="4" applyNumberFormat="1" applyFill="1"/>
    <xf numFmtId="164" fontId="22" fillId="2" borderId="0" xfId="4" applyNumberFormat="1" applyFill="1" applyBorder="1"/>
    <xf numFmtId="2" fontId="2" fillId="2" borderId="0" xfId="0" applyNumberFormat="1" applyFont="1" applyFill="1"/>
    <xf numFmtId="1" fontId="2" fillId="8" borderId="15" xfId="0" applyNumberFormat="1" applyFont="1" applyFill="1" applyBorder="1"/>
    <xf numFmtId="0" fontId="0" fillId="2" borderId="4" xfId="0" applyFill="1" applyBorder="1"/>
    <xf numFmtId="0" fontId="2" fillId="2" borderId="4" xfId="0" applyFont="1" applyFill="1" applyBorder="1"/>
    <xf numFmtId="0" fontId="23" fillId="2" borderId="4" xfId="0" applyFont="1" applyFill="1" applyBorder="1" applyAlignment="1">
      <alignment horizontal="left" vertical="center" wrapText="1"/>
    </xf>
    <xf numFmtId="2" fontId="2" fillId="0" borderId="8" xfId="0" applyNumberFormat="1" applyFont="1" applyBorder="1"/>
    <xf numFmtId="1" fontId="2" fillId="0" borderId="2" xfId="0" applyNumberFormat="1" applyFont="1" applyBorder="1"/>
    <xf numFmtId="1" fontId="2" fillId="0" borderId="7" xfId="0" applyNumberFormat="1" applyFont="1" applyBorder="1"/>
    <xf numFmtId="2" fontId="2" fillId="0" borderId="5" xfId="0" applyNumberFormat="1" applyFont="1" applyBorder="1"/>
    <xf numFmtId="0" fontId="2" fillId="0" borderId="5" xfId="0" applyFont="1" applyBorder="1"/>
    <xf numFmtId="2" fontId="2" fillId="0" borderId="9" xfId="0" applyNumberFormat="1" applyFont="1" applyBorder="1"/>
    <xf numFmtId="1" fontId="0" fillId="0" borderId="6" xfId="0" applyNumberFormat="1" applyBorder="1" applyAlignment="1">
      <alignment horizontal="right"/>
    </xf>
    <xf numFmtId="1" fontId="0" fillId="0" borderId="3" xfId="0" applyNumberFormat="1" applyBorder="1"/>
    <xf numFmtId="1" fontId="0" fillId="0" borderId="10" xfId="0" applyNumberFormat="1" applyBorder="1" applyAlignment="1">
      <alignment horizontal="right"/>
    </xf>
    <xf numFmtId="2" fontId="22" fillId="0" borderId="0" xfId="4" applyNumberFormat="1" applyFill="1" applyBorder="1"/>
    <xf numFmtId="1" fontId="22" fillId="0" borderId="0" xfId="4" applyNumberFormat="1" applyFill="1" applyBorder="1"/>
    <xf numFmtId="1" fontId="22" fillId="0" borderId="0" xfId="4" applyNumberFormat="1" applyFill="1" applyBorder="1" applyAlignment="1">
      <alignment horizontal="right"/>
    </xf>
    <xf numFmtId="9" fontId="0" fillId="0" borderId="0" xfId="0" applyNumberFormat="1" applyAlignment="1">
      <alignment horizontal="right"/>
    </xf>
    <xf numFmtId="9" fontId="0" fillId="0" borderId="6" xfId="0" applyNumberFormat="1" applyBorder="1" applyAlignment="1">
      <alignment horizontal="right"/>
    </xf>
    <xf numFmtId="9" fontId="0" fillId="0" borderId="3" xfId="0" applyNumberFormat="1" applyBorder="1" applyAlignment="1">
      <alignment horizontal="right"/>
    </xf>
    <xf numFmtId="9" fontId="0" fillId="0" borderId="10" xfId="0" applyNumberFormat="1" applyBorder="1" applyAlignment="1">
      <alignment horizontal="right"/>
    </xf>
    <xf numFmtId="9" fontId="22" fillId="0" borderId="0" xfId="4" applyNumberFormat="1" applyFill="1" applyBorder="1" applyAlignment="1">
      <alignment horizontal="right"/>
    </xf>
    <xf numFmtId="0" fontId="24" fillId="2" borderId="0" xfId="0" applyFont="1" applyFill="1"/>
    <xf numFmtId="0" fontId="25" fillId="2" borderId="0" xfId="0" applyFont="1" applyFill="1"/>
    <xf numFmtId="0" fontId="22" fillId="0" borderId="0" xfId="4" applyFill="1" applyBorder="1"/>
    <xf numFmtId="9" fontId="22" fillId="0" borderId="0" xfId="4" applyNumberFormat="1" applyFill="1" applyBorder="1"/>
    <xf numFmtId="0" fontId="0" fillId="0" borderId="8" xfId="0" applyBorder="1"/>
    <xf numFmtId="0" fontId="0" fillId="0" borderId="5" xfId="0" applyBorder="1"/>
    <xf numFmtId="0" fontId="2" fillId="2" borderId="19" xfId="0" applyFont="1" applyFill="1" applyBorder="1"/>
    <xf numFmtId="166" fontId="2" fillId="9" borderId="7" xfId="0" applyNumberFormat="1" applyFont="1" applyFill="1" applyBorder="1" applyAlignment="1">
      <alignment horizontal="right"/>
    </xf>
    <xf numFmtId="9" fontId="2" fillId="3" borderId="28" xfId="0" applyNumberFormat="1" applyFont="1" applyFill="1" applyBorder="1" applyAlignment="1">
      <alignment horizontal="right"/>
    </xf>
    <xf numFmtId="0" fontId="2" fillId="2" borderId="9" xfId="0" applyFont="1" applyFill="1" applyBorder="1"/>
    <xf numFmtId="9" fontId="2" fillId="3" borderId="39" xfId="0" applyNumberFormat="1" applyFont="1" applyFill="1" applyBorder="1" applyAlignment="1">
      <alignment horizontal="right"/>
    </xf>
    <xf numFmtId="9" fontId="2" fillId="3" borderId="40" xfId="0" applyNumberFormat="1" applyFont="1" applyFill="1" applyBorder="1" applyAlignment="1">
      <alignment horizontal="right"/>
    </xf>
    <xf numFmtId="1" fontId="26" fillId="10" borderId="0" xfId="5" applyNumberFormat="1" applyFont="1" applyFill="1" applyAlignment="1">
      <alignment horizontal="left" vertical="center" wrapText="1"/>
    </xf>
    <xf numFmtId="0" fontId="27" fillId="11" borderId="0" xfId="0" applyFont="1" applyFill="1"/>
    <xf numFmtId="0" fontId="2" fillId="0" borderId="6" xfId="0" applyFont="1" applyBorder="1"/>
    <xf numFmtId="0" fontId="9" fillId="2" borderId="0" xfId="0" applyFont="1" applyFill="1"/>
    <xf numFmtId="0" fontId="0" fillId="2" borderId="6" xfId="0" applyFill="1" applyBorder="1"/>
    <xf numFmtId="0" fontId="2" fillId="2" borderId="6" xfId="0" applyFont="1" applyFill="1" applyBorder="1"/>
    <xf numFmtId="0" fontId="2" fillId="5" borderId="41" xfId="0" applyFont="1" applyFill="1" applyBorder="1" applyAlignment="1">
      <alignment horizontal="center" vertical="center"/>
    </xf>
    <xf numFmtId="1" fontId="11" fillId="5" borderId="4" xfId="0" quotePrefix="1" applyNumberFormat="1" applyFont="1" applyFill="1" applyBorder="1" applyAlignment="1">
      <alignment horizontal="right"/>
    </xf>
    <xf numFmtId="167" fontId="2" fillId="3" borderId="1" xfId="0" applyNumberFormat="1" applyFont="1" applyFill="1" applyBorder="1" applyAlignment="1">
      <alignment horizontal="right"/>
    </xf>
    <xf numFmtId="164" fontId="21" fillId="2" borderId="0" xfId="0" applyNumberFormat="1" applyFont="1" applyFill="1" applyAlignment="1">
      <alignment horizontal="right"/>
    </xf>
    <xf numFmtId="0" fontId="10" fillId="10" borderId="0" xfId="0" applyFont="1" applyFill="1"/>
    <xf numFmtId="0" fontId="16" fillId="0" borderId="0" xfId="0" applyFont="1"/>
    <xf numFmtId="1" fontId="2" fillId="12" borderId="4" xfId="0" applyNumberFormat="1" applyFont="1" applyFill="1" applyBorder="1" applyAlignment="1">
      <alignment horizontal="left"/>
    </xf>
    <xf numFmtId="0" fontId="0" fillId="12" borderId="0" xfId="0" applyFill="1"/>
    <xf numFmtId="164" fontId="11" fillId="12" borderId="4" xfId="0" quotePrefix="1" applyNumberFormat="1" applyFont="1" applyFill="1" applyBorder="1" applyAlignment="1">
      <alignment horizontal="right"/>
    </xf>
    <xf numFmtId="164" fontId="11" fillId="12" borderId="1" xfId="0" applyNumberFormat="1" applyFont="1" applyFill="1" applyBorder="1" applyAlignment="1">
      <alignment horizontal="right"/>
    </xf>
    <xf numFmtId="164" fontId="11" fillId="12" borderId="15" xfId="0" applyNumberFormat="1" applyFont="1" applyFill="1" applyBorder="1" applyAlignment="1">
      <alignment horizontal="right"/>
    </xf>
    <xf numFmtId="164" fontId="16" fillId="2" borderId="5" xfId="0" applyNumberFormat="1" applyFont="1" applyFill="1" applyBorder="1" applyAlignment="1">
      <alignment horizontal="right"/>
    </xf>
    <xf numFmtId="164" fontId="0" fillId="2" borderId="18" xfId="0" applyNumberFormat="1" applyFill="1" applyBorder="1" applyAlignment="1">
      <alignment horizontal="right"/>
    </xf>
    <xf numFmtId="164" fontId="11" fillId="12" borderId="4" xfId="0" applyNumberFormat="1" applyFont="1" applyFill="1" applyBorder="1" applyAlignment="1">
      <alignment horizontal="right"/>
    </xf>
    <xf numFmtId="164" fontId="16" fillId="2" borderId="0" xfId="0" applyNumberFormat="1" applyFont="1" applyFill="1" applyAlignment="1">
      <alignment horizontal="right"/>
    </xf>
    <xf numFmtId="164" fontId="0" fillId="2" borderId="5" xfId="0" applyNumberFormat="1" applyFill="1" applyBorder="1" applyAlignment="1">
      <alignment horizontal="right"/>
    </xf>
    <xf numFmtId="1" fontId="2" fillId="13" borderId="4" xfId="0" applyNumberFormat="1" applyFont="1" applyFill="1" applyBorder="1"/>
    <xf numFmtId="0" fontId="0" fillId="13" borderId="3" xfId="0" applyFill="1" applyBorder="1"/>
    <xf numFmtId="164" fontId="11" fillId="13" borderId="4" xfId="0" applyNumberFormat="1" applyFont="1" applyFill="1" applyBorder="1"/>
    <xf numFmtId="164" fontId="11" fillId="13" borderId="1" xfId="0" applyNumberFormat="1" applyFont="1" applyFill="1" applyBorder="1"/>
    <xf numFmtId="164" fontId="11" fillId="13" borderId="15" xfId="0" applyNumberFormat="1" applyFont="1" applyFill="1" applyBorder="1"/>
    <xf numFmtId="1" fontId="13" fillId="2" borderId="0" xfId="0" applyNumberFormat="1" applyFont="1" applyFill="1" applyAlignment="1">
      <alignment horizontal="right"/>
    </xf>
    <xf numFmtId="2" fontId="13" fillId="2" borderId="0" xfId="0" applyNumberFormat="1" applyFont="1" applyFill="1" applyAlignment="1">
      <alignment horizontal="right"/>
    </xf>
    <xf numFmtId="1" fontId="13" fillId="2" borderId="18" xfId="0" applyNumberFormat="1" applyFont="1" applyFill="1" applyBorder="1" applyAlignment="1">
      <alignment horizontal="right"/>
    </xf>
    <xf numFmtId="1" fontId="14" fillId="3" borderId="1" xfId="0" applyNumberFormat="1" applyFont="1" applyFill="1" applyBorder="1" applyAlignment="1">
      <alignment horizontal="right"/>
    </xf>
    <xf numFmtId="1" fontId="14" fillId="3" borderId="15" xfId="0" applyNumberFormat="1" applyFont="1" applyFill="1" applyBorder="1" applyAlignment="1">
      <alignment horizontal="right"/>
    </xf>
    <xf numFmtId="1" fontId="14" fillId="4" borderId="1" xfId="0" applyNumberFormat="1" applyFont="1" applyFill="1" applyBorder="1"/>
    <xf numFmtId="1" fontId="14" fillId="4" borderId="15" xfId="0" applyNumberFormat="1" applyFont="1" applyFill="1" applyBorder="1"/>
    <xf numFmtId="0" fontId="23" fillId="2" borderId="8" xfId="0" applyFont="1" applyFill="1" applyBorder="1" applyAlignment="1">
      <alignment horizontal="left" vertical="center" wrapText="1"/>
    </xf>
    <xf numFmtId="0" fontId="23" fillId="2" borderId="5" xfId="0" applyFont="1" applyFill="1" applyBorder="1" applyAlignment="1">
      <alignment horizontal="left" vertical="center" wrapText="1"/>
    </xf>
    <xf numFmtId="0" fontId="23" fillId="2" borderId="9" xfId="0" applyFont="1" applyFill="1" applyBorder="1" applyAlignment="1">
      <alignment horizontal="left" vertical="center" wrapText="1"/>
    </xf>
  </cellXfs>
  <cellStyles count="6">
    <cellStyle name="Lien hypertexte" xfId="3" builtinId="8"/>
    <cellStyle name="Motif 2 2" xfId="2" xr:uid="{00000000-0005-0000-0000-000001000000}"/>
    <cellStyle name="Normal" xfId="0" builtinId="0"/>
    <cellStyle name="Normal 2" xfId="5" xr:uid="{00000000-0005-0000-0000-000003000000}"/>
    <cellStyle name="Pourcentage" xfId="1" builtinId="5"/>
    <cellStyle name="Texte explicatif" xfId="4" builtinId="53"/>
  </cellStyles>
  <dxfs count="0"/>
  <tableStyles count="0" defaultTableStyle="TableStyleMedium2" defaultPivotStyle="PivotStyleLight16"/>
  <colors>
    <mruColors>
      <color rgb="FFFFFF99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chartsheet" Target="chartsheets/sheet7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6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hartsheet" Target="chartsheets/sheet6.xml"/><Relationship Id="rId5" Type="http://schemas.openxmlformats.org/officeDocument/2006/relationships/chartsheet" Target="chartsheets/sheet2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5.xml"/><Relationship Id="rId14" Type="http://schemas.openxmlformats.org/officeDocument/2006/relationships/worksheet" Target="worksheets/sheet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Graphs'!$B$4</c:f>
          <c:strCache>
            <c:ptCount val="1"/>
            <c:pt idx="0">
              <c:v>TEND : Energie finale par usage et énergie primaire (Mtep)</c:v>
            </c:pt>
          </c:strCache>
        </c:strRef>
      </c:tx>
      <c:layout>
        <c:manualLayout>
          <c:xMode val="edge"/>
          <c:yMode val="edge"/>
          <c:x val="4.565027119818825E-2"/>
          <c:y val="1.8790840800072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2368481705777662E-2"/>
          <c:y val="9.2178709531540379E-2"/>
          <c:w val="0.72086842510503502"/>
          <c:h val="0.80743011521699826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E4B-4528-ADD6-F8FC9A686728}"/>
            </c:ext>
          </c:extLst>
        </c:ser>
        <c:ser>
          <c:idx val="0"/>
          <c:order val="1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E4B-4528-ADD6-F8FC9A686728}"/>
            </c:ext>
          </c:extLst>
        </c:ser>
        <c:ser>
          <c:idx val="2"/>
          <c:order val="2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E4B-4528-ADD6-F8FC9A686728}"/>
            </c:ext>
          </c:extLst>
        </c:ser>
        <c:ser>
          <c:idx val="3"/>
          <c:order val="3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9E4B-4528-ADD6-F8FC9A686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5744"/>
        <c:axId val="213036528"/>
      </c:barChart>
      <c:lineChart>
        <c:grouping val="standard"/>
        <c:varyColors val="0"/>
        <c:ser>
          <c:idx val="4"/>
          <c:order val="4"/>
          <c:tx>
            <c:strRef>
              <c:f>'T energie vecteurs'!$Z$8</c:f>
              <c:strCache>
                <c:ptCount val="1"/>
                <c:pt idx="0">
                  <c:v>Energie primaire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7369058718806952E-3"/>
                  <c:y val="-3.9594284114668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E4B-4528-ADD6-F8FC9A686728}"/>
                </c:ext>
              </c:extLst>
            </c:dLbl>
            <c:dLbl>
              <c:idx val="1"/>
              <c:layout>
                <c:manualLayout>
                  <c:x val="1.3684529359403977E-3"/>
                  <c:y val="-2.70908259731940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E4B-4528-ADD6-F8FC9A6867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vecteurs'!$AA$8:$AC$8</c:f>
              <c:numCache>
                <c:formatCode>0</c:formatCode>
                <c:ptCount val="3"/>
                <c:pt idx="0">
                  <c:v>234.35776953560003</c:v>
                </c:pt>
                <c:pt idx="1">
                  <c:v>239.38447478800001</c:v>
                </c:pt>
                <c:pt idx="2">
                  <c:v>219.52430395379997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9E4B-4528-ADD6-F8FC9A686728}"/>
            </c:ext>
          </c:extLst>
        </c:ser>
        <c:ser>
          <c:idx val="5"/>
          <c:order val="5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5019613166221479E-17"/>
                  <c:y val="-4.38871473354231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4BD-40DB-A16C-DFF8C658DFE3}"/>
                </c:ext>
              </c:extLst>
            </c:dLbl>
            <c:dLbl>
              <c:idx val="1"/>
              <c:layout>
                <c:manualLayout>
                  <c:x val="-1.3647219379051519E-3"/>
                  <c:y val="-3.76175548589341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4BD-40DB-A16C-DFF8C658DFE3}"/>
                </c:ext>
              </c:extLst>
            </c:dLbl>
            <c:dLbl>
              <c:idx val="2"/>
              <c:layout>
                <c:manualLayout>
                  <c:x val="0"/>
                  <c:y val="-5.015673981191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4BD-40DB-A16C-DFF8C658DFE3}"/>
                </c:ext>
              </c:extLst>
            </c:dLbl>
            <c:spPr>
              <a:solidFill>
                <a:srgbClr val="FFFF99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4BD-40DB-A16C-DFF8C658D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35744"/>
        <c:axId val="213036528"/>
      </c:lineChart>
      <c:catAx>
        <c:axId val="21303574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528"/>
        <c:crosses val="autoZero"/>
        <c:auto val="1"/>
        <c:lblAlgn val="ctr"/>
        <c:lblOffset val="100"/>
        <c:noMultiLvlLbl val="0"/>
      </c:catAx>
      <c:valAx>
        <c:axId val="2130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88045232372196"/>
          <c:y val="0.13592261164763317"/>
          <c:w val="0.19311954480613158"/>
          <c:h val="0.348027546713400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17079043396847435"/>
          <c:w val="0.69226941862961444"/>
          <c:h val="0.632364394384047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vecteurs'!$Z$33</c:f>
              <c:strCache>
                <c:ptCount val="1"/>
                <c:pt idx="0">
                  <c:v>charbon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7.8001817348599803E-2"/>
                  <c:y val="-1.4607571454275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6E-4ECA-9D5C-5B4727E02E74}"/>
                </c:ext>
              </c:extLst>
            </c:dLbl>
            <c:dLbl>
              <c:idx val="1"/>
              <c:layout>
                <c:manualLayout>
                  <c:x val="7.9370270284540051E-2"/>
                  <c:y val="-1.66943673763142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6E-4ECA-9D5C-5B4727E02E74}"/>
                </c:ext>
              </c:extLst>
            </c:dLbl>
            <c:dLbl>
              <c:idx val="2"/>
              <c:layout>
                <c:manualLayout>
                  <c:x val="8.2107176156420852E-2"/>
                  <c:y val="-2.9215142908549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vecteurs'!$AA$33:$AC$33</c:f>
              <c:numCache>
                <c:formatCode>0%</c:formatCode>
                <c:ptCount val="3"/>
                <c:pt idx="0">
                  <c:v>8.6413757769419723E-3</c:v>
                </c:pt>
                <c:pt idx="1">
                  <c:v>6.9572056923317043E-3</c:v>
                </c:pt>
                <c:pt idx="2">
                  <c:v>7.0660959970396207E-3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6E-4ECA-9D5C-5B4727E02E74}"/>
            </c:ext>
          </c:extLst>
        </c:ser>
        <c:ser>
          <c:idx val="1"/>
          <c:order val="1"/>
          <c:tx>
            <c:strRef>
              <c:f>'T energie vecteurs'!$Z$34</c:f>
              <c:strCache>
                <c:ptCount val="1"/>
                <c:pt idx="0">
                  <c:v>nucléaire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vecteurs'!$AA$34:$AC$34</c:f>
              <c:numCache>
                <c:formatCode>0%</c:formatCode>
                <c:ptCount val="3"/>
                <c:pt idx="0">
                  <c:v>0.69408091303609265</c:v>
                </c:pt>
                <c:pt idx="1">
                  <c:v>0.64846858617234782</c:v>
                </c:pt>
                <c:pt idx="2">
                  <c:v>0.37300389185942129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6E-4ECA-9D5C-5B4727E02E74}"/>
            </c:ext>
          </c:extLst>
        </c:ser>
        <c:ser>
          <c:idx val="2"/>
          <c:order val="2"/>
          <c:tx>
            <c:strRef>
              <c:f>'T energie vecteurs'!$Z$35</c:f>
              <c:strCache>
                <c:ptCount val="1"/>
                <c:pt idx="0">
                  <c:v>hydraulique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vecteurs'!$AA$35:$AC$35</c:f>
              <c:numCache>
                <c:formatCode>0%</c:formatCode>
                <c:ptCount val="3"/>
                <c:pt idx="0">
                  <c:v>0.1025860132202798</c:v>
                </c:pt>
                <c:pt idx="1">
                  <c:v>0.10222058431313738</c:v>
                </c:pt>
                <c:pt idx="2">
                  <c:v>9.7911813984918078E-2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6E-4ECA-9D5C-5B4727E02E74}"/>
            </c:ext>
          </c:extLst>
        </c:ser>
        <c:ser>
          <c:idx val="3"/>
          <c:order val="3"/>
          <c:tx>
            <c:strRef>
              <c:f>'T energie vecteurs'!$Z$36</c:f>
              <c:strCache>
                <c:ptCount val="1"/>
                <c:pt idx="0">
                  <c:v>solaire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FFFF00"/>
              </a:solidFill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16E-4ECA-9D5C-5B4727E02E74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vecteurs'!$AA$36:$AC$36</c:f>
              <c:numCache>
                <c:formatCode>0%</c:formatCode>
                <c:ptCount val="3"/>
                <c:pt idx="0">
                  <c:v>3.6998234285722603E-2</c:v>
                </c:pt>
                <c:pt idx="1">
                  <c:v>6.0326902230075488E-2</c:v>
                </c:pt>
                <c:pt idx="2">
                  <c:v>0.17656228751111516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6E-4ECA-9D5C-5B4727E02E74}"/>
            </c:ext>
          </c:extLst>
        </c:ser>
        <c:ser>
          <c:idx val="4"/>
          <c:order val="4"/>
          <c:tx>
            <c:strRef>
              <c:f>'T energie vecteurs'!$Z$37</c:f>
              <c:strCache>
                <c:ptCount val="1"/>
                <c:pt idx="0">
                  <c:v>éolien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5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vecteurs'!$AA$37:$AC$37</c:f>
              <c:numCache>
                <c:formatCode>0%</c:formatCode>
                <c:ptCount val="3"/>
                <c:pt idx="0">
                  <c:v>8.3952357055310692E-2</c:v>
                </c:pt>
                <c:pt idx="1">
                  <c:v>0.13922108435932593</c:v>
                </c:pt>
                <c:pt idx="2">
                  <c:v>0.26336672855042836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6E-4ECA-9D5C-5B4727E02E74}"/>
            </c:ext>
          </c:extLst>
        </c:ser>
        <c:ser>
          <c:idx val="5"/>
          <c:order val="5"/>
          <c:tx>
            <c:strRef>
              <c:f>'T energie vecteurs'!$Z$38</c:f>
              <c:strCache>
                <c:ptCount val="1"/>
                <c:pt idx="0">
                  <c:v>autres renouvelables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>
              <a:glow rad="12700">
                <a:schemeClr val="accent1">
                  <a:alpha val="40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vecteurs'!$AA$38:$AC$38</c:f>
              <c:numCache>
                <c:formatCode>0%</c:formatCode>
                <c:ptCount val="3"/>
                <c:pt idx="0">
                  <c:v>7.3741106625652114E-2</c:v>
                </c:pt>
                <c:pt idx="1">
                  <c:v>4.2805637232781621E-2</c:v>
                </c:pt>
                <c:pt idx="2">
                  <c:v>8.2089182097077523E-2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6E-4ECA-9D5C-5B4727E02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9912"/>
        <c:axId val="231609520"/>
      </c:barChart>
      <c:catAx>
        <c:axId val="2316099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520"/>
        <c:crosses val="autoZero"/>
        <c:auto val="1"/>
        <c:lblAlgn val="ctr"/>
        <c:lblOffset val="100"/>
        <c:noMultiLvlLbl val="0"/>
      </c:catAx>
      <c:valAx>
        <c:axId val="23160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Graphs'!$B$5</c:f>
              <c:strCache>
                <c:ptCount val="1"/>
                <c:pt idx="0">
                  <c:v>TEND : Ventilation du mix electrique (%)</c:v>
                </c:pt>
              </c:strCache>
            </c:strRef>
          </c:tx>
          <c:layout>
            <c:manualLayout>
              <c:xMode val="edge"/>
              <c:yMode val="edge"/>
              <c:x val="2.3224558547377074E-2"/>
              <c:y val="5.2149515793284461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</c:legendEntry>
      <c:layout>
        <c:manualLayout>
          <c:xMode val="edge"/>
          <c:yMode val="edge"/>
          <c:x val="0.76142382417816912"/>
          <c:y val="0.18003801760696372"/>
          <c:w val="0.23418248890987423"/>
          <c:h val="0.62626537444194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vecteurs'!$AE$33</c:f>
              <c:strCache>
                <c:ptCount val="1"/>
                <c:pt idx="0">
                  <c:v>carburants fossiles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244-4744-9C62-05D9B6E91931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44-4744-9C62-05D9B6E91931}"/>
                </c:ext>
              </c:extLst>
            </c:dLbl>
            <c:dLbl>
              <c:idx val="2"/>
              <c:layout>
                <c:manualLayout>
                  <c:x val="4.1053588078210426E-3"/>
                  <c:y val="2.04354419545825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44-4744-9C62-05D9B6E919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vecteurs'!$AF$33:$AH$33</c:f>
              <c:numCache>
                <c:formatCode>0%</c:formatCode>
                <c:ptCount val="3"/>
                <c:pt idx="0">
                  <c:v>0.95161573825222034</c:v>
                </c:pt>
                <c:pt idx="1">
                  <c:v>0.93912696517552929</c:v>
                </c:pt>
                <c:pt idx="2">
                  <c:v>0.93651036760397322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44-4744-9C62-05D9B6E91931}"/>
            </c:ext>
          </c:extLst>
        </c:ser>
        <c:ser>
          <c:idx val="1"/>
          <c:order val="1"/>
          <c:tx>
            <c:strRef>
              <c:f>'T energie vecteurs'!$AE$34</c:f>
              <c:strCache>
                <c:ptCount val="1"/>
                <c:pt idx="0">
                  <c:v>biocarburants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vecteurs'!$AF$34:$AH$34</c:f>
              <c:numCache>
                <c:formatCode>0%</c:formatCode>
                <c:ptCount val="3"/>
                <c:pt idx="0">
                  <c:v>4.8384261747779607E-2</c:v>
                </c:pt>
                <c:pt idx="1">
                  <c:v>6.0873034824470651E-2</c:v>
                </c:pt>
                <c:pt idx="2">
                  <c:v>6.3489632396026882E-2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44-4744-9C62-05D9B6E91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8736"/>
        <c:axId val="231608344"/>
      </c:barChart>
      <c:catAx>
        <c:axId val="2316087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344"/>
        <c:crosses val="autoZero"/>
        <c:auto val="1"/>
        <c:lblAlgn val="ctr"/>
        <c:lblOffset val="100"/>
        <c:noMultiLvlLbl val="0"/>
      </c:catAx>
      <c:valAx>
        <c:axId val="2316083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Graphs'!$B$6</c:f>
              <c:strCache>
                <c:ptCount val="1"/>
                <c:pt idx="0">
                  <c:v>TEND : Ventilation du mix carburant (%)</c:v>
                </c:pt>
              </c:strCache>
            </c:strRef>
          </c:tx>
          <c:layout>
            <c:manualLayout>
              <c:xMode val="edge"/>
              <c:yMode val="edge"/>
              <c:x val="2.3226525402096191E-2"/>
              <c:y val="6.35810691736592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142382417816912"/>
          <c:y val="0.29042382785002546"/>
          <c:w val="0.23418248890987423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vecteurs'!$AJ$33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1A-429A-8A28-44CA5ABCCE07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21A-429A-8A28-44CA5ABCCE07}"/>
                </c:ext>
              </c:extLst>
            </c:dLbl>
            <c:dLbl>
              <c:idx val="2"/>
              <c:layout>
                <c:manualLayout>
                  <c:x val="8.484408202830164E-2"/>
                  <c:y val="-2.71311914679816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vecteurs'!$AK$33:$AM$33</c:f>
              <c:numCache>
                <c:formatCode>0%</c:formatCode>
                <c:ptCount val="3"/>
                <c:pt idx="0">
                  <c:v>0.98439656249758023</c:v>
                </c:pt>
                <c:pt idx="1">
                  <c:v>0.97850009739336863</c:v>
                </c:pt>
                <c:pt idx="2">
                  <c:v>0.95693676439170239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1A-429A-8A28-44CA5ABCCE07}"/>
            </c:ext>
          </c:extLst>
        </c:ser>
        <c:ser>
          <c:idx val="1"/>
          <c:order val="1"/>
          <c:tx>
            <c:strRef>
              <c:f>'T energie vecteurs'!$AJ$34</c:f>
              <c:strCache>
                <c:ptCount val="1"/>
                <c:pt idx="0">
                  <c:v>biogaz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10536902887139103"/>
                  <c:y val="2.70862739908040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21A-429A-8A28-44CA5ABCCE07}"/>
                </c:ext>
              </c:extLst>
            </c:dLbl>
            <c:dLbl>
              <c:idx val="1"/>
              <c:layout>
                <c:manualLayout>
                  <c:x val="9.7156470825762162E-2"/>
                  <c:y val="2.70792221527424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21A-429A-8A28-44CA5ABCCE07}"/>
                </c:ext>
              </c:extLst>
            </c:dLbl>
            <c:dLbl>
              <c:idx val="2"/>
              <c:layout>
                <c:manualLayout>
                  <c:x val="7.9316239316239323E-2"/>
                  <c:y val="2.08275217167912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vecteurs'!$AK$34:$AM$34</c:f>
              <c:numCache>
                <c:formatCode>0%</c:formatCode>
                <c:ptCount val="3"/>
                <c:pt idx="0">
                  <c:v>1.5603437502419718E-2</c:v>
                </c:pt>
                <c:pt idx="1">
                  <c:v>2.14999026066315E-2</c:v>
                </c:pt>
                <c:pt idx="2">
                  <c:v>4.3063235608297577E-2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1A-429A-8A28-44CA5ABCC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7560"/>
        <c:axId val="231607168"/>
      </c:barChart>
      <c:catAx>
        <c:axId val="2316075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168"/>
        <c:crosses val="autoZero"/>
        <c:auto val="1"/>
        <c:lblAlgn val="ctr"/>
        <c:lblOffset val="100"/>
        <c:noMultiLvlLbl val="0"/>
      </c:catAx>
      <c:valAx>
        <c:axId val="2316071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Graphs'!$B$7</c:f>
              <c:strCache>
                <c:ptCount val="1"/>
                <c:pt idx="0">
                  <c:v>TEND : Ventilation du mix gaz (%)</c:v>
                </c:pt>
              </c:strCache>
            </c:strRef>
          </c:tx>
          <c:layout>
            <c:manualLayout>
              <c:xMode val="edge"/>
              <c:yMode val="edge"/>
              <c:x val="2.0489526833710782E-2"/>
              <c:y val="4.678465348571239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753037776951432"/>
          <c:y val="0.29042382785002546"/>
          <c:w val="0.13839078339404989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9740912847575234E-2"/>
          <c:y val="0.17593989942704161"/>
          <c:w val="0.73258526136090329"/>
          <c:h val="0.7405622021454180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CO2'!$K$9</c:f>
              <c:strCache>
                <c:ptCount val="1"/>
                <c:pt idx="0">
                  <c:v>Residentiel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CO2'!$L$9:$N$9</c:f>
              <c:numCache>
                <c:formatCode>0</c:formatCode>
                <c:ptCount val="3"/>
                <c:pt idx="0">
                  <c:v>47.634718103725397</c:v>
                </c:pt>
                <c:pt idx="1">
                  <c:v>32.5092717049423</c:v>
                </c:pt>
                <c:pt idx="2">
                  <c:v>21.70084476617798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F-409C-BDBE-F99B69B3F72E}"/>
            </c:ext>
          </c:extLst>
        </c:ser>
        <c:ser>
          <c:idx val="0"/>
          <c:order val="1"/>
          <c:tx>
            <c:strRef>
              <c:f>'T CO2'!$K$8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CO2'!$L$8:$N$8</c:f>
              <c:numCache>
                <c:formatCode>0</c:formatCode>
                <c:ptCount val="3"/>
                <c:pt idx="0">
                  <c:v>130.02035880649819</c:v>
                </c:pt>
                <c:pt idx="1">
                  <c:v>111.22357194019</c:v>
                </c:pt>
                <c:pt idx="2">
                  <c:v>75.898961177474291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CF-409C-BDBE-F99B69B3F72E}"/>
            </c:ext>
          </c:extLst>
        </c:ser>
        <c:ser>
          <c:idx val="2"/>
          <c:order val="2"/>
          <c:tx>
            <c:strRef>
              <c:f>'T CO2'!$K$10</c:f>
              <c:strCache>
                <c:ptCount val="1"/>
                <c:pt idx="0">
                  <c:v>Service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CO2'!$L$10:$N$10</c:f>
              <c:numCache>
                <c:formatCode>0</c:formatCode>
                <c:ptCount val="3"/>
                <c:pt idx="0">
                  <c:v>26.933953214099638</c:v>
                </c:pt>
                <c:pt idx="1">
                  <c:v>19.895900204322658</c:v>
                </c:pt>
                <c:pt idx="2">
                  <c:v>25.817758421652172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CF-409C-BDBE-F99B69B3F72E}"/>
            </c:ext>
          </c:extLst>
        </c:ser>
        <c:ser>
          <c:idx val="3"/>
          <c:order val="3"/>
          <c:tx>
            <c:strRef>
              <c:f>'T CO2'!$K$11</c:f>
              <c:strCache>
                <c:ptCount val="1"/>
                <c:pt idx="0">
                  <c:v>Industrie et agriculture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CO2'!$L$11:$N$11</c:f>
              <c:numCache>
                <c:formatCode>0</c:formatCode>
                <c:ptCount val="3"/>
                <c:pt idx="0">
                  <c:v>109.24837622385685</c:v>
                </c:pt>
                <c:pt idx="1">
                  <c:v>107.00160226454781</c:v>
                </c:pt>
                <c:pt idx="2">
                  <c:v>128.87223787246171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CF-409C-BDBE-F99B69B3F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7312"/>
        <c:axId val="213036136"/>
      </c:barChart>
      <c:catAx>
        <c:axId val="2130373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136"/>
        <c:crosses val="autoZero"/>
        <c:auto val="1"/>
        <c:lblAlgn val="ctr"/>
        <c:lblOffset val="100"/>
        <c:noMultiLvlLbl val="0"/>
      </c:catAx>
      <c:valAx>
        <c:axId val="21303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Graphs'!$B$8</c:f>
              <c:strCache>
                <c:ptCount val="1"/>
                <c:pt idx="0">
                  <c:v>TEND : Emissions CO2 (Mt.eqCO2)</c:v>
                </c:pt>
              </c:strCache>
            </c:strRef>
          </c:tx>
          <c:layout>
            <c:manualLayout>
              <c:xMode val="edge"/>
              <c:yMode val="edge"/>
              <c:x val="1.3659715198164822E-2"/>
              <c:y val="2.390465555681330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91366156517532"/>
          <c:y val="0.28558169209001705"/>
          <c:w val="0.16625648083574224"/>
          <c:h val="0.680136041576351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Graphs'!$B$9</c:f>
          <c:strCache>
            <c:ptCount val="1"/>
            <c:pt idx="0">
              <c:v>TEND : Ventilation du parc auto (%)</c:v>
            </c:pt>
          </c:strCache>
        </c:strRef>
      </c:tx>
      <c:layout>
        <c:manualLayout>
          <c:xMode val="edge"/>
          <c:yMode val="edge"/>
          <c:x val="2.7810470205815105E-2"/>
          <c:y val="2.08955228791990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'T parc auto'!$C$18</c:f>
              <c:strCache>
                <c:ptCount val="1"/>
                <c:pt idx="0">
                  <c:v>Fortement émettrices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1.0008066809404825E-16"/>
                  <c:y val="-8.357760863731808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82-44F6-A16A-C8BCAA280A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auto'!$I$18:$K$18</c:f>
              <c:numCache>
                <c:formatCode>0.0%</c:formatCode>
                <c:ptCount val="3"/>
                <c:pt idx="0">
                  <c:v>0.10380124764789155</c:v>
                </c:pt>
                <c:pt idx="1">
                  <c:v>5.8386920981836003E-2</c:v>
                </c:pt>
                <c:pt idx="2">
                  <c:v>1.515218030188552E-2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2-44F6-A16A-C8BCAA280A45}"/>
            </c:ext>
          </c:extLst>
        </c:ser>
        <c:ser>
          <c:idx val="2"/>
          <c:order val="1"/>
          <c:tx>
            <c:strRef>
              <c:f>'T parc auto'!$C$17</c:f>
              <c:strCache>
                <c:ptCount val="1"/>
                <c:pt idx="0">
                  <c:v>Modérément émettrices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auto'!$I$17:$K$17</c:f>
              <c:numCache>
                <c:formatCode>0.0%</c:formatCode>
                <c:ptCount val="3"/>
                <c:pt idx="0">
                  <c:v>0.71116797085206651</c:v>
                </c:pt>
                <c:pt idx="1">
                  <c:v>0.61031134403363785</c:v>
                </c:pt>
                <c:pt idx="2">
                  <c:v>0.21738893688897373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82-44F6-A16A-C8BCAA280A45}"/>
            </c:ext>
          </c:extLst>
        </c:ser>
        <c:ser>
          <c:idx val="1"/>
          <c:order val="2"/>
          <c:tx>
            <c:strRef>
              <c:f>'T parc auto'!$C$16</c:f>
              <c:strCache>
                <c:ptCount val="1"/>
                <c:pt idx="0">
                  <c:v>Faiblement émettrices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auto'!$I$16:$K$16</c:f>
              <c:numCache>
                <c:formatCode>0.0%</c:formatCode>
                <c:ptCount val="3"/>
                <c:pt idx="0">
                  <c:v>0.17646346756855158</c:v>
                </c:pt>
                <c:pt idx="1">
                  <c:v>0.21360196396631376</c:v>
                </c:pt>
                <c:pt idx="2">
                  <c:v>0.10497091105110118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82-44F6-A16A-C8BCAA280A45}"/>
            </c:ext>
          </c:extLst>
        </c:ser>
        <c:ser>
          <c:idx val="0"/>
          <c:order val="3"/>
          <c:tx>
            <c:strRef>
              <c:f>'T parc auto'!$C$14</c:f>
              <c:strCache>
                <c:ptCount val="1"/>
                <c:pt idx="0">
                  <c:v>Electriques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auto'!$I$14:$K$14</c:f>
              <c:numCache>
                <c:formatCode>0.0%</c:formatCode>
                <c:ptCount val="3"/>
                <c:pt idx="0">
                  <c:v>8.5673139603411209E-3</c:v>
                </c:pt>
                <c:pt idx="1">
                  <c:v>0.11769977109956165</c:v>
                </c:pt>
                <c:pt idx="2">
                  <c:v>0.66248797165809525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82-44F6-A16A-C8BCAA280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8712"/>
        <c:axId val="311369104"/>
      </c:barChart>
      <c:catAx>
        <c:axId val="31136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104"/>
        <c:crosses val="autoZero"/>
        <c:auto val="1"/>
        <c:lblAlgn val="ctr"/>
        <c:lblOffset val="100"/>
        <c:noMultiLvlLbl val="0"/>
      </c:catAx>
      <c:valAx>
        <c:axId val="311369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871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03162901676298"/>
          <c:y val="0.21336550323470299"/>
          <c:w val="0.28077254186433814"/>
          <c:h val="0.68854991088357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Graphs'!$B$10</c:f>
          <c:strCache>
            <c:ptCount val="1"/>
            <c:pt idx="0">
              <c:v>TEND : Ventilation du parc de logements (%)</c:v>
            </c:pt>
          </c:strCache>
        </c:strRef>
      </c:tx>
      <c:layout>
        <c:manualLayout>
          <c:xMode val="edge"/>
          <c:yMode val="edge"/>
          <c:x val="7.517898543132466E-2"/>
          <c:y val="1.6717103152074645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658523898908643E-2"/>
          <c:y val="8.8051017074071342E-2"/>
          <c:w val="0.68257048305485446"/>
          <c:h val="0.82845108449838833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'T logement'!$Y$19</c:f>
              <c:strCache>
                <c:ptCount val="1"/>
                <c:pt idx="0">
                  <c:v>Passoires énergétiques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logement'!$Z$19:$AB$19</c:f>
              <c:numCache>
                <c:formatCode>0.0%</c:formatCode>
                <c:ptCount val="3"/>
                <c:pt idx="0">
                  <c:v>0.15523246806041641</c:v>
                </c:pt>
                <c:pt idx="1">
                  <c:v>9.5412283714035734E-2</c:v>
                </c:pt>
                <c:pt idx="2">
                  <c:v>4.5662722540546999E-2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D-4A1E-817A-62C204FE9217}"/>
            </c:ext>
          </c:extLst>
        </c:ser>
        <c:ser>
          <c:idx val="1"/>
          <c:order val="1"/>
          <c:tx>
            <c:strRef>
              <c:f>'T logement'!$Y$18</c:f>
              <c:strCache>
                <c:ptCount val="1"/>
                <c:pt idx="0">
                  <c:v>Consommation modérée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logement'!$Z$18:$AB$18</c:f>
              <c:numCache>
                <c:formatCode>0.0%</c:formatCode>
                <c:ptCount val="3"/>
                <c:pt idx="0">
                  <c:v>0.76021964041225853</c:v>
                </c:pt>
                <c:pt idx="1">
                  <c:v>0.72163828036684774</c:v>
                </c:pt>
                <c:pt idx="2">
                  <c:v>0.5852715982815716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7D-4A1E-817A-62C204FE9217}"/>
            </c:ext>
          </c:extLst>
        </c:ser>
        <c:ser>
          <c:idx val="0"/>
          <c:order val="2"/>
          <c:tx>
            <c:strRef>
              <c:f>'T logement'!$Y$17</c:f>
              <c:strCache>
                <c:ptCount val="1"/>
                <c:pt idx="0">
                  <c:v>Basse consommation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logement'!$Z$17:$AB$17</c:f>
              <c:numCache>
                <c:formatCode>0.0%</c:formatCode>
                <c:ptCount val="3"/>
                <c:pt idx="0">
                  <c:v>8.4547891660703922E-2</c:v>
                </c:pt>
                <c:pt idx="1">
                  <c:v>0.18294943588738186</c:v>
                </c:pt>
                <c:pt idx="2">
                  <c:v>0.36938207153900615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7D-4A1E-817A-62C204FE9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9888"/>
        <c:axId val="311370280"/>
      </c:barChart>
      <c:catAx>
        <c:axId val="31136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70280"/>
        <c:crosses val="autoZero"/>
        <c:auto val="1"/>
        <c:lblAlgn val="ctr"/>
        <c:lblOffset val="100"/>
        <c:noMultiLvlLbl val="0"/>
      </c:catAx>
      <c:valAx>
        <c:axId val="311370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88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91440886990928"/>
          <c:y val="0.32089954452336433"/>
          <c:w val="0.1938897620111919"/>
          <c:h val="0.494407587904947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ma.monserand\Documents\GitHub\ThreeME\data\shocks\Bilan%20&#233;nergie%20-%20AMErun2%20-%20AMSrun1bis.xlsx" TargetMode="External"/><Relationship Id="rId1" Type="http://schemas.openxmlformats.org/officeDocument/2006/relationships/externalLinkPath" Target="/Users/alma.monserand/Documents/GitHub/ThreeME/data/shocks/Bilan%20&#233;nergie%20-%20AMErun2%20-%20AMSrun1b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llonnecg/Github/ThreeME/data/calibrations/Bilan%20BAU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ouedardh/threeme/data/calibrations/PER2050%20Run%20Final_Transports_Bilan%20NRJ%20modes%20et%20vecteurs_H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ibles THREEME"/>
      <sheetName val="Cibles THREEME AMS"/>
      <sheetName val="Cibles ThreeME v2 "/>
      <sheetName val="Cibles ThreeME v2 AMS"/>
      <sheetName val="Cibles ThreeME v3"/>
      <sheetName val="Cibles ThreeME v3 AMS"/>
      <sheetName val="brouillon"/>
      <sheetName val="Bilan_enerdata_2015"/>
      <sheetName val="Bilan 2015"/>
      <sheetName val="Bilan 2020"/>
      <sheetName val="Bilan 2023"/>
      <sheetName val="Bilan 2025"/>
      <sheetName val="Bilan 2028"/>
      <sheetName val="Bilan 2030"/>
      <sheetName val="Bilan 2033"/>
      <sheetName val="Bilan 2035"/>
      <sheetName val="Bilan 2038"/>
      <sheetName val="Bilan 2040"/>
      <sheetName val="Bilan 2045"/>
      <sheetName val="Bilan 2050"/>
      <sheetName val="Bilan 2023 AMS"/>
      <sheetName val="Bilan 2025 AMS"/>
      <sheetName val="Bilan 2028 AMS"/>
      <sheetName val="Bilan 2030 AMS"/>
      <sheetName val="Bilan 2033 AMS"/>
      <sheetName val="Bilan 2035 AMS"/>
      <sheetName val="Bilan 2038 AMS"/>
      <sheetName val="Bilan 2040 AMS"/>
      <sheetName val="Bilan 2045 AMS"/>
      <sheetName val="Bilan 2050 AMS"/>
      <sheetName val="Bilan_E_KP_AME_2020"/>
      <sheetName val="Bilan_E_KP_AME_2023"/>
      <sheetName val="Bilan_E_KP_AME_2025"/>
      <sheetName val="Bilan_E_KP_AME_2028"/>
      <sheetName val="Bilan_E_KP_AME_2030"/>
      <sheetName val="Bilan_E_KP_AME_2033"/>
      <sheetName val="Bilan_E_KP_AME_2035"/>
      <sheetName val="Bilan_E_KP_AME_2038"/>
      <sheetName val="Bilan_E_KP_AME_2040"/>
      <sheetName val="Bilan_E_KP_AME_2043"/>
      <sheetName val="Bilan_E_KP_AME_2045"/>
      <sheetName val="Bilan_E_KP_AME_2050"/>
      <sheetName val="Bilan_E_KP_AME"/>
      <sheetName val="Bilan_E_AME_Met_2020"/>
      <sheetName val="Bilan_E_AME_Met_2023"/>
      <sheetName val="Bilan_E_AME_Met_2025"/>
      <sheetName val="Bilan_E_AME_Met_2028"/>
      <sheetName val="Bilan_E_AME_Met_2030"/>
      <sheetName val="Bilan_E_AME_Met_2033"/>
      <sheetName val="Bilan_E_AME_Met_2035"/>
      <sheetName val="Bilan_E_AME_Met_2038"/>
      <sheetName val="Bilan_E_AME_Met_2040"/>
      <sheetName val="Bilan_E_AME_Met_2045"/>
      <sheetName val="Bilan_E_AME_Met_2050"/>
      <sheetName val="Bilan_E_KP_AMS"/>
      <sheetName val="Bilan_E_KP_AMS_2023"/>
      <sheetName val="Bilan_E_KP_AMS_2025"/>
      <sheetName val="Bilan_E_KP_AMS_2028"/>
      <sheetName val="Bilan_E_KP_AMS_2030"/>
      <sheetName val="Bilan_E_KP_AMS_2033"/>
      <sheetName val="Bilan_E_KP_AMS_2035"/>
      <sheetName val="Bilan_E_KP_AMS_2038"/>
      <sheetName val="Bilan_E_KP_AMS_2040"/>
      <sheetName val="Bilan_E_KP_AMS_2043"/>
      <sheetName val="Bilan_E_KP_AMS_2045"/>
      <sheetName val="Bilan_E_KP_AMS_2050"/>
      <sheetName val="Bilan_E_AMS_Met_2023"/>
      <sheetName val="Bilan_E_AMS_Met_2025"/>
      <sheetName val="Bilan_E_AMS_Met_2028"/>
      <sheetName val="Bilan_E_AMS_Met_2030"/>
      <sheetName val="Bilan_E_AMS_Met_2033"/>
      <sheetName val="Bilan_E_AMS_Met_2035"/>
      <sheetName val="Bilan_E_AMS_Met_2038"/>
      <sheetName val="Bilan_E_AMS_Met_2040"/>
      <sheetName val="Bilan_E_AMS_Met_2045"/>
      <sheetName val="Bilan_E_AMS_Met_2050"/>
      <sheetName val="Bilan_E_AMS_Met"/>
      <sheetName val="P1_G4-G5"/>
      <sheetName val="P1_G6"/>
      <sheetName val="bilan énergie format SDS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Bilans_E_AMS_Kyoto_2050"/>
      <sheetName val="Bilan 2050 AMS_ancien"/>
      <sheetName val="Bilans_E_AMS_Kyoto"/>
      <sheetName val="Bilan énergie - AMErun2 - AMSru"/>
    </sheetNames>
    <sheetDataSet>
      <sheetData sheetId="0"/>
      <sheetData sheetId="1"/>
      <sheetData sheetId="2">
        <row r="22">
          <cell r="I22">
            <v>0.95161573824348877</v>
          </cell>
        </row>
      </sheetData>
      <sheetData sheetId="3">
        <row r="22">
          <cell r="M22">
            <v>0.92508293474975023</v>
          </cell>
        </row>
      </sheetData>
      <sheetData sheetId="4"/>
      <sheetData sheetId="5"/>
      <sheetData sheetId="6"/>
      <sheetData sheetId="7"/>
      <sheetData sheetId="8">
        <row r="13">
          <cell r="T13">
            <v>0.74651762682717104</v>
          </cell>
          <cell r="U13">
            <v>10.069552160228</v>
          </cell>
          <cell r="V13">
            <v>13.6203670581426</v>
          </cell>
          <cell r="W13">
            <v>12.701365476499801</v>
          </cell>
          <cell r="X13">
            <v>0.94471195184866696</v>
          </cell>
        </row>
        <row r="22">
          <cell r="T22">
            <v>0.20373357065436756</v>
          </cell>
          <cell r="U22">
            <v>10.286252455773868</v>
          </cell>
          <cell r="V22">
            <v>11.918962927436349</v>
          </cell>
          <cell r="W22">
            <v>7.2076013059472235</v>
          </cell>
          <cell r="X22">
            <v>7.2729058819149789E-2</v>
          </cell>
        </row>
        <row r="30">
          <cell r="T30">
            <v>6.4536710533781398E-3</v>
          </cell>
          <cell r="U30">
            <v>1.3757403095240033</v>
          </cell>
          <cell r="V30">
            <v>1.21184436300186</v>
          </cell>
          <cell r="W30">
            <v>0.710753475039681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3.5377495274347415E-2</v>
          </cell>
          <cell r="U37">
            <v>0.99652219098612382</v>
          </cell>
          <cell r="V37">
            <v>6.1682880084838283</v>
          </cell>
          <cell r="W37">
            <v>0.32710227495852834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8.9396802728204314E-3</v>
          </cell>
          <cell r="U39">
            <v>0</v>
          </cell>
          <cell r="V39">
            <v>3.1713574862667765E-2</v>
          </cell>
          <cell r="W39">
            <v>7.7423009823055625E-2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2.5020548325390175</v>
          </cell>
          <cell r="W40">
            <v>0.42323217882164721</v>
          </cell>
          <cell r="X40">
            <v>0</v>
          </cell>
        </row>
        <row r="41">
          <cell r="T41">
            <v>0.11181503207557658</v>
          </cell>
          <cell r="U41">
            <v>5.2409905400054732E-2</v>
          </cell>
          <cell r="V41">
            <v>0</v>
          </cell>
          <cell r="W41">
            <v>0</v>
          </cell>
          <cell r="X41">
            <v>2.9416417890777748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39.807000000000002</v>
          </cell>
        </row>
        <row r="43">
          <cell r="T43">
            <v>3.371</v>
          </cell>
          <cell r="U43">
            <v>2.3566094604778201</v>
          </cell>
          <cell r="V43">
            <v>6.6752954110546101</v>
          </cell>
          <cell r="W43">
            <v>3.01546564464017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2.2137192704974398E-3</v>
          </cell>
          <cell r="U46">
            <v>1.0493092649428299</v>
          </cell>
          <cell r="V46">
            <v>3.6764196608413298E-2</v>
          </cell>
          <cell r="W46">
            <v>4.3073392295861899E-2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3.2143188055943388</v>
          </cell>
        </row>
        <row r="53">
          <cell r="E53">
            <v>1.1015862413247299</v>
          </cell>
        </row>
        <row r="54">
          <cell r="E54">
            <v>12.452999999999999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9">
        <row r="13">
          <cell r="L13">
            <v>45.039193999999995</v>
          </cell>
          <cell r="T13">
            <v>8.0414155849497</v>
          </cell>
          <cell r="U13">
            <v>105.150592236873</v>
          </cell>
          <cell r="V13">
            <v>158.3858485003</v>
          </cell>
          <cell r="W13">
            <v>124.730012203676</v>
          </cell>
          <cell r="X13">
            <v>8.3371990700000005</v>
          </cell>
        </row>
        <row r="22">
          <cell r="T22">
            <v>2.7076685555555562</v>
          </cell>
          <cell r="U22">
            <v>116.5874281388889</v>
          </cell>
          <cell r="V22">
            <v>125.05981224999999</v>
          </cell>
          <cell r="W22">
            <v>66.374696373468396</v>
          </cell>
          <cell r="X22">
            <v>2.2477144999999998</v>
          </cell>
        </row>
        <row r="30">
          <cell r="T30">
            <v>0.189373333333333</v>
          </cell>
          <cell r="U30">
            <v>22.254054739303911</v>
          </cell>
          <cell r="V30">
            <v>14.411899999999999</v>
          </cell>
          <cell r="W30">
            <v>9.5887644444444504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1.69047944444444</v>
          </cell>
          <cell r="U37">
            <v>15.5648575</v>
          </cell>
          <cell r="V37">
            <v>69.4067088888889</v>
          </cell>
          <cell r="W37">
            <v>2.8232277777777801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0.29232166666666698</v>
          </cell>
          <cell r="U39">
            <v>1.51127777777778E-2</v>
          </cell>
          <cell r="V39">
            <v>1.04480216638667</v>
          </cell>
          <cell r="W39">
            <v>0.354625058755556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27.426589444444399</v>
          </cell>
          <cell r="W40">
            <v>4.4857555555555599</v>
          </cell>
          <cell r="X40">
            <v>0</v>
          </cell>
        </row>
        <row r="41">
          <cell r="T41">
            <v>1.93666726391606</v>
          </cell>
          <cell r="U41">
            <v>1.0434102222764099</v>
          </cell>
          <cell r="V41">
            <v>0</v>
          </cell>
          <cell r="W41">
            <v>0</v>
          </cell>
          <cell r="X41">
            <v>30.751352031352699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384.06791201745</v>
          </cell>
        </row>
        <row r="43">
          <cell r="T43">
            <v>37.008579624305803</v>
          </cell>
          <cell r="U43">
            <v>30.361762354379302</v>
          </cell>
          <cell r="V43">
            <v>49.863308104442503</v>
          </cell>
          <cell r="W43">
            <v>31.480497483360899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1.5371382629999999E-2</v>
          </cell>
          <cell r="U46">
            <v>8.9862670625500005</v>
          </cell>
          <cell r="V46">
            <v>0.24074954805000001</v>
          </cell>
          <cell r="W46">
            <v>0.35525487623000002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27.795210764186699</v>
          </cell>
        </row>
        <row r="53">
          <cell r="E53">
            <v>12.027936499999999</v>
          </cell>
        </row>
        <row r="54">
          <cell r="E54">
            <v>130.484119421548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0">
        <row r="13">
          <cell r="L13">
            <v>24.298097404469559</v>
          </cell>
        </row>
      </sheetData>
      <sheetData sheetId="11">
        <row r="13">
          <cell r="L13">
            <v>64.055272794649682</v>
          </cell>
          <cell r="T13">
            <v>8.2455072704191767</v>
          </cell>
          <cell r="U13">
            <v>110.31623789955354</v>
          </cell>
          <cell r="V13">
            <v>168.17343522041736</v>
          </cell>
          <cell r="W13">
            <v>131.53831129097264</v>
          </cell>
          <cell r="X13">
            <v>17.908429224736064</v>
          </cell>
        </row>
        <row r="22">
          <cell r="T22">
            <v>2.4899238027122088</v>
          </cell>
          <cell r="U22">
            <v>112.28992403957399</v>
          </cell>
          <cell r="V22">
            <v>122.23887735132044</v>
          </cell>
          <cell r="W22">
            <v>68.197827273818135</v>
          </cell>
          <cell r="X22">
            <v>6.7841435265203538</v>
          </cell>
        </row>
        <row r="30">
          <cell r="T30">
            <v>0</v>
          </cell>
          <cell r="U30">
            <v>18.717898630882576</v>
          </cell>
          <cell r="V30">
            <v>15.992572069761611</v>
          </cell>
          <cell r="W30">
            <v>5.3259859771970728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0.70706396927287185</v>
          </cell>
          <cell r="U37">
            <v>17.593885172405454</v>
          </cell>
          <cell r="V37">
            <v>72.996556103181632</v>
          </cell>
          <cell r="W37">
            <v>3.9976752731894716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9.0201671928645533E-2</v>
          </cell>
          <cell r="U39">
            <v>3.8289980908217579E-4</v>
          </cell>
          <cell r="V39">
            <v>1.4994987295121316</v>
          </cell>
          <cell r="W39">
            <v>0.94378280475996701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32.811205728954405</v>
          </cell>
          <cell r="W40">
            <v>6.5080361221152287</v>
          </cell>
          <cell r="X40">
            <v>0</v>
          </cell>
        </row>
        <row r="41">
          <cell r="T41">
            <v>2.2606527751608563</v>
          </cell>
          <cell r="U41">
            <v>0.83302892187499988</v>
          </cell>
          <cell r="V41">
            <v>0</v>
          </cell>
          <cell r="W41">
            <v>0</v>
          </cell>
          <cell r="X41">
            <v>39.656272012198485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408.63289173322238</v>
          </cell>
        </row>
        <row r="43">
          <cell r="T43">
            <v>34.492480565946664</v>
          </cell>
          <cell r="U43">
            <v>27.107499244386606</v>
          </cell>
          <cell r="V43">
            <v>41.084750674599483</v>
          </cell>
          <cell r="W43">
            <v>21.278250753083572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7.0843993210285721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41.900781249999994</v>
          </cell>
        </row>
        <row r="53">
          <cell r="E53">
            <v>12.538633041459809</v>
          </cell>
        </row>
        <row r="54">
          <cell r="E54">
            <v>127.25135409198229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2">
        <row r="13">
          <cell r="L13">
            <v>71.534753758802367</v>
          </cell>
        </row>
      </sheetData>
      <sheetData sheetId="13">
        <row r="13">
          <cell r="L13">
            <v>73.711460432822037</v>
          </cell>
          <cell r="T13">
            <v>7.7746258142900144</v>
          </cell>
          <cell r="U13">
            <v>109.51907717242362</v>
          </cell>
          <cell r="V13">
            <v>175.94122104806229</v>
          </cell>
          <cell r="W13">
            <v>131.24016316985416</v>
          </cell>
          <cell r="X13">
            <v>30.235692409435519</v>
          </cell>
        </row>
        <row r="22">
          <cell r="T22">
            <v>2.2065468915632476</v>
          </cell>
          <cell r="U22">
            <v>107.57006290409642</v>
          </cell>
          <cell r="V22">
            <v>105.84038447625139</v>
          </cell>
          <cell r="W22">
            <v>63.626820842219111</v>
          </cell>
          <cell r="X22">
            <v>15.340301507466149</v>
          </cell>
        </row>
        <row r="30">
          <cell r="T30">
            <v>0</v>
          </cell>
          <cell r="U30">
            <v>18.104889666565256</v>
          </cell>
          <cell r="V30">
            <v>15.783130887728015</v>
          </cell>
          <cell r="W30">
            <v>4.3528828563662758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1.4487991994826963</v>
          </cell>
          <cell r="U37">
            <v>18.534460646102772</v>
          </cell>
          <cell r="V37">
            <v>78.735270640359559</v>
          </cell>
          <cell r="W37">
            <v>3.5803203712753549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8.4265288301735436E-2</v>
          </cell>
          <cell r="U39">
            <v>3.8267455312152764E-4</v>
          </cell>
          <cell r="V39">
            <v>1.9317269815068459</v>
          </cell>
          <cell r="W39">
            <v>0.83294326034961275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41.43976216997369</v>
          </cell>
          <cell r="W40">
            <v>8.0745890957481183</v>
          </cell>
          <cell r="X40">
            <v>0</v>
          </cell>
        </row>
        <row r="41">
          <cell r="T41">
            <v>2.4657875210358444</v>
          </cell>
          <cell r="U41">
            <v>0.85092246484375</v>
          </cell>
          <cell r="V41">
            <v>0</v>
          </cell>
          <cell r="W41">
            <v>0</v>
          </cell>
          <cell r="X41">
            <v>33.466916874810835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344.1701238998171</v>
          </cell>
        </row>
        <row r="43">
          <cell r="T43">
            <v>33.167847610565538</v>
          </cell>
          <cell r="U43">
            <v>25.052429385041094</v>
          </cell>
          <cell r="V43">
            <v>31.509183869953784</v>
          </cell>
          <cell r="W43">
            <v>13.089485167364064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6.5032741679727843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39.843501953124999</v>
          </cell>
        </row>
        <row r="53">
          <cell r="E53">
            <v>12.411293173801123</v>
          </cell>
        </row>
        <row r="54">
          <cell r="E54">
            <v>120.50577840542185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4">
        <row r="13">
          <cell r="L13">
            <v>60.003896317889257</v>
          </cell>
        </row>
      </sheetData>
      <sheetData sheetId="15">
        <row r="13">
          <cell r="L13">
            <v>50.941346245748719</v>
          </cell>
          <cell r="T13">
            <v>7.1029233048090266</v>
          </cell>
          <cell r="U13">
            <v>109.99437284793218</v>
          </cell>
          <cell r="V13">
            <v>183.08170703950353</v>
          </cell>
          <cell r="W13">
            <v>134.9475862077569</v>
          </cell>
          <cell r="X13">
            <v>46.654707564142761</v>
          </cell>
        </row>
        <row r="22">
          <cell r="T22">
            <v>1.7974129621234143</v>
          </cell>
          <cell r="U22">
            <v>103.53986201693733</v>
          </cell>
          <cell r="V22">
            <v>90.643497547790304</v>
          </cell>
          <cell r="W22">
            <v>64.079034982937259</v>
          </cell>
          <cell r="X22">
            <v>25.624578872483603</v>
          </cell>
        </row>
        <row r="30">
          <cell r="T30">
            <v>0</v>
          </cell>
          <cell r="U30">
            <v>17.877746900135776</v>
          </cell>
          <cell r="V30">
            <v>15.629207143582217</v>
          </cell>
          <cell r="W30">
            <v>3.8620862063760555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2.5129576329044134</v>
          </cell>
          <cell r="U37">
            <v>19.565687098295676</v>
          </cell>
          <cell r="V37">
            <v>86.298448588028648</v>
          </cell>
          <cell r="W37">
            <v>3.3792389882828151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7.8328904674825409E-2</v>
          </cell>
          <cell r="U39">
            <v>3.8067188808088001E-4</v>
          </cell>
          <cell r="V39">
            <v>1.9759423218950023</v>
          </cell>
          <cell r="W39">
            <v>0.77988306826531983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49.305914152356948</v>
          </cell>
          <cell r="W40">
            <v>8.5204805498073064</v>
          </cell>
          <cell r="X40">
            <v>0</v>
          </cell>
        </row>
        <row r="41">
          <cell r="T41">
            <v>2.7366524531426237</v>
          </cell>
          <cell r="U41">
            <v>0.87520713476562495</v>
          </cell>
          <cell r="V41">
            <v>0</v>
          </cell>
          <cell r="W41">
            <v>0</v>
          </cell>
          <cell r="X41">
            <v>28.280041762715456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291.38745921478562</v>
          </cell>
        </row>
        <row r="43">
          <cell r="T43">
            <v>31.378359933180146</v>
          </cell>
          <cell r="U43">
            <v>23.255205938178186</v>
          </cell>
          <cell r="V43">
            <v>24.366054746482678</v>
          </cell>
          <cell r="W43">
            <v>9.1434406229634497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6.2002081056415257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39.800271484375003</v>
          </cell>
        </row>
        <row r="53">
          <cell r="E53">
            <v>12.028714359769619</v>
          </cell>
        </row>
        <row r="54">
          <cell r="E54">
            <v>114.78425758185857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0.87448992412119186</v>
          </cell>
        </row>
      </sheetData>
      <sheetData sheetId="16">
        <row r="13">
          <cell r="L13">
            <v>38.942042128507637</v>
          </cell>
        </row>
      </sheetData>
      <sheetData sheetId="17">
        <row r="13">
          <cell r="L13">
            <v>31.055970799843635</v>
          </cell>
          <cell r="T13">
            <v>6.3643203530837074</v>
          </cell>
          <cell r="U13">
            <v>111.80433548215856</v>
          </cell>
          <cell r="V13">
            <v>187.24843332836184</v>
          </cell>
          <cell r="W13">
            <v>138.68432478978596</v>
          </cell>
          <cell r="X13">
            <v>62.086065361885787</v>
          </cell>
        </row>
        <row r="22">
          <cell r="T22">
            <v>1.3434836260904512</v>
          </cell>
          <cell r="U22">
            <v>100.27567229981769</v>
          </cell>
          <cell r="V22">
            <v>84.522095564657249</v>
          </cell>
          <cell r="W22">
            <v>64.55833796318565</v>
          </cell>
          <cell r="X22">
            <v>32.444304612937295</v>
          </cell>
        </row>
        <row r="30">
          <cell r="T30">
            <v>0</v>
          </cell>
          <cell r="U30">
            <v>17.844652835962791</v>
          </cell>
          <cell r="V30">
            <v>15.504434202631401</v>
          </cell>
          <cell r="W30">
            <v>3.5758270456804375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3.6844952632387193</v>
          </cell>
          <cell r="U37">
            <v>20.699069714826329</v>
          </cell>
          <cell r="V37">
            <v>87.012401530952616</v>
          </cell>
          <cell r="W37">
            <v>3.243340348024236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7.2392521047915395E-2</v>
          </cell>
          <cell r="U39">
            <v>3.7866244598879411E-4</v>
          </cell>
          <cell r="V39">
            <v>2.0231633432731213</v>
          </cell>
          <cell r="W39">
            <v>0.74318365128395913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54.219025663639314</v>
          </cell>
          <cell r="W40">
            <v>8.6788063603893928</v>
          </cell>
          <cell r="X40">
            <v>0</v>
          </cell>
        </row>
        <row r="41">
          <cell r="T41">
            <v>3.0029030850571363</v>
          </cell>
          <cell r="U41">
            <v>0.9136629082031249</v>
          </cell>
          <cell r="V41">
            <v>0</v>
          </cell>
          <cell r="W41">
            <v>0</v>
          </cell>
          <cell r="X41">
            <v>24.125777410294155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249.23385066161848</v>
          </cell>
        </row>
        <row r="43">
          <cell r="T43">
            <v>29.471786733039881</v>
          </cell>
          <cell r="U43">
            <v>21.83935294215906</v>
          </cell>
          <cell r="V43">
            <v>17.698191750553285</v>
          </cell>
          <cell r="W43">
            <v>5.759525486283259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5.4657298257742912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39.745125000000002</v>
          </cell>
        </row>
        <row r="53">
          <cell r="E53">
            <v>11.766175832538266</v>
          </cell>
        </row>
        <row r="54">
          <cell r="E54">
            <v>109.69308299672531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1.8135973700674786</v>
          </cell>
        </row>
      </sheetData>
      <sheetData sheetId="18">
        <row r="13">
          <cell r="L13">
            <v>16.706363002811486</v>
          </cell>
        </row>
      </sheetData>
      <sheetData sheetId="19">
        <row r="13">
          <cell r="L13">
            <v>12.7985093299136</v>
          </cell>
          <cell r="T13">
            <v>5.5235547180923223</v>
          </cell>
          <cell r="U13">
            <v>114.99790196708234</v>
          </cell>
          <cell r="V13">
            <v>194.47767196350526</v>
          </cell>
          <cell r="W13">
            <v>146.08879967332064</v>
          </cell>
          <cell r="X13">
            <v>80.819270278256823</v>
          </cell>
        </row>
        <row r="22">
          <cell r="T22">
            <v>0.82724150114229067</v>
          </cell>
          <cell r="U22">
            <v>93.244653189496177</v>
          </cell>
          <cell r="V22">
            <v>69.950393796181032</v>
          </cell>
          <cell r="W22">
            <v>63.855416891592903</v>
          </cell>
          <cell r="X22">
            <v>36.333214039569555</v>
          </cell>
        </row>
        <row r="30">
          <cell r="T30">
            <v>0</v>
          </cell>
          <cell r="U30">
            <v>17.911870236140274</v>
          </cell>
          <cell r="V30">
            <v>15.182773802844931</v>
          </cell>
          <cell r="W30">
            <v>3.3506823845440552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5.0054618408177598</v>
          </cell>
          <cell r="U37">
            <v>22.791437377983073</v>
          </cell>
          <cell r="V37">
            <v>86.155325304334795</v>
          </cell>
          <cell r="W37">
            <v>3.0090868580403627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6.051975379409523E-2</v>
          </cell>
          <cell r="U39">
            <v>3.7093504340600874E-4</v>
          </cell>
          <cell r="V39">
            <v>2.1206229173139883</v>
          </cell>
          <cell r="W39">
            <v>0.68093940948821108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66.478227859390046</v>
          </cell>
          <cell r="W40">
            <v>8.6055350400994808</v>
          </cell>
          <cell r="X40">
            <v>0</v>
          </cell>
        </row>
        <row r="41">
          <cell r="T41">
            <v>3.2629555410385191</v>
          </cell>
          <cell r="U41">
            <v>1.007010953125</v>
          </cell>
          <cell r="V41">
            <v>0</v>
          </cell>
          <cell r="W41">
            <v>0</v>
          </cell>
          <cell r="X41">
            <v>20.896591906701669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216.8751541495462</v>
          </cell>
        </row>
        <row r="43">
          <cell r="T43">
            <v>27.219719362233906</v>
          </cell>
          <cell r="U43">
            <v>19.397200033553816</v>
          </cell>
          <cell r="V43">
            <v>5.2094674308398901</v>
          </cell>
          <cell r="W43">
            <v>2.3181271880740835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3.6733927919712848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39.599712890625</v>
          </cell>
        </row>
        <row r="53">
          <cell r="E53">
            <v>11.196954266678716</v>
          </cell>
        </row>
        <row r="54">
          <cell r="E54">
            <v>100.05515171814793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3.9154347726113912</v>
          </cell>
        </row>
      </sheetData>
      <sheetData sheetId="20"/>
      <sheetData sheetId="21">
        <row r="13">
          <cell r="L13">
            <v>40.000032758951647</v>
          </cell>
        </row>
      </sheetData>
      <sheetData sheetId="22">
        <row r="13">
          <cell r="L13">
            <v>39.63136742270666</v>
          </cell>
        </row>
      </sheetData>
      <sheetData sheetId="23">
        <row r="13">
          <cell r="L13">
            <v>40.000168370113556</v>
          </cell>
        </row>
      </sheetData>
      <sheetData sheetId="24">
        <row r="13">
          <cell r="L13">
            <v>39.430412100204194</v>
          </cell>
        </row>
      </sheetData>
      <sheetData sheetId="25">
        <row r="13">
          <cell r="L13">
            <v>40.000125067890167</v>
          </cell>
        </row>
      </sheetData>
      <sheetData sheetId="26">
        <row r="13">
          <cell r="L13">
            <v>39.267637363013023</v>
          </cell>
        </row>
      </sheetData>
      <sheetData sheetId="27">
        <row r="13">
          <cell r="L13">
            <v>40.000273468658179</v>
          </cell>
        </row>
      </sheetData>
      <sheetData sheetId="28">
        <row r="13">
          <cell r="L13">
            <v>40.00031821738844</v>
          </cell>
        </row>
      </sheetData>
      <sheetData sheetId="29">
        <row r="13">
          <cell r="L13">
            <v>40.000075434727478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1"/>
      <sheetName val="Cibles THREEME"/>
      <sheetName val="Bilan 2030"/>
      <sheetName val="Bilan 2050"/>
      <sheetName val="Bilan 2020 BAU"/>
      <sheetName val="Bilan 2006"/>
      <sheetName val="Bilan 2010"/>
      <sheetName val="Bilan 2015"/>
      <sheetName val="Bilan 2025"/>
      <sheetName val="bilan énergie format SDS"/>
      <sheetName val="Bilan enerdata_2015"/>
      <sheetName val="Bilan enerdata_2020"/>
      <sheetName val="Bilan enerdata_2025"/>
      <sheetName val="Bilan enerdata_2030"/>
      <sheetName val="Bilan enerdata_2050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Mix énergie_2020"/>
      <sheetName val="Mix énergie_2025"/>
      <sheetName val="Mix énergie_2030"/>
      <sheetName val="Mix énergie_2050"/>
    </sheetNames>
    <sheetDataSet>
      <sheetData sheetId="0">
        <row r="43">
          <cell r="B43">
            <v>0.94932135581836274</v>
          </cell>
        </row>
      </sheetData>
      <sheetData sheetId="1">
        <row r="4">
          <cell r="AO4">
            <v>5.7685383911644614E-2</v>
          </cell>
        </row>
      </sheetData>
      <sheetData sheetId="2">
        <row r="5">
          <cell r="S5">
            <v>4.0180008871909827</v>
          </cell>
          <cell r="T5">
            <v>30.768734982691875</v>
          </cell>
          <cell r="U5">
            <v>33.587164295203614</v>
          </cell>
          <cell r="V5">
            <v>21.403403739642165</v>
          </cell>
          <cell r="W5">
            <v>42.550469711649903</v>
          </cell>
        </row>
        <row r="53">
          <cell r="E53">
            <v>0.2888533698158528</v>
          </cell>
        </row>
        <row r="54">
          <cell r="E54"/>
        </row>
        <row r="55">
          <cell r="E55"/>
        </row>
        <row r="56">
          <cell r="E56">
            <v>8.1685296646603608E-2</v>
          </cell>
        </row>
        <row r="57">
          <cell r="E57">
            <v>16.418508876414059</v>
          </cell>
        </row>
        <row r="58">
          <cell r="E58">
            <v>0</v>
          </cell>
        </row>
      </sheetData>
      <sheetData sheetId="3"/>
      <sheetData sheetId="4"/>
      <sheetData sheetId="5"/>
      <sheetData sheetId="6"/>
      <sheetData sheetId="7">
        <row r="13">
          <cell r="S13">
            <v>0.74651762682717104</v>
          </cell>
          <cell r="T13">
            <v>10.069552160228</v>
          </cell>
          <cell r="U13">
            <v>13.6203670581426</v>
          </cell>
          <cell r="V13">
            <v>12.701365476499801</v>
          </cell>
          <cell r="W13">
            <v>0.94471195184866696</v>
          </cell>
        </row>
        <row r="23">
          <cell r="S23">
            <v>0.20038837309893301</v>
          </cell>
          <cell r="T23">
            <v>10.2038364932448</v>
          </cell>
          <cell r="U23">
            <v>11.7825435723501</v>
          </cell>
          <cell r="V23">
            <v>7.13877632922933</v>
          </cell>
          <cell r="W23">
            <v>6.6215426095074303E-2</v>
          </cell>
        </row>
        <row r="29">
          <cell r="S29">
            <v>6.4536710533781398E-3</v>
          </cell>
          <cell r="T29">
            <v>1.1415347236508699</v>
          </cell>
          <cell r="U29">
            <v>1.21184436300186</v>
          </cell>
          <cell r="V29">
            <v>0.710753475039681</v>
          </cell>
          <cell r="W29">
            <v>0</v>
          </cell>
        </row>
        <row r="36"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</row>
        <row r="37">
          <cell r="S37">
            <v>0.15947740517817899</v>
          </cell>
          <cell r="T37">
            <v>1.36555364478838</v>
          </cell>
          <cell r="U37">
            <v>5.7855655010651166</v>
          </cell>
          <cell r="V37">
            <v>0.19611511847279733</v>
          </cell>
          <cell r="W37">
            <v>5.1017483519633103E-2</v>
          </cell>
        </row>
        <row r="38">
          <cell r="S38">
            <v>0</v>
          </cell>
          <cell r="T38">
            <v>0</v>
          </cell>
          <cell r="U38">
            <v>9.0670749742659484E-2</v>
          </cell>
          <cell r="V38">
            <v>8.9099999999999999E-2</v>
          </cell>
          <cell r="W38">
            <v>0</v>
          </cell>
        </row>
        <row r="39">
          <cell r="S39">
            <v>0</v>
          </cell>
          <cell r="T39">
            <v>0</v>
          </cell>
          <cell r="U39">
            <v>0.36223952016398392</v>
          </cell>
          <cell r="V39">
            <v>0.61136732184832765</v>
          </cell>
          <cell r="W39">
            <v>0</v>
          </cell>
        </row>
        <row r="40">
          <cell r="S40"/>
          <cell r="T40"/>
          <cell r="U40"/>
          <cell r="V40"/>
          <cell r="W40">
            <v>0</v>
          </cell>
        </row>
        <row r="41"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2.9481554218018502</v>
          </cell>
        </row>
        <row r="42"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39.807000000000002</v>
          </cell>
        </row>
        <row r="43">
          <cell r="S43">
            <v>3.371</v>
          </cell>
          <cell r="T43">
            <v>2.3566094604778201</v>
          </cell>
          <cell r="U43">
            <v>6.6752954110546101</v>
          </cell>
          <cell r="V43">
            <v>3.01546564464017</v>
          </cell>
        </row>
        <row r="44">
          <cell r="S44"/>
          <cell r="T44"/>
          <cell r="U44"/>
          <cell r="V44"/>
          <cell r="W44">
            <v>0</v>
          </cell>
        </row>
        <row r="45"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</row>
        <row r="46">
          <cell r="P46">
            <v>1.367053569012338</v>
          </cell>
          <cell r="S46">
            <v>2.2137192704974398E-3</v>
          </cell>
          <cell r="U46">
            <v>3.6764196608413298E-2</v>
          </cell>
          <cell r="V46">
            <v>4.3073392295861899E-2</v>
          </cell>
          <cell r="W46">
            <v>0</v>
          </cell>
        </row>
        <row r="51">
          <cell r="E51">
            <v>4.2518176113648583</v>
          </cell>
        </row>
        <row r="52">
          <cell r="E52">
            <v>1.1015862413247299</v>
          </cell>
        </row>
        <row r="53">
          <cell r="E53">
            <v>13.661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50 3me"/>
      <sheetName val="2030 3me"/>
      <sheetName val="2015 3me"/>
      <sheetName val="TEND"/>
    </sheetNames>
    <sheetDataSet>
      <sheetData sheetId="0" refreshError="1"/>
      <sheetData sheetId="1" refreshError="1"/>
      <sheetData sheetId="2" refreshError="1">
        <row r="6">
          <cell r="C6">
            <v>24.955144671922621</v>
          </cell>
          <cell r="D6">
            <v>0.45893974508638563</v>
          </cell>
          <cell r="E6">
            <v>1.0033520234968822</v>
          </cell>
          <cell r="F6">
            <v>14.872727037738935</v>
          </cell>
          <cell r="G6">
            <v>0.51996440733239224</v>
          </cell>
          <cell r="H6">
            <v>1.0147952642584237</v>
          </cell>
        </row>
        <row r="7">
          <cell r="C7">
            <v>1.6032250661677957E-2</v>
          </cell>
          <cell r="D7">
            <v>0.92867970118698906</v>
          </cell>
          <cell r="E7">
            <v>0</v>
          </cell>
          <cell r="F7">
            <v>0</v>
          </cell>
          <cell r="G7">
            <v>0</v>
          </cell>
          <cell r="H7"/>
        </row>
        <row r="8">
          <cell r="C8"/>
          <cell r="D8">
            <v>0</v>
          </cell>
          <cell r="E8">
            <v>0.04</v>
          </cell>
          <cell r="F8">
            <v>0</v>
          </cell>
          <cell r="G8">
            <v>0</v>
          </cell>
          <cell r="H8"/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300"/>
  <sheetViews>
    <sheetView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1.453125" defaultRowHeight="14.5" x14ac:dyDescent="0.35"/>
  <cols>
    <col min="1" max="1" width="39.26953125" customWidth="1"/>
    <col min="2" max="2" width="65.453125" customWidth="1"/>
    <col min="45" max="50" width="11.7265625" customWidth="1"/>
  </cols>
  <sheetData>
    <row r="1" spans="1:49" ht="52.5" thickBot="1" x14ac:dyDescent="0.4">
      <c r="A1" s="238" t="s">
        <v>454</v>
      </c>
      <c r="B1" s="244" t="s">
        <v>390</v>
      </c>
      <c r="C1" s="239">
        <v>2</v>
      </c>
      <c r="D1" s="239">
        <f>C1+1</f>
        <v>3</v>
      </c>
      <c r="E1" s="239">
        <f t="shared" ref="E1:AS1" si="0">D1+1</f>
        <v>4</v>
      </c>
      <c r="F1" s="239">
        <f t="shared" si="0"/>
        <v>5</v>
      </c>
      <c r="G1" s="239">
        <f t="shared" si="0"/>
        <v>6</v>
      </c>
      <c r="H1" s="239">
        <f t="shared" si="0"/>
        <v>7</v>
      </c>
      <c r="I1" s="239">
        <f t="shared" si="0"/>
        <v>8</v>
      </c>
      <c r="J1" s="239">
        <f t="shared" si="0"/>
        <v>9</v>
      </c>
      <c r="K1" s="239">
        <f t="shared" si="0"/>
        <v>10</v>
      </c>
      <c r="L1" s="239">
        <f t="shared" si="0"/>
        <v>11</v>
      </c>
      <c r="M1" s="239">
        <f t="shared" si="0"/>
        <v>12</v>
      </c>
      <c r="N1" s="239">
        <f t="shared" si="0"/>
        <v>13</v>
      </c>
      <c r="O1" s="239">
        <f>N1+1</f>
        <v>14</v>
      </c>
      <c r="P1" s="239">
        <f t="shared" si="0"/>
        <v>15</v>
      </c>
      <c r="Q1" s="239">
        <f t="shared" si="0"/>
        <v>16</v>
      </c>
      <c r="R1" s="239">
        <f t="shared" si="0"/>
        <v>17</v>
      </c>
      <c r="S1" s="239">
        <f t="shared" si="0"/>
        <v>18</v>
      </c>
      <c r="T1" s="239">
        <f t="shared" si="0"/>
        <v>19</v>
      </c>
      <c r="U1" s="239">
        <f t="shared" si="0"/>
        <v>20</v>
      </c>
      <c r="V1" s="239">
        <f t="shared" si="0"/>
        <v>21</v>
      </c>
      <c r="W1" s="239">
        <f t="shared" si="0"/>
        <v>22</v>
      </c>
      <c r="X1" s="239">
        <f t="shared" si="0"/>
        <v>23</v>
      </c>
      <c r="Y1" s="239">
        <f t="shared" si="0"/>
        <v>24</v>
      </c>
      <c r="Z1" s="239">
        <f t="shared" si="0"/>
        <v>25</v>
      </c>
      <c r="AA1" s="239">
        <f t="shared" si="0"/>
        <v>26</v>
      </c>
      <c r="AB1" s="239">
        <f t="shared" si="0"/>
        <v>27</v>
      </c>
      <c r="AC1" s="239">
        <f t="shared" si="0"/>
        <v>28</v>
      </c>
      <c r="AD1" s="239">
        <f t="shared" si="0"/>
        <v>29</v>
      </c>
      <c r="AE1" s="239">
        <f t="shared" si="0"/>
        <v>30</v>
      </c>
      <c r="AF1" s="239">
        <f t="shared" si="0"/>
        <v>31</v>
      </c>
      <c r="AG1" s="239">
        <f t="shared" si="0"/>
        <v>32</v>
      </c>
      <c r="AH1" s="239">
        <f t="shared" si="0"/>
        <v>33</v>
      </c>
      <c r="AI1" s="239">
        <f t="shared" si="0"/>
        <v>34</v>
      </c>
      <c r="AJ1" s="239">
        <f t="shared" si="0"/>
        <v>35</v>
      </c>
      <c r="AK1" s="239">
        <f t="shared" si="0"/>
        <v>36</v>
      </c>
      <c r="AL1" s="239">
        <f t="shared" si="0"/>
        <v>37</v>
      </c>
      <c r="AM1" s="239">
        <f t="shared" si="0"/>
        <v>38</v>
      </c>
      <c r="AN1" s="239">
        <f t="shared" si="0"/>
        <v>39</v>
      </c>
      <c r="AO1" s="239">
        <f t="shared" si="0"/>
        <v>40</v>
      </c>
      <c r="AP1" s="239">
        <f t="shared" si="0"/>
        <v>41</v>
      </c>
      <c r="AQ1" s="239">
        <f t="shared" si="0"/>
        <v>42</v>
      </c>
      <c r="AR1" s="239">
        <f t="shared" si="0"/>
        <v>43</v>
      </c>
      <c r="AS1" s="239">
        <f t="shared" si="0"/>
        <v>44</v>
      </c>
      <c r="AT1" s="239">
        <f>AS1+1</f>
        <v>45</v>
      </c>
      <c r="AU1" s="239">
        <f>AT1+1</f>
        <v>46</v>
      </c>
      <c r="AV1" s="239">
        <f t="shared" ref="AV1:AW1" si="1">AU1+1</f>
        <v>47</v>
      </c>
      <c r="AW1" s="239">
        <f t="shared" si="1"/>
        <v>48</v>
      </c>
    </row>
    <row r="2" spans="1:49" x14ac:dyDescent="0.35">
      <c r="B2" s="248"/>
      <c r="C2">
        <v>2004</v>
      </c>
      <c r="D2">
        <v>2005</v>
      </c>
      <c r="E2">
        <v>2006</v>
      </c>
      <c r="F2">
        <v>2007</v>
      </c>
      <c r="G2">
        <v>2008</v>
      </c>
      <c r="H2">
        <v>2009</v>
      </c>
      <c r="I2">
        <v>2010</v>
      </c>
      <c r="J2">
        <v>2011</v>
      </c>
      <c r="K2">
        <v>2012</v>
      </c>
      <c r="L2">
        <v>2013</v>
      </c>
      <c r="M2">
        <v>2014</v>
      </c>
      <c r="N2">
        <v>2015</v>
      </c>
      <c r="O2">
        <v>2016</v>
      </c>
      <c r="P2">
        <v>2017</v>
      </c>
      <c r="Q2">
        <v>2018</v>
      </c>
      <c r="R2">
        <v>2019</v>
      </c>
      <c r="S2">
        <v>2020</v>
      </c>
      <c r="T2">
        <v>2021</v>
      </c>
      <c r="U2">
        <v>2022</v>
      </c>
      <c r="V2">
        <v>2023</v>
      </c>
      <c r="W2">
        <v>2024</v>
      </c>
      <c r="X2">
        <v>2025</v>
      </c>
      <c r="Y2">
        <v>2026</v>
      </c>
      <c r="Z2">
        <v>2027</v>
      </c>
      <c r="AA2">
        <v>2028</v>
      </c>
      <c r="AB2">
        <v>2029</v>
      </c>
      <c r="AC2">
        <v>2030</v>
      </c>
      <c r="AD2">
        <v>2031</v>
      </c>
      <c r="AE2">
        <v>2032</v>
      </c>
      <c r="AF2">
        <v>2033</v>
      </c>
      <c r="AG2">
        <v>2034</v>
      </c>
      <c r="AH2">
        <v>2035</v>
      </c>
      <c r="AI2">
        <v>2036</v>
      </c>
      <c r="AJ2">
        <v>2037</v>
      </c>
      <c r="AK2">
        <v>2038</v>
      </c>
      <c r="AL2">
        <v>2039</v>
      </c>
      <c r="AM2">
        <v>2040</v>
      </c>
      <c r="AN2">
        <v>2041</v>
      </c>
      <c r="AO2">
        <v>2042</v>
      </c>
      <c r="AP2">
        <v>2043</v>
      </c>
      <c r="AQ2">
        <v>2044</v>
      </c>
      <c r="AR2">
        <v>2045</v>
      </c>
      <c r="AS2">
        <v>2046</v>
      </c>
      <c r="AT2">
        <v>2047</v>
      </c>
      <c r="AU2">
        <v>2048</v>
      </c>
      <c r="AV2">
        <v>2049</v>
      </c>
      <c r="AW2">
        <v>2050</v>
      </c>
    </row>
    <row r="3" spans="1:49" x14ac:dyDescent="0.35">
      <c r="B3" s="16" t="s">
        <v>45</v>
      </c>
      <c r="C3">
        <v>81.950785300185998</v>
      </c>
      <c r="D3">
        <v>83.266531665913007</v>
      </c>
      <c r="E3">
        <v>84.607581080000003</v>
      </c>
      <c r="F3">
        <v>84.606537829999894</v>
      </c>
      <c r="G3">
        <v>81.305159590000002</v>
      </c>
      <c r="H3">
        <v>78.137827569999999</v>
      </c>
      <c r="I3">
        <v>78.135748539999994</v>
      </c>
      <c r="J3">
        <v>77.090516179999995</v>
      </c>
      <c r="K3">
        <v>73.806682240000001</v>
      </c>
      <c r="L3">
        <v>71.980981400000005</v>
      </c>
      <c r="M3">
        <v>71.585526779999995</v>
      </c>
      <c r="N3">
        <v>71.853019399999994</v>
      </c>
      <c r="O3">
        <v>72.307292889999999</v>
      </c>
      <c r="P3">
        <v>71.151928870000006</v>
      </c>
      <c r="Q3">
        <v>69.101701070000004</v>
      </c>
      <c r="R3">
        <v>68.152873600000007</v>
      </c>
      <c r="S3">
        <v>68.598228700000007</v>
      </c>
      <c r="T3">
        <v>68.300409500000001</v>
      </c>
      <c r="U3">
        <v>67.579443859999998</v>
      </c>
      <c r="V3">
        <v>66.671799789999994</v>
      </c>
      <c r="W3">
        <v>65.152134509999996</v>
      </c>
      <c r="X3">
        <v>63.271319060000003</v>
      </c>
      <c r="Y3">
        <v>61.774025229999999</v>
      </c>
      <c r="Z3">
        <v>60.735916520000004</v>
      </c>
      <c r="AA3">
        <v>60.03500288</v>
      </c>
      <c r="AB3">
        <v>59.567350019999999</v>
      </c>
      <c r="AC3">
        <v>59.256543190000002</v>
      </c>
      <c r="AD3">
        <v>58.739438560000004</v>
      </c>
      <c r="AE3">
        <v>58.24578477</v>
      </c>
      <c r="AF3">
        <v>57.758547270000001</v>
      </c>
      <c r="AG3">
        <v>57.268025110000004</v>
      </c>
      <c r="AH3">
        <v>56.780846590000003</v>
      </c>
      <c r="AI3">
        <v>56.231888599999998</v>
      </c>
      <c r="AJ3">
        <v>55.653151360000003</v>
      </c>
      <c r="AK3">
        <v>55.067297719999999</v>
      </c>
      <c r="AL3">
        <v>54.472675529999997</v>
      </c>
      <c r="AM3">
        <v>53.873924100000004</v>
      </c>
      <c r="AN3">
        <v>53.354367740000001</v>
      </c>
      <c r="AO3">
        <v>52.828741610000002</v>
      </c>
      <c r="AP3">
        <v>52.30074801</v>
      </c>
      <c r="AQ3">
        <v>51.782756079999999</v>
      </c>
      <c r="AR3">
        <v>51.263205669999998</v>
      </c>
      <c r="AS3">
        <v>50.746075820000001</v>
      </c>
      <c r="AT3">
        <v>50.236360060000003</v>
      </c>
      <c r="AU3">
        <v>49.73381552</v>
      </c>
      <c r="AV3">
        <v>49.24363177</v>
      </c>
      <c r="AW3">
        <v>48.799721490000003</v>
      </c>
    </row>
    <row r="4" spans="1:49" x14ac:dyDescent="0.35">
      <c r="B4" s="16" t="s">
        <v>46</v>
      </c>
      <c r="C4">
        <v>81.272732788877605</v>
      </c>
      <c r="D4">
        <v>82.577592802213303</v>
      </c>
      <c r="E4">
        <v>83.907546510000003</v>
      </c>
      <c r="F4">
        <v>83.50009043</v>
      </c>
      <c r="G4">
        <v>79.853215219999996</v>
      </c>
      <c r="H4">
        <v>76.370724719999998</v>
      </c>
      <c r="I4">
        <v>75.998782489999996</v>
      </c>
      <c r="J4">
        <v>74.618942529999998</v>
      </c>
      <c r="K4">
        <v>71.094351709999998</v>
      </c>
      <c r="L4">
        <v>68.999899350000007</v>
      </c>
      <c r="M4">
        <v>68.288440899999998</v>
      </c>
      <c r="N4">
        <v>68.211605800000001</v>
      </c>
      <c r="O4">
        <v>68.438733119999995</v>
      </c>
      <c r="P4">
        <v>67.133797130000005</v>
      </c>
      <c r="Q4">
        <v>64.983374049999995</v>
      </c>
      <c r="R4">
        <v>63.86708007</v>
      </c>
      <c r="S4">
        <v>65.279154050000002</v>
      </c>
      <c r="T4">
        <v>64.792309979999999</v>
      </c>
      <c r="U4">
        <v>63.909220210000001</v>
      </c>
      <c r="V4">
        <v>62.856460339999998</v>
      </c>
      <c r="W4">
        <v>61.306110150000002</v>
      </c>
      <c r="X4">
        <v>59.421134180000003</v>
      </c>
      <c r="Y4">
        <v>58.01514169</v>
      </c>
      <c r="Z4">
        <v>57.040396629999996</v>
      </c>
      <c r="AA4">
        <v>56.382335980000001</v>
      </c>
      <c r="AB4">
        <v>55.942249310000001</v>
      </c>
      <c r="AC4">
        <v>55.649417569999997</v>
      </c>
      <c r="AD4">
        <v>55.16678392</v>
      </c>
      <c r="AE4">
        <v>54.706284920000002</v>
      </c>
      <c r="AF4">
        <v>54.251933360000002</v>
      </c>
      <c r="AG4">
        <v>53.794142809999997</v>
      </c>
      <c r="AH4">
        <v>53.339616489999997</v>
      </c>
      <c r="AI4">
        <v>52.822459330000001</v>
      </c>
      <c r="AJ4">
        <v>52.277283009999998</v>
      </c>
      <c r="AK4">
        <v>51.725373920000003</v>
      </c>
      <c r="AL4">
        <v>51.165742109999997</v>
      </c>
      <c r="AM4">
        <v>50.60219523</v>
      </c>
      <c r="AN4">
        <v>50.102517560000003</v>
      </c>
      <c r="AO4">
        <v>49.596922710000001</v>
      </c>
      <c r="AP4">
        <v>49.088876980000002</v>
      </c>
      <c r="AQ4">
        <v>48.589974849999997</v>
      </c>
      <c r="AR4">
        <v>48.089349390000002</v>
      </c>
      <c r="AS4">
        <v>47.588933220000001</v>
      </c>
      <c r="AT4">
        <v>47.095445140000002</v>
      </c>
      <c r="AU4">
        <v>46.608649759999999</v>
      </c>
      <c r="AV4">
        <v>46.133401020000001</v>
      </c>
      <c r="AW4">
        <v>45.701445120000002</v>
      </c>
    </row>
    <row r="5" spans="1:49" x14ac:dyDescent="0.35">
      <c r="B5" s="16" t="s">
        <v>47</v>
      </c>
      <c r="C5">
        <v>0.67805251130835598</v>
      </c>
      <c r="D5">
        <v>0.68893886369971102</v>
      </c>
      <c r="E5">
        <v>0.70003457099999999</v>
      </c>
      <c r="F5">
        <v>1.1064473969999999</v>
      </c>
      <c r="G5">
        <v>1.451944371</v>
      </c>
      <c r="H5">
        <v>1.7671028499999999</v>
      </c>
      <c r="I5">
        <v>2.1369660430000001</v>
      </c>
      <c r="J5">
        <v>2.4715736530000001</v>
      </c>
      <c r="K5">
        <v>2.7123305219999998</v>
      </c>
      <c r="L5">
        <v>2.9810820489999998</v>
      </c>
      <c r="M5">
        <v>3.2970858820000002</v>
      </c>
      <c r="N5">
        <v>3.6414136030000002</v>
      </c>
      <c r="O5">
        <v>3.8685597619999998</v>
      </c>
      <c r="P5">
        <v>4.018131747</v>
      </c>
      <c r="Q5">
        <v>4.1183270209999998</v>
      </c>
      <c r="R5">
        <v>4.2857935349999998</v>
      </c>
      <c r="S5">
        <v>3.3190746529999999</v>
      </c>
      <c r="T5">
        <v>3.5080995189999999</v>
      </c>
      <c r="U5">
        <v>3.670223644</v>
      </c>
      <c r="V5">
        <v>3.8153394450000002</v>
      </c>
      <c r="W5">
        <v>3.8460243599999999</v>
      </c>
      <c r="X5">
        <v>3.8501848829999998</v>
      </c>
      <c r="Y5">
        <v>3.7588835409999999</v>
      </c>
      <c r="Z5">
        <v>3.6955198880000002</v>
      </c>
      <c r="AA5">
        <v>3.652666897</v>
      </c>
      <c r="AB5">
        <v>3.6251007030000002</v>
      </c>
      <c r="AC5">
        <v>3.6071256169999999</v>
      </c>
      <c r="AD5">
        <v>3.5726546379999999</v>
      </c>
      <c r="AE5">
        <v>3.5394998470000001</v>
      </c>
      <c r="AF5">
        <v>3.5066139120000002</v>
      </c>
      <c r="AG5">
        <v>3.4738823060000001</v>
      </c>
      <c r="AH5">
        <v>3.441230091</v>
      </c>
      <c r="AI5">
        <v>3.4094292670000002</v>
      </c>
      <c r="AJ5">
        <v>3.3758683540000001</v>
      </c>
      <c r="AK5">
        <v>3.3419238029999998</v>
      </c>
      <c r="AL5">
        <v>3.3069334189999999</v>
      </c>
      <c r="AM5">
        <v>3.2717288720000002</v>
      </c>
      <c r="AN5">
        <v>3.2518501729999998</v>
      </c>
      <c r="AO5">
        <v>3.2318188980000002</v>
      </c>
      <c r="AP5">
        <v>3.211871022</v>
      </c>
      <c r="AQ5">
        <v>3.1927812219999998</v>
      </c>
      <c r="AR5">
        <v>3.1738562799999999</v>
      </c>
      <c r="AS5">
        <v>3.1571425940000002</v>
      </c>
      <c r="AT5">
        <v>3.1409149200000002</v>
      </c>
      <c r="AU5">
        <v>3.1251657559999999</v>
      </c>
      <c r="AV5">
        <v>3.1102307520000001</v>
      </c>
      <c r="AW5">
        <v>3.0982763790000001</v>
      </c>
    </row>
    <row r="6" spans="1:49" x14ac:dyDescent="0.35">
      <c r="B6" s="16" t="s">
        <v>48</v>
      </c>
      <c r="C6">
        <v>28.634797354551999</v>
      </c>
      <c r="D6">
        <v>29.094538288267</v>
      </c>
      <c r="E6">
        <v>29.721453270000001</v>
      </c>
      <c r="F6">
        <v>30.32116959</v>
      </c>
      <c r="G6">
        <v>30.8849026</v>
      </c>
      <c r="H6">
        <v>28.789378299999999</v>
      </c>
      <c r="I6">
        <v>29.807256450000001</v>
      </c>
      <c r="J6">
        <v>30.782839289999998</v>
      </c>
      <c r="K6">
        <v>31.03288199</v>
      </c>
      <c r="L6">
        <v>30.82530405</v>
      </c>
      <c r="M6">
        <v>30.687365629999999</v>
      </c>
      <c r="N6">
        <v>30.163604230000001</v>
      </c>
      <c r="O6">
        <v>29.467711529999999</v>
      </c>
      <c r="P6">
        <v>29.189211419999999</v>
      </c>
      <c r="Q6">
        <v>29.11923741</v>
      </c>
      <c r="R6">
        <v>28.328911009999999</v>
      </c>
      <c r="S6">
        <v>26.195182719999998</v>
      </c>
      <c r="T6">
        <v>25.882923720000001</v>
      </c>
      <c r="U6">
        <v>25.876203069999999</v>
      </c>
      <c r="V6">
        <v>26.037402400000001</v>
      </c>
      <c r="W6">
        <v>26.380474580000001</v>
      </c>
      <c r="X6">
        <v>26.818196149999999</v>
      </c>
      <c r="Y6">
        <v>26.875797909999999</v>
      </c>
      <c r="Z6">
        <v>26.9211217</v>
      </c>
      <c r="AA6">
        <v>26.969287560000001</v>
      </c>
      <c r="AB6">
        <v>27.097461070000001</v>
      </c>
      <c r="AC6">
        <v>27.24447172</v>
      </c>
      <c r="AD6">
        <v>27.136350849999999</v>
      </c>
      <c r="AE6">
        <v>27.0785494</v>
      </c>
      <c r="AF6">
        <v>27.057245609999999</v>
      </c>
      <c r="AG6">
        <v>27.03089391</v>
      </c>
      <c r="AH6">
        <v>27.02259067</v>
      </c>
      <c r="AI6">
        <v>26.935318160000001</v>
      </c>
      <c r="AJ6">
        <v>26.843606189999999</v>
      </c>
      <c r="AK6">
        <v>26.744196949999999</v>
      </c>
      <c r="AL6">
        <v>26.603363130000002</v>
      </c>
      <c r="AM6">
        <v>26.45089853</v>
      </c>
      <c r="AN6">
        <v>26.247619010000001</v>
      </c>
      <c r="AO6">
        <v>26.006287709999999</v>
      </c>
      <c r="AP6">
        <v>25.741488839999999</v>
      </c>
      <c r="AQ6">
        <v>25.459968109999998</v>
      </c>
      <c r="AR6">
        <v>25.162671039999999</v>
      </c>
      <c r="AS6">
        <v>24.741984049999999</v>
      </c>
      <c r="AT6">
        <v>24.302629759999999</v>
      </c>
      <c r="AU6">
        <v>23.845962570000001</v>
      </c>
      <c r="AV6">
        <v>23.373204579999999</v>
      </c>
      <c r="AW6">
        <v>22.888542139999998</v>
      </c>
    </row>
    <row r="7" spans="1:49" x14ac:dyDescent="0.35">
      <c r="B7" s="16" t="s">
        <v>49</v>
      </c>
      <c r="C7">
        <v>0.36749349586970598</v>
      </c>
      <c r="D7">
        <v>0.37339372281503302</v>
      </c>
      <c r="E7">
        <v>0.38143942939999997</v>
      </c>
      <c r="F7">
        <v>0.35271423740000002</v>
      </c>
      <c r="G7">
        <v>0.3256452702</v>
      </c>
      <c r="H7">
        <v>0.27513910670000002</v>
      </c>
      <c r="I7">
        <v>0.25820434040000001</v>
      </c>
      <c r="J7">
        <v>0.24169724879999999</v>
      </c>
      <c r="K7">
        <v>0.22085469690000001</v>
      </c>
      <c r="L7">
        <v>0.1988444147</v>
      </c>
      <c r="M7">
        <v>0.17942672630000001</v>
      </c>
      <c r="N7">
        <v>0.1598572204</v>
      </c>
      <c r="O7">
        <v>0.14455363139999999</v>
      </c>
      <c r="P7">
        <v>0.13253742609999999</v>
      </c>
      <c r="Q7">
        <v>0.12238543640000001</v>
      </c>
      <c r="R7">
        <v>0.1102080193</v>
      </c>
      <c r="S7">
        <v>0.10977191009999999</v>
      </c>
      <c r="T7">
        <v>0.17703103570000001</v>
      </c>
      <c r="U7">
        <v>0.2428777546</v>
      </c>
      <c r="V7">
        <v>0.30817275080000001</v>
      </c>
      <c r="W7">
        <v>0.27089073650000001</v>
      </c>
      <c r="X7">
        <v>0.23356627029999999</v>
      </c>
      <c r="Y7">
        <v>0.23263091699999999</v>
      </c>
      <c r="Z7">
        <v>0.2315722861</v>
      </c>
      <c r="AA7">
        <v>0.2305214058</v>
      </c>
      <c r="AB7">
        <v>0.23014281019999999</v>
      </c>
      <c r="AC7">
        <v>0.22990464930000001</v>
      </c>
      <c r="AD7">
        <v>0.2364462749</v>
      </c>
      <c r="AE7">
        <v>0.2435257096</v>
      </c>
      <c r="AF7">
        <v>0.25106032610000001</v>
      </c>
      <c r="AG7">
        <v>0.25911675610000001</v>
      </c>
      <c r="AH7">
        <v>0.26752327100000001</v>
      </c>
      <c r="AI7">
        <v>0.27011230790000001</v>
      </c>
      <c r="AJ7">
        <v>0.27274327929999997</v>
      </c>
      <c r="AK7">
        <v>0.27538503860000002</v>
      </c>
      <c r="AL7">
        <v>0.27785989210000001</v>
      </c>
      <c r="AM7">
        <v>0.28031089939999998</v>
      </c>
      <c r="AN7">
        <v>0.28851214349999998</v>
      </c>
      <c r="AO7">
        <v>0.29652897859999999</v>
      </c>
      <c r="AP7">
        <v>0.3045004134</v>
      </c>
      <c r="AQ7">
        <v>0.31249240610000001</v>
      </c>
      <c r="AR7">
        <v>0.32050811480000002</v>
      </c>
      <c r="AS7">
        <v>0.3256165533</v>
      </c>
      <c r="AT7">
        <v>0.33069244949999999</v>
      </c>
      <c r="AU7">
        <v>0.33574758859999998</v>
      </c>
      <c r="AV7">
        <v>0.34079367360000001</v>
      </c>
      <c r="AW7">
        <v>0.34588905060000003</v>
      </c>
    </row>
    <row r="8" spans="1:49" x14ac:dyDescent="0.35">
      <c r="B8" t="s">
        <v>50</v>
      </c>
      <c r="C8">
        <v>1.4676116307532601</v>
      </c>
      <c r="D8">
        <v>1.4911746101974399</v>
      </c>
      <c r="E8">
        <v>1.5233057169999999</v>
      </c>
      <c r="F8">
        <v>1.4923645290000001</v>
      </c>
      <c r="G8">
        <v>1.459779103</v>
      </c>
      <c r="H8">
        <v>1.3067278</v>
      </c>
      <c r="I8">
        <v>1.299232232</v>
      </c>
      <c r="J8">
        <v>1.288502883</v>
      </c>
      <c r="K8">
        <v>1.2474144410000001</v>
      </c>
      <c r="L8">
        <v>1.1898931500000001</v>
      </c>
      <c r="M8">
        <v>1.137554312</v>
      </c>
      <c r="N8">
        <v>1.0737611949999999</v>
      </c>
      <c r="O8">
        <v>1.1702024680000001</v>
      </c>
      <c r="P8">
        <v>1.293085051</v>
      </c>
      <c r="Q8">
        <v>1.4390465910000001</v>
      </c>
      <c r="R8">
        <v>1.561762055</v>
      </c>
      <c r="S8">
        <v>2.322833234</v>
      </c>
      <c r="T8">
        <v>1.7471373450000001</v>
      </c>
      <c r="U8">
        <v>1.2200559989999999</v>
      </c>
      <c r="V8">
        <v>0.71789819190000004</v>
      </c>
      <c r="W8">
        <v>0.69922249599999997</v>
      </c>
      <c r="X8">
        <v>0.68236520249999999</v>
      </c>
      <c r="Y8">
        <v>0.68473668889999995</v>
      </c>
      <c r="Z8">
        <v>0.68680607699999996</v>
      </c>
      <c r="AA8">
        <v>0.68895849649999996</v>
      </c>
      <c r="AB8">
        <v>0.69313837330000005</v>
      </c>
      <c r="AC8">
        <v>0.69781210439999997</v>
      </c>
      <c r="AD8">
        <v>0.70940491230000002</v>
      </c>
      <c r="AE8">
        <v>0.72250463050000002</v>
      </c>
      <c r="AF8">
        <v>0.73682276920000001</v>
      </c>
      <c r="AG8">
        <v>0.75210451440000003</v>
      </c>
      <c r="AH8">
        <v>0.76822973139999995</v>
      </c>
      <c r="AI8">
        <v>0.78467584820000003</v>
      </c>
      <c r="AJ8">
        <v>0.80146651879999997</v>
      </c>
      <c r="AK8">
        <v>0.81851518690000002</v>
      </c>
      <c r="AL8">
        <v>0.83571266740000005</v>
      </c>
      <c r="AM8">
        <v>0.85307977010000002</v>
      </c>
      <c r="AN8">
        <v>0.86857228360000005</v>
      </c>
      <c r="AO8">
        <v>0.88330352219999997</v>
      </c>
      <c r="AP8">
        <v>0.89771074740000001</v>
      </c>
      <c r="AQ8">
        <v>0.91199974610000001</v>
      </c>
      <c r="AR8">
        <v>0.92618640249999995</v>
      </c>
      <c r="AS8">
        <v>1.284996308</v>
      </c>
      <c r="AT8">
        <v>1.650458134</v>
      </c>
      <c r="AU8">
        <v>2.022426265</v>
      </c>
      <c r="AV8">
        <v>2.4008075199999999</v>
      </c>
      <c r="AW8">
        <v>2.7859356019999999</v>
      </c>
    </row>
    <row r="9" spans="1:49" x14ac:dyDescent="0.35">
      <c r="B9" t="s">
        <v>51</v>
      </c>
      <c r="C9">
        <v>1.4643633957556199</v>
      </c>
      <c r="D9">
        <v>1.4878742237362399</v>
      </c>
      <c r="E9">
        <v>1.5199342149999999</v>
      </c>
      <c r="F9">
        <v>1.449310214</v>
      </c>
      <c r="G9">
        <v>1.379819546</v>
      </c>
      <c r="H9">
        <v>1.202178609</v>
      </c>
      <c r="I9">
        <v>1.1633740349999999</v>
      </c>
      <c r="J9">
        <v>1.1229662149999999</v>
      </c>
      <c r="K9">
        <v>1.0581342659999999</v>
      </c>
      <c r="L9">
        <v>0.98239623769999995</v>
      </c>
      <c r="M9">
        <v>0.91411236259999995</v>
      </c>
      <c r="N9">
        <v>0.83981545280000003</v>
      </c>
      <c r="O9">
        <v>0.75806625790000004</v>
      </c>
      <c r="P9">
        <v>0.6938143014</v>
      </c>
      <c r="Q9">
        <v>0.63953013209999998</v>
      </c>
      <c r="R9">
        <v>0.57487182410000004</v>
      </c>
      <c r="S9">
        <v>0.21636069660000001</v>
      </c>
      <c r="T9">
        <v>0.1749692934</v>
      </c>
      <c r="U9">
        <v>0.1376257317</v>
      </c>
      <c r="V9">
        <v>0.1023797249</v>
      </c>
      <c r="W9">
        <v>8.1871196699999996E-2</v>
      </c>
      <c r="X9">
        <v>6.1120121200000002E-2</v>
      </c>
      <c r="Y9">
        <v>6.1310817099999998E-2</v>
      </c>
      <c r="Z9">
        <v>6.1474206599999998E-2</v>
      </c>
      <c r="AA9">
        <v>6.1644776399999997E-2</v>
      </c>
      <c r="AB9">
        <v>6.1996602300000002E-2</v>
      </c>
      <c r="AC9">
        <v>6.2392306600000003E-2</v>
      </c>
      <c r="AD9">
        <v>6.3412852699999994E-2</v>
      </c>
      <c r="AE9">
        <v>6.4567890899999994E-2</v>
      </c>
      <c r="AF9">
        <v>6.5831554099999995E-2</v>
      </c>
      <c r="AG9">
        <v>6.7179831600000003E-2</v>
      </c>
      <c r="AH9">
        <v>6.8603093599999998E-2</v>
      </c>
      <c r="AI9">
        <v>7.0068591200000002E-2</v>
      </c>
      <c r="AJ9">
        <v>7.1564779300000006E-2</v>
      </c>
      <c r="AK9">
        <v>7.3083927500000007E-2</v>
      </c>
      <c r="AL9">
        <v>7.4616123600000001E-2</v>
      </c>
      <c r="AM9">
        <v>7.6163383400000007E-2</v>
      </c>
      <c r="AN9">
        <v>7.7543369099999995E-2</v>
      </c>
      <c r="AO9">
        <v>7.8855320399999998E-2</v>
      </c>
      <c r="AP9">
        <v>8.0138280800000003E-2</v>
      </c>
      <c r="AQ9">
        <v>8.1410625E-2</v>
      </c>
      <c r="AR9">
        <v>8.26737731E-2</v>
      </c>
      <c r="AS9">
        <v>8.3699755099999995E-2</v>
      </c>
      <c r="AT9">
        <v>8.4711623099999994E-2</v>
      </c>
      <c r="AU9">
        <v>8.5712569200000005E-2</v>
      </c>
      <c r="AV9">
        <v>8.670572E-2</v>
      </c>
      <c r="AW9">
        <v>8.7705985599999994E-2</v>
      </c>
    </row>
    <row r="10" spans="1:49" x14ac:dyDescent="0.35">
      <c r="B10" t="s">
        <v>52</v>
      </c>
      <c r="C10">
        <v>0.29584764130791702</v>
      </c>
      <c r="D10">
        <v>0.300597570883747</v>
      </c>
      <c r="E10">
        <v>0.30707470139999998</v>
      </c>
      <c r="F10">
        <v>0.50824110060000005</v>
      </c>
      <c r="G10">
        <v>0.69900412690000002</v>
      </c>
      <c r="H10">
        <v>0.80433633660000003</v>
      </c>
      <c r="I10">
        <v>0.97366510760000002</v>
      </c>
      <c r="J10">
        <v>1.13238668</v>
      </c>
      <c r="K10">
        <v>1.2494226079999999</v>
      </c>
      <c r="L10">
        <v>1.32652207</v>
      </c>
      <c r="M10">
        <v>1.381745614</v>
      </c>
      <c r="N10">
        <v>1.3917266859999999</v>
      </c>
      <c r="O10">
        <v>1.5790791879999999</v>
      </c>
      <c r="P10">
        <v>1.816630666</v>
      </c>
      <c r="Q10">
        <v>2.1048010659999998</v>
      </c>
      <c r="R10">
        <v>2.378196397</v>
      </c>
      <c r="S10">
        <v>3.1684307860000001</v>
      </c>
      <c r="T10">
        <v>3.2923891620000001</v>
      </c>
      <c r="U10">
        <v>3.446952504</v>
      </c>
      <c r="V10">
        <v>3.6188655060000001</v>
      </c>
      <c r="W10">
        <v>3.9947845750000002</v>
      </c>
      <c r="X10">
        <v>4.3930898799999998</v>
      </c>
      <c r="Y10">
        <v>4.7132807699999999</v>
      </c>
      <c r="Z10">
        <v>5.034995135</v>
      </c>
      <c r="AA10">
        <v>5.3608516909999997</v>
      </c>
      <c r="AB10">
        <v>5.6016374640000004</v>
      </c>
      <c r="AC10">
        <v>5.8491729230000002</v>
      </c>
      <c r="AD10">
        <v>6.237750911</v>
      </c>
      <c r="AE10">
        <v>6.6433848720000004</v>
      </c>
      <c r="AF10">
        <v>7.0649861759999997</v>
      </c>
      <c r="AG10">
        <v>7.5166068050000003</v>
      </c>
      <c r="AH10">
        <v>7.9830268780000004</v>
      </c>
      <c r="AI10">
        <v>8.4760638569999998</v>
      </c>
      <c r="AJ10">
        <v>8.9806935750000001</v>
      </c>
      <c r="AK10">
        <v>9.4961197389999903</v>
      </c>
      <c r="AL10">
        <v>10.03551384</v>
      </c>
      <c r="AM10">
        <v>10.58518138</v>
      </c>
      <c r="AN10">
        <v>11.13638667</v>
      </c>
      <c r="AO10">
        <v>11.685732</v>
      </c>
      <c r="AP10">
        <v>12.23810411</v>
      </c>
      <c r="AQ10">
        <v>12.79586477</v>
      </c>
      <c r="AR10">
        <v>13.358973219999999</v>
      </c>
      <c r="AS10">
        <v>13.907784530000001</v>
      </c>
      <c r="AT10">
        <v>14.46182544</v>
      </c>
      <c r="AU10">
        <v>15.02141174</v>
      </c>
      <c r="AV10">
        <v>15.58690723</v>
      </c>
      <c r="AW10">
        <v>16.16090501</v>
      </c>
    </row>
    <row r="11" spans="1:49" x14ac:dyDescent="0.35">
      <c r="B11" t="s">
        <v>53</v>
      </c>
      <c r="C11">
        <v>6.65657192942814E-2</v>
      </c>
      <c r="D11">
        <v>6.7634453448843099E-2</v>
      </c>
      <c r="E11">
        <v>6.9091807800000002E-2</v>
      </c>
      <c r="F11">
        <v>8.74443471E-2</v>
      </c>
      <c r="G11">
        <v>0.1104997512</v>
      </c>
      <c r="H11">
        <v>0.12778404309999999</v>
      </c>
      <c r="I11">
        <v>0.1641328903</v>
      </c>
      <c r="J11">
        <v>0.21028658219999999</v>
      </c>
      <c r="K11">
        <v>0.26299910580000002</v>
      </c>
      <c r="L11">
        <v>0.3240923691</v>
      </c>
      <c r="M11">
        <v>0.40026749090000002</v>
      </c>
      <c r="N11">
        <v>0.48809371940000001</v>
      </c>
      <c r="O11">
        <v>0.57144494639999999</v>
      </c>
      <c r="P11">
        <v>0.67835706110000005</v>
      </c>
      <c r="Q11">
        <v>0.81100584870000003</v>
      </c>
      <c r="R11">
        <v>0.94554427679999997</v>
      </c>
      <c r="S11">
        <v>1.396343696</v>
      </c>
      <c r="T11">
        <v>1.4509727880000001</v>
      </c>
      <c r="U11">
        <v>1.519089645</v>
      </c>
      <c r="V11">
        <v>1.5948525870000001</v>
      </c>
      <c r="W11">
        <v>1.690200162</v>
      </c>
      <c r="X11">
        <v>1.793435763</v>
      </c>
      <c r="Y11">
        <v>1.9363628180000001</v>
      </c>
      <c r="Z11">
        <v>2.0800507270000002</v>
      </c>
      <c r="AA11">
        <v>2.2255741320000002</v>
      </c>
      <c r="AB11">
        <v>2.3782916740000002</v>
      </c>
      <c r="AC11">
        <v>2.5345477280000002</v>
      </c>
      <c r="AD11">
        <v>2.8813409120000002</v>
      </c>
      <c r="AE11">
        <v>3.2382338759999998</v>
      </c>
      <c r="AF11">
        <v>3.605568919</v>
      </c>
      <c r="AG11">
        <v>3.9990563859999999</v>
      </c>
      <c r="AH11">
        <v>4.4036826869999999</v>
      </c>
      <c r="AI11">
        <v>4.8333763310000002</v>
      </c>
      <c r="AJ11">
        <v>5.273387735</v>
      </c>
      <c r="AK11">
        <v>5.7233281419999997</v>
      </c>
      <c r="AL11">
        <v>6.1972743550000002</v>
      </c>
      <c r="AM11">
        <v>6.6810499090000004</v>
      </c>
      <c r="AN11">
        <v>7.1757535719999996</v>
      </c>
      <c r="AO11">
        <v>7.672385587</v>
      </c>
      <c r="AP11">
        <v>8.1738099210000001</v>
      </c>
      <c r="AQ11">
        <v>8.6814388860000005</v>
      </c>
      <c r="AR11">
        <v>9.1951494740000008</v>
      </c>
      <c r="AS11">
        <v>9.517165447</v>
      </c>
      <c r="AT11">
        <v>9.8416881299999996</v>
      </c>
      <c r="AU11">
        <v>10.168964000000001</v>
      </c>
      <c r="AV11">
        <v>10.49926404</v>
      </c>
      <c r="AW11">
        <v>10.83434636</v>
      </c>
    </row>
    <row r="12" spans="1:49" x14ac:dyDescent="0.35">
      <c r="B12" t="s">
        <v>54</v>
      </c>
      <c r="C12">
        <v>3.32767453113023</v>
      </c>
      <c r="D12">
        <v>3.3811014220943498</v>
      </c>
      <c r="E12">
        <v>3.4539557539999999</v>
      </c>
      <c r="F12">
        <v>3.521326137</v>
      </c>
      <c r="G12">
        <v>3.5844300439999999</v>
      </c>
      <c r="H12">
        <v>3.3390254640000001</v>
      </c>
      <c r="I12">
        <v>3.454800874</v>
      </c>
      <c r="J12">
        <v>3.565523175</v>
      </c>
      <c r="K12">
        <v>3.5921153179999998</v>
      </c>
      <c r="L12">
        <v>3.5657353089999999</v>
      </c>
      <c r="M12">
        <v>3.547438804</v>
      </c>
      <c r="N12">
        <v>3.484593405</v>
      </c>
      <c r="O12">
        <v>3.598615777</v>
      </c>
      <c r="P12">
        <v>3.7681798729999998</v>
      </c>
      <c r="Q12">
        <v>3.9738315549999998</v>
      </c>
      <c r="R12">
        <v>4.0867637300000004</v>
      </c>
      <c r="S12">
        <v>3.871680247</v>
      </c>
      <c r="T12">
        <v>4.0231518199999998</v>
      </c>
      <c r="U12">
        <v>4.2120212889999999</v>
      </c>
      <c r="V12">
        <v>4.4220912630000004</v>
      </c>
      <c r="W12">
        <v>4.3092523390000004</v>
      </c>
      <c r="X12">
        <v>4.2076762140000001</v>
      </c>
      <c r="Y12">
        <v>4.2203777469999997</v>
      </c>
      <c r="Z12">
        <v>4.2311945880000001</v>
      </c>
      <c r="AA12">
        <v>4.2425006889999999</v>
      </c>
      <c r="AB12">
        <v>4.2670631749999997</v>
      </c>
      <c r="AC12">
        <v>4.2946503160000002</v>
      </c>
      <c r="AD12">
        <v>4.3629711670000004</v>
      </c>
      <c r="AE12">
        <v>4.4405202680000002</v>
      </c>
      <c r="AF12">
        <v>4.5255083139999996</v>
      </c>
      <c r="AG12">
        <v>4.6165513909999998</v>
      </c>
      <c r="AH12">
        <v>4.7127130509999997</v>
      </c>
      <c r="AI12">
        <v>4.8119581839999999</v>
      </c>
      <c r="AJ12">
        <v>4.9132761010000001</v>
      </c>
      <c r="AK12">
        <v>5.0161352969999999</v>
      </c>
      <c r="AL12">
        <v>5.1200280390000001</v>
      </c>
      <c r="AM12">
        <v>5.2249236469999998</v>
      </c>
      <c r="AN12">
        <v>5.3184681400000002</v>
      </c>
      <c r="AO12">
        <v>5.4073215970000001</v>
      </c>
      <c r="AP12">
        <v>5.4941641649999999</v>
      </c>
      <c r="AQ12">
        <v>5.5802569599999998</v>
      </c>
      <c r="AR12">
        <v>5.6656981609999999</v>
      </c>
      <c r="AS12">
        <v>5.735543034</v>
      </c>
      <c r="AT12">
        <v>5.8044115119999997</v>
      </c>
      <c r="AU12">
        <v>5.8725226099999999</v>
      </c>
      <c r="AV12">
        <v>5.9400907539999999</v>
      </c>
      <c r="AW12">
        <v>6.0081375269999997</v>
      </c>
    </row>
    <row r="13" spans="1:49" x14ac:dyDescent="0.35">
      <c r="B13" t="s">
        <v>55</v>
      </c>
      <c r="C13">
        <v>0.21556468620722</v>
      </c>
      <c r="D13">
        <v>0.21902564697065</v>
      </c>
      <c r="E13">
        <v>0.2237451053</v>
      </c>
      <c r="F13">
        <v>0.23806331259999999</v>
      </c>
      <c r="G13">
        <v>0.2529040474</v>
      </c>
      <c r="H13">
        <v>0.2458696091</v>
      </c>
      <c r="I13">
        <v>0.2654957597</v>
      </c>
      <c r="J13">
        <v>0.28596131180000001</v>
      </c>
      <c r="K13">
        <v>0.30066559599999998</v>
      </c>
      <c r="L13">
        <v>0.31148132699999997</v>
      </c>
      <c r="M13">
        <v>0.32340540639999998</v>
      </c>
      <c r="N13">
        <v>0.331538465</v>
      </c>
      <c r="O13">
        <v>0.38174641069999998</v>
      </c>
      <c r="P13">
        <v>0.44568578110000001</v>
      </c>
      <c r="Q13">
        <v>0.52403980679999995</v>
      </c>
      <c r="R13">
        <v>0.60088591589999996</v>
      </c>
      <c r="S13">
        <v>0.46021658879999999</v>
      </c>
      <c r="T13">
        <v>0.59725533409999998</v>
      </c>
      <c r="U13">
        <v>0.73406479960000004</v>
      </c>
      <c r="V13">
        <v>0.87121493910000003</v>
      </c>
      <c r="W13">
        <v>0.87866069160000004</v>
      </c>
      <c r="X13">
        <v>0.88915998880000002</v>
      </c>
      <c r="Y13">
        <v>0.92991685300000004</v>
      </c>
      <c r="Z13">
        <v>0.97070851160000005</v>
      </c>
      <c r="AA13">
        <v>1.0120540099999999</v>
      </c>
      <c r="AB13">
        <v>1.0557049679999999</v>
      </c>
      <c r="AC13">
        <v>1.1006049630000001</v>
      </c>
      <c r="AD13">
        <v>1.1274439620000001</v>
      </c>
      <c r="AE13">
        <v>1.15678959</v>
      </c>
      <c r="AF13">
        <v>1.1882258640000001</v>
      </c>
      <c r="AG13">
        <v>1.2219951739999999</v>
      </c>
      <c r="AH13">
        <v>1.25732545</v>
      </c>
      <c r="AI13">
        <v>1.3559623329999999</v>
      </c>
      <c r="AJ13">
        <v>1.4569469820000001</v>
      </c>
      <c r="AK13">
        <v>1.5601607019999999</v>
      </c>
      <c r="AL13">
        <v>1.6688779279999999</v>
      </c>
      <c r="AM13">
        <v>1.7797741549999999</v>
      </c>
      <c r="AN13">
        <v>1.8264817929999999</v>
      </c>
      <c r="AO13">
        <v>1.8719052</v>
      </c>
      <c r="AP13">
        <v>1.9169350350000001</v>
      </c>
      <c r="AQ13">
        <v>1.96199295</v>
      </c>
      <c r="AR13">
        <v>2.007102551</v>
      </c>
      <c r="AS13">
        <v>2.055508959</v>
      </c>
      <c r="AT13">
        <v>2.1040334590000001</v>
      </c>
      <c r="AU13">
        <v>2.1527412799999999</v>
      </c>
      <c r="AV13">
        <v>2.201699649</v>
      </c>
      <c r="AW13">
        <v>2.2512818229999998</v>
      </c>
    </row>
    <row r="14" spans="1:49" x14ac:dyDescent="0.35">
      <c r="B14" t="s">
        <v>56</v>
      </c>
      <c r="C14">
        <v>35.839918454870201</v>
      </c>
      <c r="D14">
        <v>36.415339938413297</v>
      </c>
      <c r="E14">
        <v>37.200000000000003</v>
      </c>
      <c r="F14">
        <v>37.970633470000003</v>
      </c>
      <c r="G14">
        <v>38.696984489999998</v>
      </c>
      <c r="H14">
        <v>36.090439269999997</v>
      </c>
      <c r="I14">
        <v>37.386161690000002</v>
      </c>
      <c r="J14">
        <v>38.630163379999999</v>
      </c>
      <c r="K14">
        <v>38.964488019999997</v>
      </c>
      <c r="L14">
        <v>38.72426892</v>
      </c>
      <c r="M14">
        <v>38.571316340000003</v>
      </c>
      <c r="N14">
        <v>37.932990369999999</v>
      </c>
      <c r="O14">
        <v>37.671420210000001</v>
      </c>
      <c r="P14">
        <v>38.017501580000001</v>
      </c>
      <c r="Q14">
        <v>38.733877839999998</v>
      </c>
      <c r="R14">
        <v>38.587143230000002</v>
      </c>
      <c r="S14">
        <v>37.740819879999997</v>
      </c>
      <c r="T14">
        <v>37.345830499999998</v>
      </c>
      <c r="U14">
        <v>37.388890799999999</v>
      </c>
      <c r="V14">
        <v>37.672877360000001</v>
      </c>
      <c r="W14">
        <v>38.305356779999997</v>
      </c>
      <c r="X14">
        <v>39.078609589999999</v>
      </c>
      <c r="Y14">
        <v>39.654414520000003</v>
      </c>
      <c r="Z14">
        <v>40.217923229999997</v>
      </c>
      <c r="AA14">
        <v>40.791392760000001</v>
      </c>
      <c r="AB14">
        <v>41.385436140000003</v>
      </c>
      <c r="AC14">
        <v>42.013556710000003</v>
      </c>
      <c r="AD14">
        <v>42.755121840000001</v>
      </c>
      <c r="AE14">
        <v>43.588076239999999</v>
      </c>
      <c r="AF14">
        <v>44.495249530000002</v>
      </c>
      <c r="AG14">
        <v>45.46350477</v>
      </c>
      <c r="AH14">
        <v>46.483694829999997</v>
      </c>
      <c r="AI14">
        <v>47.537535609999999</v>
      </c>
      <c r="AJ14">
        <v>48.613685160000003</v>
      </c>
      <c r="AK14">
        <v>49.706924979999997</v>
      </c>
      <c r="AL14">
        <v>50.813245969999997</v>
      </c>
      <c r="AM14">
        <v>51.931381680000001</v>
      </c>
      <c r="AN14">
        <v>52.93933698</v>
      </c>
      <c r="AO14">
        <v>53.902319919999997</v>
      </c>
      <c r="AP14">
        <v>54.84685151</v>
      </c>
      <c r="AQ14">
        <v>55.785424460000002</v>
      </c>
      <c r="AR14">
        <v>56.718962730000001</v>
      </c>
      <c r="AS14">
        <v>57.652298639999998</v>
      </c>
      <c r="AT14">
        <v>58.580450509999999</v>
      </c>
      <c r="AU14">
        <v>59.505488620000001</v>
      </c>
      <c r="AV14">
        <v>60.429473170000001</v>
      </c>
      <c r="AW14">
        <v>61.362743500000001</v>
      </c>
    </row>
    <row r="15" spans="1:49" x14ac:dyDescent="0.35">
      <c r="B15" t="s">
        <v>57</v>
      </c>
      <c r="C15">
        <v>36.006525643363197</v>
      </c>
      <c r="D15">
        <v>36.584622059208101</v>
      </c>
      <c r="E15">
        <v>37.372</v>
      </c>
      <c r="F15">
        <v>37.815770970000003</v>
      </c>
      <c r="G15">
        <v>37.220765659999998</v>
      </c>
      <c r="H15">
        <v>36.182712250000002</v>
      </c>
      <c r="I15">
        <v>37.176975470000002</v>
      </c>
      <c r="J15">
        <v>37.365173290000001</v>
      </c>
      <c r="K15">
        <v>36.284409910000001</v>
      </c>
      <c r="L15">
        <v>35.743621359999999</v>
      </c>
      <c r="M15">
        <v>35.847349399999999</v>
      </c>
      <c r="N15">
        <v>36.434063819999999</v>
      </c>
      <c r="O15">
        <v>37.474766119999998</v>
      </c>
      <c r="P15">
        <v>37.452668299999999</v>
      </c>
      <c r="Q15">
        <v>36.207938630000001</v>
      </c>
      <c r="R15">
        <v>35.091192159999999</v>
      </c>
      <c r="S15">
        <v>34.157146910000002</v>
      </c>
      <c r="T15">
        <v>32.97678088</v>
      </c>
      <c r="U15">
        <v>32.138674899999998</v>
      </c>
      <c r="V15">
        <v>31.398061250000001</v>
      </c>
      <c r="W15">
        <v>30.607048120000002</v>
      </c>
      <c r="X15">
        <v>29.736649920000001</v>
      </c>
      <c r="Y15">
        <v>29.31535774</v>
      </c>
      <c r="Z15">
        <v>29.105144060000001</v>
      </c>
      <c r="AA15">
        <v>29.01645645</v>
      </c>
      <c r="AB15">
        <v>29.006043479999999</v>
      </c>
      <c r="AC15">
        <v>29.048840640000002</v>
      </c>
      <c r="AD15">
        <v>29.159607510000001</v>
      </c>
      <c r="AE15">
        <v>29.26100366</v>
      </c>
      <c r="AF15">
        <v>29.366084539999999</v>
      </c>
      <c r="AG15">
        <v>29.480294900000001</v>
      </c>
      <c r="AH15">
        <v>29.613647839999999</v>
      </c>
      <c r="AI15">
        <v>29.76970738</v>
      </c>
      <c r="AJ15">
        <v>29.94028423</v>
      </c>
      <c r="AK15">
        <v>30.129252770000001</v>
      </c>
      <c r="AL15">
        <v>30.32955565</v>
      </c>
      <c r="AM15">
        <v>30.53921368</v>
      </c>
      <c r="AN15">
        <v>30.679029190000001</v>
      </c>
      <c r="AO15">
        <v>30.813265619999999</v>
      </c>
      <c r="AP15">
        <v>30.946942440000001</v>
      </c>
      <c r="AQ15">
        <v>31.086175220000001</v>
      </c>
      <c r="AR15">
        <v>31.221938099999999</v>
      </c>
      <c r="AS15">
        <v>31.35739057</v>
      </c>
      <c r="AT15">
        <v>31.484929220000001</v>
      </c>
      <c r="AU15">
        <v>31.60433944</v>
      </c>
      <c r="AV15">
        <v>31.718972279999999</v>
      </c>
      <c r="AW15">
        <v>31.852489599999998</v>
      </c>
    </row>
    <row r="16" spans="1:49" x14ac:dyDescent="0.35">
      <c r="B16" t="s">
        <v>58</v>
      </c>
      <c r="C16">
        <v>33.108335480742298</v>
      </c>
      <c r="D16">
        <v>33.639900516080203</v>
      </c>
      <c r="E16">
        <v>34.363901859999999</v>
      </c>
      <c r="F16">
        <v>34.49369205</v>
      </c>
      <c r="G16">
        <v>33.679266030000001</v>
      </c>
      <c r="H16">
        <v>32.477981270000001</v>
      </c>
      <c r="I16">
        <v>33.103396539999999</v>
      </c>
      <c r="J16">
        <v>33.004723230000003</v>
      </c>
      <c r="K16">
        <v>31.793603359999999</v>
      </c>
      <c r="L16">
        <v>31.069111320000001</v>
      </c>
      <c r="M16">
        <v>30.909922909999999</v>
      </c>
      <c r="N16">
        <v>31.164422309999999</v>
      </c>
      <c r="O16">
        <v>31.0740257</v>
      </c>
      <c r="P16">
        <v>29.881840929999999</v>
      </c>
      <c r="Q16">
        <v>27.547051339999999</v>
      </c>
      <c r="R16">
        <v>25.185872839999998</v>
      </c>
      <c r="S16">
        <v>23.377920419999999</v>
      </c>
      <c r="T16">
        <v>22.466605229999999</v>
      </c>
      <c r="U16">
        <v>21.796839339999998</v>
      </c>
      <c r="V16">
        <v>21.199979729999999</v>
      </c>
      <c r="W16">
        <v>20.453580250000002</v>
      </c>
      <c r="X16">
        <v>19.662847639999999</v>
      </c>
      <c r="Y16">
        <v>19.18503862</v>
      </c>
      <c r="Z16">
        <v>18.849352379999999</v>
      </c>
      <c r="AA16">
        <v>18.59409819</v>
      </c>
      <c r="AB16">
        <v>18.384344049999999</v>
      </c>
      <c r="AC16">
        <v>18.20786098</v>
      </c>
      <c r="AD16">
        <v>18.100037</v>
      </c>
      <c r="AE16">
        <v>17.98628866</v>
      </c>
      <c r="AF16">
        <v>17.874732909999999</v>
      </c>
      <c r="AG16">
        <v>17.764433029999999</v>
      </c>
      <c r="AH16">
        <v>17.665387129999999</v>
      </c>
      <c r="AI16">
        <v>17.676754379999998</v>
      </c>
      <c r="AJ16">
        <v>17.696212890000002</v>
      </c>
      <c r="AK16">
        <v>17.72592685</v>
      </c>
      <c r="AL16">
        <v>17.7597646</v>
      </c>
      <c r="AM16">
        <v>17.79831064</v>
      </c>
      <c r="AN16">
        <v>17.772490619999999</v>
      </c>
      <c r="AO16">
        <v>17.74260116</v>
      </c>
      <c r="AP16">
        <v>17.71157483</v>
      </c>
      <c r="AQ16">
        <v>17.682897629999999</v>
      </c>
      <c r="AR16">
        <v>17.651410080000002</v>
      </c>
      <c r="AS16">
        <v>17.615932789999999</v>
      </c>
      <c r="AT16">
        <v>17.574649780000001</v>
      </c>
      <c r="AU16">
        <v>17.52751971</v>
      </c>
      <c r="AV16">
        <v>17.476469529999999</v>
      </c>
      <c r="AW16">
        <v>17.434495330000001</v>
      </c>
    </row>
    <row r="17" spans="2:49" x14ac:dyDescent="0.35">
      <c r="B17" t="s">
        <v>59</v>
      </c>
      <c r="C17">
        <v>1.54983431156195</v>
      </c>
      <c r="D17">
        <v>1.57471740274219</v>
      </c>
      <c r="E17">
        <v>1.60860863</v>
      </c>
      <c r="F17">
        <v>1.873083292</v>
      </c>
      <c r="G17">
        <v>2.0753754770000001</v>
      </c>
      <c r="H17">
        <v>2.2326300790000002</v>
      </c>
      <c r="I17">
        <v>2.5037745189999998</v>
      </c>
      <c r="J17">
        <v>2.7150707189999999</v>
      </c>
      <c r="K17">
        <v>2.8165138860000001</v>
      </c>
      <c r="L17">
        <v>2.9379779340000001</v>
      </c>
      <c r="M17">
        <v>3.0952326330000002</v>
      </c>
      <c r="N17">
        <v>3.2801281950000001</v>
      </c>
      <c r="O17">
        <v>4.2873402939999998</v>
      </c>
      <c r="P17">
        <v>5.4045119709999998</v>
      </c>
      <c r="Q17">
        <v>6.5310491270000002</v>
      </c>
      <c r="R17">
        <v>7.8275083070000004</v>
      </c>
      <c r="S17">
        <v>6.6258576920000003</v>
      </c>
      <c r="T17">
        <v>6.6045021860000004</v>
      </c>
      <c r="U17">
        <v>6.6348902860000001</v>
      </c>
      <c r="V17">
        <v>6.6717863260000003</v>
      </c>
      <c r="W17">
        <v>6.5240351260000002</v>
      </c>
      <c r="X17">
        <v>6.3585278499999998</v>
      </c>
      <c r="Y17">
        <v>6.345756862</v>
      </c>
      <c r="Z17">
        <v>6.3771305610000004</v>
      </c>
      <c r="AA17">
        <v>6.4344608159999996</v>
      </c>
      <c r="AB17">
        <v>6.5094837989999998</v>
      </c>
      <c r="AC17">
        <v>6.5966210189999996</v>
      </c>
      <c r="AD17">
        <v>6.7050485379999998</v>
      </c>
      <c r="AE17">
        <v>6.8113719340000003</v>
      </c>
      <c r="AF17">
        <v>6.9185870610000002</v>
      </c>
      <c r="AG17">
        <v>7.0281233260000002</v>
      </c>
      <c r="AH17">
        <v>7.1423523619999996</v>
      </c>
      <c r="AI17">
        <v>7.1952566400000002</v>
      </c>
      <c r="AJ17">
        <v>7.2517684979999997</v>
      </c>
      <c r="AK17">
        <v>7.3128498290000001</v>
      </c>
      <c r="AL17">
        <v>7.3763308189999997</v>
      </c>
      <c r="AM17">
        <v>7.4422232299999997</v>
      </c>
      <c r="AN17">
        <v>7.5089204360000004</v>
      </c>
      <c r="AO17">
        <v>7.574506747</v>
      </c>
      <c r="AP17">
        <v>7.6402031709999996</v>
      </c>
      <c r="AQ17">
        <v>7.7075238160000001</v>
      </c>
      <c r="AR17">
        <v>7.7742384729999996</v>
      </c>
      <c r="AS17">
        <v>7.8093697339999997</v>
      </c>
      <c r="AT17">
        <v>7.8425471389999997</v>
      </c>
      <c r="AU17">
        <v>7.8737162530000004</v>
      </c>
      <c r="AV17">
        <v>7.9037110740000003</v>
      </c>
      <c r="AW17">
        <v>7.9384281640000003</v>
      </c>
    </row>
    <row r="18" spans="2:49" x14ac:dyDescent="0.35">
      <c r="B18" t="s">
        <v>60</v>
      </c>
      <c r="C18">
        <v>0.19372928894524399</v>
      </c>
      <c r="D18">
        <v>0.196839675342774</v>
      </c>
      <c r="E18">
        <v>0.2010760788</v>
      </c>
      <c r="F18">
        <v>0.19028309769999999</v>
      </c>
      <c r="G18">
        <v>0.1751562921</v>
      </c>
      <c r="H18">
        <v>0.1592409447</v>
      </c>
      <c r="I18">
        <v>0.15301741769999999</v>
      </c>
      <c r="J18">
        <v>0.14382917880000001</v>
      </c>
      <c r="K18">
        <v>0.1306210743</v>
      </c>
      <c r="L18">
        <v>0.1203385916</v>
      </c>
      <c r="M18">
        <v>0.112869502</v>
      </c>
      <c r="N18">
        <v>0.1072853349</v>
      </c>
      <c r="O18">
        <v>0.1071222532</v>
      </c>
      <c r="P18">
        <v>0.1031550338</v>
      </c>
      <c r="Q18">
        <v>9.5226778400000003E-2</v>
      </c>
      <c r="R18">
        <v>8.7185021299999999E-2</v>
      </c>
      <c r="S18">
        <v>0.37055789719999999</v>
      </c>
      <c r="T18">
        <v>0.33466187889999999</v>
      </c>
      <c r="U18">
        <v>0.3041081115</v>
      </c>
      <c r="V18">
        <v>0.27599154199999998</v>
      </c>
      <c r="W18">
        <v>0.34567731820000003</v>
      </c>
      <c r="X18">
        <v>0.4113198341</v>
      </c>
      <c r="Y18">
        <v>0.40518428620000002</v>
      </c>
      <c r="Z18">
        <v>0.40197233970000001</v>
      </c>
      <c r="AA18">
        <v>0.40044146809999998</v>
      </c>
      <c r="AB18">
        <v>0.39988874099999999</v>
      </c>
      <c r="AC18">
        <v>0.40006867530000001</v>
      </c>
      <c r="AD18">
        <v>0.41653664730000001</v>
      </c>
      <c r="AE18">
        <v>0.43287984270000002</v>
      </c>
      <c r="AF18">
        <v>0.4492836496</v>
      </c>
      <c r="AG18">
        <v>0.46594455470000001</v>
      </c>
      <c r="AH18">
        <v>0.48293132649999998</v>
      </c>
      <c r="AI18">
        <v>0.50422670290000005</v>
      </c>
      <c r="AJ18">
        <v>0.5258893067</v>
      </c>
      <c r="AK18">
        <v>0.54801604309999996</v>
      </c>
      <c r="AL18">
        <v>0.57084581089999997</v>
      </c>
      <c r="AM18">
        <v>0.59402745170000004</v>
      </c>
      <c r="AN18">
        <v>0.61424020030000004</v>
      </c>
      <c r="AO18">
        <v>0.63447777449999998</v>
      </c>
      <c r="AP18">
        <v>0.65483662840000001</v>
      </c>
      <c r="AQ18">
        <v>0.675448465</v>
      </c>
      <c r="AR18">
        <v>0.69612128299999998</v>
      </c>
      <c r="AS18">
        <v>0.71367927720000002</v>
      </c>
      <c r="AT18">
        <v>0.73123358810000005</v>
      </c>
      <c r="AU18">
        <v>0.74876905299999996</v>
      </c>
      <c r="AV18">
        <v>0.76635617919999999</v>
      </c>
      <c r="AW18">
        <v>0.78457198849999998</v>
      </c>
    </row>
    <row r="19" spans="2:49" x14ac:dyDescent="0.35">
      <c r="B19" t="s">
        <v>61</v>
      </c>
      <c r="C19">
        <v>0.57343869527792402</v>
      </c>
      <c r="D19">
        <v>0.58264543901461296</v>
      </c>
      <c r="E19">
        <v>0.59518519319999996</v>
      </c>
      <c r="F19">
        <v>0.5902701025</v>
      </c>
      <c r="G19">
        <v>0.56942322879999996</v>
      </c>
      <c r="H19">
        <v>0.54252910870000004</v>
      </c>
      <c r="I19">
        <v>0.54634633040000002</v>
      </c>
      <c r="J19">
        <v>0.53818678009999998</v>
      </c>
      <c r="K19">
        <v>0.51222189520000005</v>
      </c>
      <c r="L19">
        <v>0.49454825569999999</v>
      </c>
      <c r="M19">
        <v>0.4861152232</v>
      </c>
      <c r="N19">
        <v>0.48424131120000002</v>
      </c>
      <c r="O19">
        <v>0.5000404423</v>
      </c>
      <c r="P19">
        <v>0.49798907320000002</v>
      </c>
      <c r="Q19">
        <v>0.47543640840000001</v>
      </c>
      <c r="R19">
        <v>0.450172725</v>
      </c>
      <c r="S19">
        <v>1.247817476</v>
      </c>
      <c r="T19">
        <v>1.0538118990000001</v>
      </c>
      <c r="U19">
        <v>0.88295558679999997</v>
      </c>
      <c r="V19">
        <v>0.72467536990000003</v>
      </c>
      <c r="W19">
        <v>0.71738104020000004</v>
      </c>
      <c r="X19">
        <v>0.7077759468</v>
      </c>
      <c r="Y19">
        <v>0.69832726450000004</v>
      </c>
      <c r="Z19">
        <v>0.69389515180000005</v>
      </c>
      <c r="AA19">
        <v>0.69235532030000002</v>
      </c>
      <c r="AB19">
        <v>0.69223926030000005</v>
      </c>
      <c r="AC19">
        <v>0.69339337469999995</v>
      </c>
      <c r="AD19">
        <v>0.69143186160000003</v>
      </c>
      <c r="AE19">
        <v>0.68924535090000005</v>
      </c>
      <c r="AF19">
        <v>0.68714375449999998</v>
      </c>
      <c r="AG19">
        <v>0.68514237749999995</v>
      </c>
      <c r="AH19">
        <v>0.68357858149999995</v>
      </c>
      <c r="AI19">
        <v>0.68472337169999997</v>
      </c>
      <c r="AJ19">
        <v>0.68618616610000005</v>
      </c>
      <c r="AK19">
        <v>0.68805197809999996</v>
      </c>
      <c r="AL19">
        <v>0.69012543299999995</v>
      </c>
      <c r="AM19">
        <v>0.69238884359999997</v>
      </c>
      <c r="AN19">
        <v>0.69452983859999995</v>
      </c>
      <c r="AO19">
        <v>0.69653650079999996</v>
      </c>
      <c r="AP19">
        <v>0.69852270159999996</v>
      </c>
      <c r="AQ19">
        <v>0.70062634459999995</v>
      </c>
      <c r="AR19">
        <v>0.7026437606</v>
      </c>
      <c r="AS19">
        <v>0.70676710720000002</v>
      </c>
      <c r="AT19">
        <v>0.71072512960000001</v>
      </c>
      <c r="AU19">
        <v>0.71451223100000005</v>
      </c>
      <c r="AV19">
        <v>0.71820351469999999</v>
      </c>
      <c r="AW19">
        <v>0.72233514389999998</v>
      </c>
    </row>
    <row r="20" spans="2:49" x14ac:dyDescent="0.35">
      <c r="B20" t="s">
        <v>62</v>
      </c>
      <c r="C20">
        <v>0.19372928894524399</v>
      </c>
      <c r="D20">
        <v>0.196839675342774</v>
      </c>
      <c r="E20">
        <v>0.2010760788</v>
      </c>
      <c r="F20">
        <v>0.21079755350000001</v>
      </c>
      <c r="G20">
        <v>0.21495940429999999</v>
      </c>
      <c r="H20">
        <v>0.21649646310000001</v>
      </c>
      <c r="I20">
        <v>0.23046356849999999</v>
      </c>
      <c r="J20">
        <v>0.23997929230000001</v>
      </c>
      <c r="K20">
        <v>0.24143785940000001</v>
      </c>
      <c r="L20">
        <v>0.2464123091</v>
      </c>
      <c r="M20">
        <v>0.25603505830000001</v>
      </c>
      <c r="N20">
        <v>0.2696053726</v>
      </c>
      <c r="O20">
        <v>0.28815710560000002</v>
      </c>
      <c r="P20">
        <v>0.29703081939999998</v>
      </c>
      <c r="Q20">
        <v>0.29351590059999999</v>
      </c>
      <c r="R20">
        <v>0.28765761290000003</v>
      </c>
      <c r="S20">
        <v>0.3240693878</v>
      </c>
      <c r="T20">
        <v>0.30297114469999997</v>
      </c>
      <c r="U20">
        <v>0.28581859749999999</v>
      </c>
      <c r="V20">
        <v>0.27018245330000001</v>
      </c>
      <c r="W20">
        <v>0.26790653050000002</v>
      </c>
      <c r="X20">
        <v>0.2647497144</v>
      </c>
      <c r="Y20">
        <v>0.26394927169999999</v>
      </c>
      <c r="Z20">
        <v>0.26499031919999999</v>
      </c>
      <c r="AA20">
        <v>0.26711221979999999</v>
      </c>
      <c r="AB20">
        <v>0.26986634679999999</v>
      </c>
      <c r="AC20">
        <v>0.27312190269999997</v>
      </c>
      <c r="AD20">
        <v>0.27257075359999999</v>
      </c>
      <c r="AE20">
        <v>0.27193104330000001</v>
      </c>
      <c r="AF20">
        <v>0.27132492609999997</v>
      </c>
      <c r="AG20">
        <v>0.27077376149999999</v>
      </c>
      <c r="AH20">
        <v>0.27039590860000001</v>
      </c>
      <c r="AI20">
        <v>0.27103174250000001</v>
      </c>
      <c r="AJ20">
        <v>0.27179463939999998</v>
      </c>
      <c r="AK20">
        <v>0.27271855630000003</v>
      </c>
      <c r="AL20">
        <v>0.27375053020000001</v>
      </c>
      <c r="AM20">
        <v>0.27485978570000003</v>
      </c>
      <c r="AN20">
        <v>0.27600021949999998</v>
      </c>
      <c r="AO20">
        <v>0.27708954139999997</v>
      </c>
      <c r="AP20">
        <v>0.2781729356</v>
      </c>
      <c r="AQ20">
        <v>0.27930535779999999</v>
      </c>
      <c r="AR20">
        <v>0.28040568389999998</v>
      </c>
      <c r="AS20">
        <v>0.28217839839999997</v>
      </c>
      <c r="AT20">
        <v>0.28388664819999998</v>
      </c>
      <c r="AU20">
        <v>0.28552810899999997</v>
      </c>
      <c r="AV20">
        <v>0.28713271559999998</v>
      </c>
      <c r="AW20">
        <v>0.28891486859999999</v>
      </c>
    </row>
    <row r="21" spans="2:49" x14ac:dyDescent="0.35">
      <c r="B21" t="s">
        <v>63</v>
      </c>
      <c r="C21">
        <v>0.38745857789048899</v>
      </c>
      <c r="D21">
        <v>0.39367935068554899</v>
      </c>
      <c r="E21">
        <v>0.4021521575</v>
      </c>
      <c r="F21">
        <v>0.4576448716</v>
      </c>
      <c r="G21">
        <v>0.50658522819999996</v>
      </c>
      <c r="H21">
        <v>0.55383438510000005</v>
      </c>
      <c r="I21">
        <v>0.63997709439999995</v>
      </c>
      <c r="J21">
        <v>0.72338409260000003</v>
      </c>
      <c r="K21">
        <v>0.79001183279999998</v>
      </c>
      <c r="L21">
        <v>0.87523295300000004</v>
      </c>
      <c r="M21">
        <v>0.98717406429999999</v>
      </c>
      <c r="N21">
        <v>1.128381302</v>
      </c>
      <c r="O21">
        <v>1.218080324</v>
      </c>
      <c r="P21">
        <v>1.268140475</v>
      </c>
      <c r="Q21">
        <v>1.2656590830000001</v>
      </c>
      <c r="R21">
        <v>1.2527956469999999</v>
      </c>
      <c r="S21">
        <v>2.2109240319999999</v>
      </c>
      <c r="T21">
        <v>2.2142285390000001</v>
      </c>
      <c r="U21">
        <v>2.2340629769999998</v>
      </c>
      <c r="V21">
        <v>2.2554458300000002</v>
      </c>
      <c r="W21">
        <v>2.2984678550000002</v>
      </c>
      <c r="X21">
        <v>2.331428941</v>
      </c>
      <c r="Y21">
        <v>2.4171014309999999</v>
      </c>
      <c r="Z21">
        <v>2.5178033110000002</v>
      </c>
      <c r="AA21">
        <v>2.627988437</v>
      </c>
      <c r="AB21">
        <v>2.750221281</v>
      </c>
      <c r="AC21">
        <v>2.8777746890000002</v>
      </c>
      <c r="AD21">
        <v>2.9739827139999999</v>
      </c>
      <c r="AE21">
        <v>3.0692868240000002</v>
      </c>
      <c r="AF21">
        <v>3.1650122359999999</v>
      </c>
      <c r="AG21">
        <v>3.2658778470000001</v>
      </c>
      <c r="AH21">
        <v>3.3690025380000002</v>
      </c>
      <c r="AI21">
        <v>3.437714545</v>
      </c>
      <c r="AJ21">
        <v>3.5084327310000001</v>
      </c>
      <c r="AK21">
        <v>3.5816895120000001</v>
      </c>
      <c r="AL21">
        <v>3.658738461</v>
      </c>
      <c r="AM21">
        <v>3.7374037339999999</v>
      </c>
      <c r="AN21">
        <v>3.8128478719999999</v>
      </c>
      <c r="AO21">
        <v>3.8880539019999998</v>
      </c>
      <c r="AP21">
        <v>3.9636321680000002</v>
      </c>
      <c r="AQ21">
        <v>4.0403736060000002</v>
      </c>
      <c r="AR21">
        <v>4.1171188159999996</v>
      </c>
      <c r="AS21">
        <v>4.2294632620000003</v>
      </c>
      <c r="AT21">
        <v>4.3418869339999997</v>
      </c>
      <c r="AU21">
        <v>4.4542940849999999</v>
      </c>
      <c r="AV21">
        <v>4.5670992630000002</v>
      </c>
      <c r="AW21">
        <v>4.6837441049999997</v>
      </c>
    </row>
    <row r="22" spans="2:49" x14ac:dyDescent="0.35">
      <c r="B22" t="s">
        <v>64</v>
      </c>
      <c r="C22">
        <v>5.5705789795526002</v>
      </c>
      <c r="D22">
        <v>5.6600164269241402</v>
      </c>
      <c r="E22">
        <v>5.7508898210000003</v>
      </c>
      <c r="F22">
        <v>5.7777584099999997</v>
      </c>
      <c r="G22">
        <v>4.9922914430000001</v>
      </c>
      <c r="H22">
        <v>4.2450944159999997</v>
      </c>
      <c r="I22">
        <v>4.5101143090000004</v>
      </c>
      <c r="J22">
        <v>4.3918922870000001</v>
      </c>
      <c r="K22">
        <v>4.1928979350000004</v>
      </c>
      <c r="L22">
        <v>4.4196687739999998</v>
      </c>
      <c r="M22">
        <v>4.584822709</v>
      </c>
      <c r="N22">
        <v>4.5921754220000004</v>
      </c>
      <c r="O22">
        <v>3.9191844960000002</v>
      </c>
      <c r="P22">
        <v>3.2504616460000002</v>
      </c>
      <c r="Q22">
        <v>2.8303979849999998</v>
      </c>
      <c r="R22">
        <v>2.6286648659999998</v>
      </c>
      <c r="S22">
        <v>2.465326546</v>
      </c>
      <c r="T22">
        <v>2.3880474550000002</v>
      </c>
      <c r="U22">
        <v>2.3703234439999998</v>
      </c>
      <c r="V22">
        <v>2.3799418000000001</v>
      </c>
      <c r="W22">
        <v>2.3868082410000002</v>
      </c>
      <c r="X22">
        <v>2.3920144379999999</v>
      </c>
      <c r="Y22">
        <v>2.4012541280000002</v>
      </c>
      <c r="Z22">
        <v>2.4174363400000001</v>
      </c>
      <c r="AA22">
        <v>2.439624002</v>
      </c>
      <c r="AB22">
        <v>2.467329822</v>
      </c>
      <c r="AC22">
        <v>2.4997441789999999</v>
      </c>
      <c r="AD22">
        <v>2.5343693859999998</v>
      </c>
      <c r="AE22">
        <v>2.5691860229999999</v>
      </c>
      <c r="AF22">
        <v>2.604294549</v>
      </c>
      <c r="AG22">
        <v>2.6397708010000001</v>
      </c>
      <c r="AH22">
        <v>2.676326033</v>
      </c>
      <c r="AI22">
        <v>2.7114213720000002</v>
      </c>
      <c r="AJ22">
        <v>2.7468088709999998</v>
      </c>
      <c r="AK22">
        <v>2.7836314660000001</v>
      </c>
      <c r="AL22">
        <v>2.8214173539999998</v>
      </c>
      <c r="AM22">
        <v>2.8599943059999999</v>
      </c>
      <c r="AN22">
        <v>2.8990692880000002</v>
      </c>
      <c r="AO22">
        <v>2.938270186</v>
      </c>
      <c r="AP22">
        <v>2.9774366790000002</v>
      </c>
      <c r="AQ22">
        <v>3.016995847</v>
      </c>
      <c r="AR22">
        <v>3.0560102640000002</v>
      </c>
      <c r="AS22">
        <v>3.0974347839999998</v>
      </c>
      <c r="AT22">
        <v>3.1404245610000001</v>
      </c>
      <c r="AU22">
        <v>3.1842585529999998</v>
      </c>
      <c r="AV22">
        <v>3.2287245590000002</v>
      </c>
      <c r="AW22">
        <v>3.2757120839999998</v>
      </c>
    </row>
    <row r="23" spans="2:49" x14ac:dyDescent="0.35">
      <c r="B23" t="s">
        <v>65</v>
      </c>
      <c r="C23">
        <v>159.36780837797201</v>
      </c>
      <c r="D23">
        <v>161.92651009045801</v>
      </c>
      <c r="E23">
        <v>164.93047089999999</v>
      </c>
      <c r="F23">
        <v>166.1707007</v>
      </c>
      <c r="G23">
        <v>162.2152012</v>
      </c>
      <c r="H23">
        <v>154.65607349999999</v>
      </c>
      <c r="I23">
        <v>157.209</v>
      </c>
      <c r="J23">
        <v>157.47774509999999</v>
      </c>
      <c r="K23">
        <v>153.2484781</v>
      </c>
      <c r="L23">
        <v>150.86854049999999</v>
      </c>
      <c r="M23">
        <v>150.58901520000001</v>
      </c>
      <c r="N23">
        <v>150.81224900000001</v>
      </c>
      <c r="O23">
        <v>151.3726637</v>
      </c>
      <c r="P23">
        <v>149.8725604</v>
      </c>
      <c r="Q23">
        <v>146.87391550000001</v>
      </c>
      <c r="R23">
        <v>144.4598738</v>
      </c>
      <c r="S23">
        <v>142.961522</v>
      </c>
      <c r="T23">
        <v>141.01106830000001</v>
      </c>
      <c r="U23">
        <v>139.47733299999999</v>
      </c>
      <c r="V23">
        <v>138.12268019999999</v>
      </c>
      <c r="W23">
        <v>136.45134759999999</v>
      </c>
      <c r="X23">
        <v>134.47859299999999</v>
      </c>
      <c r="Y23">
        <v>133.14505159999999</v>
      </c>
      <c r="Z23">
        <v>132.47642010000001</v>
      </c>
      <c r="AA23">
        <v>132.2824761</v>
      </c>
      <c r="AB23">
        <v>132.42615950000001</v>
      </c>
      <c r="AC23">
        <v>132.81868470000001</v>
      </c>
      <c r="AD23">
        <v>133.18853730000001</v>
      </c>
      <c r="AE23">
        <v>133.66405069999999</v>
      </c>
      <c r="AF23">
        <v>134.22417590000001</v>
      </c>
      <c r="AG23">
        <v>134.8515956</v>
      </c>
      <c r="AH23">
        <v>135.55451529999999</v>
      </c>
      <c r="AI23">
        <v>136.250553</v>
      </c>
      <c r="AJ23">
        <v>136.95392960000001</v>
      </c>
      <c r="AK23">
        <v>137.6871069</v>
      </c>
      <c r="AL23">
        <v>138.43689449999999</v>
      </c>
      <c r="AM23">
        <v>139.2045138</v>
      </c>
      <c r="AN23">
        <v>139.87180319999999</v>
      </c>
      <c r="AO23">
        <v>140.48259730000001</v>
      </c>
      <c r="AP23">
        <v>141.07197859999999</v>
      </c>
      <c r="AQ23">
        <v>141.67135160000001</v>
      </c>
      <c r="AR23">
        <v>142.26011679999999</v>
      </c>
      <c r="AS23">
        <v>142.8531998</v>
      </c>
      <c r="AT23">
        <v>143.4421643</v>
      </c>
      <c r="AU23">
        <v>144.02790210000001</v>
      </c>
      <c r="AV23">
        <v>144.62080180000001</v>
      </c>
      <c r="AW23">
        <v>145.2906667</v>
      </c>
    </row>
    <row r="24" spans="2:49" x14ac:dyDescent="0.35">
      <c r="B24" t="s">
        <v>66</v>
      </c>
      <c r="C24">
        <v>2.7703288319169999</v>
      </c>
      <c r="D24">
        <v>2.8148073574016701</v>
      </c>
      <c r="E24">
        <v>2.86</v>
      </c>
      <c r="F24">
        <v>2.930728298</v>
      </c>
      <c r="G24">
        <v>2.8437017290000002</v>
      </c>
      <c r="H24">
        <v>2.864349888</v>
      </c>
      <c r="I24">
        <v>2.9921875949999999</v>
      </c>
      <c r="J24">
        <v>2.9122706950000001</v>
      </c>
      <c r="K24">
        <v>2.8670559240000002</v>
      </c>
      <c r="L24">
        <v>2.7348639459999999</v>
      </c>
      <c r="M24">
        <v>2.8488899939999999</v>
      </c>
      <c r="N24">
        <v>2.8817449650000002</v>
      </c>
      <c r="O24">
        <v>2.994041352</v>
      </c>
      <c r="P24">
        <v>3.0557598540000002</v>
      </c>
      <c r="Q24">
        <v>3.0511925500000001</v>
      </c>
      <c r="R24">
        <v>3.0699669030000001</v>
      </c>
      <c r="S24">
        <v>3.1271115699999998</v>
      </c>
      <c r="T24">
        <v>3.1821012199999998</v>
      </c>
      <c r="U24">
        <v>3.2006204970000001</v>
      </c>
      <c r="V24">
        <v>3.193843437</v>
      </c>
      <c r="W24">
        <v>3.147894456</v>
      </c>
      <c r="X24">
        <v>3.0750673040000001</v>
      </c>
      <c r="Y24">
        <v>3.0289696880000001</v>
      </c>
      <c r="Z24">
        <v>3.0130252579999999</v>
      </c>
      <c r="AA24">
        <v>3.019693867</v>
      </c>
      <c r="AB24">
        <v>3.0426645680000002</v>
      </c>
      <c r="AC24">
        <v>3.0773061230000001</v>
      </c>
      <c r="AD24">
        <v>3.1200977440000002</v>
      </c>
      <c r="AE24">
        <v>3.1676034849999999</v>
      </c>
      <c r="AF24">
        <v>3.2184245580000002</v>
      </c>
      <c r="AG24">
        <v>3.2717136419999999</v>
      </c>
      <c r="AH24">
        <v>3.3273667169999999</v>
      </c>
      <c r="AI24">
        <v>3.382098214</v>
      </c>
      <c r="AJ24">
        <v>3.4362574330000002</v>
      </c>
      <c r="AK24">
        <v>3.4904485489999999</v>
      </c>
      <c r="AL24">
        <v>3.5446952270000001</v>
      </c>
      <c r="AM24">
        <v>3.5992490109999999</v>
      </c>
      <c r="AN24">
        <v>3.6529098709999999</v>
      </c>
      <c r="AO24">
        <v>3.7060029509999999</v>
      </c>
      <c r="AP24">
        <v>3.7587697069999999</v>
      </c>
      <c r="AQ24">
        <v>3.811696263</v>
      </c>
      <c r="AR24">
        <v>3.8641668550000001</v>
      </c>
      <c r="AS24">
        <v>3.9151641370000001</v>
      </c>
      <c r="AT24">
        <v>3.9647006089999999</v>
      </c>
      <c r="AU24">
        <v>4.0128633499999999</v>
      </c>
      <c r="AV24">
        <v>4.0600889120000003</v>
      </c>
      <c r="AW24">
        <v>4.1083595490000002</v>
      </c>
    </row>
    <row r="25" spans="2:49" x14ac:dyDescent="0.35">
      <c r="B25" t="s">
        <v>67</v>
      </c>
      <c r="C25">
        <v>46.663857241186399</v>
      </c>
      <c r="D25">
        <v>47.413060563046002</v>
      </c>
      <c r="E25">
        <v>48.17429259</v>
      </c>
      <c r="F25">
        <v>48.654224839999998</v>
      </c>
      <c r="G25">
        <v>46.31471844</v>
      </c>
      <c r="H25">
        <v>41.658309119999998</v>
      </c>
      <c r="I25">
        <v>43.168385579999999</v>
      </c>
      <c r="J25">
        <v>43.943614889999999</v>
      </c>
      <c r="K25">
        <v>41.677688250000003</v>
      </c>
      <c r="L25">
        <v>40.923212550000002</v>
      </c>
      <c r="M25">
        <v>41.116197509999999</v>
      </c>
      <c r="N25">
        <v>41.429360920000001</v>
      </c>
      <c r="O25">
        <v>40.85656281</v>
      </c>
      <c r="P25">
        <v>39.492698519999998</v>
      </c>
      <c r="Q25">
        <v>37.967520010000001</v>
      </c>
      <c r="R25">
        <v>36.923630430000003</v>
      </c>
      <c r="S25">
        <v>36.29667456</v>
      </c>
      <c r="T25">
        <v>35.5589187</v>
      </c>
      <c r="U25">
        <v>35.262183159999999</v>
      </c>
      <c r="V25">
        <v>35.272288189999998</v>
      </c>
      <c r="W25">
        <v>35.076763790000001</v>
      </c>
      <c r="X25">
        <v>34.839860090000002</v>
      </c>
      <c r="Y25">
        <v>34.746586950000001</v>
      </c>
      <c r="Z25">
        <v>34.877600170000001</v>
      </c>
      <c r="AA25">
        <v>35.150203679999997</v>
      </c>
      <c r="AB25">
        <v>35.516175660000002</v>
      </c>
      <c r="AC25">
        <v>35.951231139999997</v>
      </c>
      <c r="AD25">
        <v>36.442811030000001</v>
      </c>
      <c r="AE25">
        <v>36.950268399999999</v>
      </c>
      <c r="AF25">
        <v>37.472860990000001</v>
      </c>
      <c r="AG25">
        <v>38.00925934</v>
      </c>
      <c r="AH25">
        <v>38.57045815</v>
      </c>
      <c r="AI25">
        <v>39.12017127</v>
      </c>
      <c r="AJ25">
        <v>39.674285920000003</v>
      </c>
      <c r="AK25">
        <v>40.251032170000002</v>
      </c>
      <c r="AL25">
        <v>40.83933571</v>
      </c>
      <c r="AM25">
        <v>41.437950780000001</v>
      </c>
      <c r="AN25">
        <v>42.027779019999997</v>
      </c>
      <c r="AO25">
        <v>42.610409959999998</v>
      </c>
      <c r="AP25">
        <v>43.190366500000003</v>
      </c>
      <c r="AQ25">
        <v>43.778914010000001</v>
      </c>
      <c r="AR25">
        <v>44.357649170000002</v>
      </c>
      <c r="AS25">
        <v>44.950781569999997</v>
      </c>
      <c r="AT25">
        <v>45.550884480000001</v>
      </c>
      <c r="AU25">
        <v>46.152153720000001</v>
      </c>
      <c r="AV25">
        <v>46.757220869999998</v>
      </c>
      <c r="AW25">
        <v>47.402488810000001</v>
      </c>
    </row>
    <row r="26" spans="2:49" x14ac:dyDescent="0.35">
      <c r="B26" t="s">
        <v>68</v>
      </c>
      <c r="C26">
        <v>39.525714811669303</v>
      </c>
      <c r="D26">
        <v>40.160312947925298</v>
      </c>
      <c r="E26">
        <v>40.805099759999997</v>
      </c>
      <c r="F26">
        <v>40.488516570000002</v>
      </c>
      <c r="G26">
        <v>39.88217375</v>
      </c>
      <c r="H26">
        <v>39.761539480000003</v>
      </c>
      <c r="I26">
        <v>39.447283839999997</v>
      </c>
      <c r="J26">
        <v>38.934794840000002</v>
      </c>
      <c r="K26">
        <v>38.280741290000002</v>
      </c>
      <c r="L26">
        <v>37.807008089999997</v>
      </c>
      <c r="M26">
        <v>37.437879950000003</v>
      </c>
      <c r="N26">
        <v>37.267797569999999</v>
      </c>
      <c r="O26">
        <v>37.148294550000003</v>
      </c>
      <c r="P26">
        <v>36.764842909999999</v>
      </c>
      <c r="Q26">
        <v>36.090758839999999</v>
      </c>
      <c r="R26">
        <v>35.459758000000001</v>
      </c>
      <c r="S26">
        <v>34.89769836</v>
      </c>
      <c r="T26">
        <v>34.269582059999998</v>
      </c>
      <c r="U26">
        <v>33.890103920000001</v>
      </c>
      <c r="V26">
        <v>33.389883349999998</v>
      </c>
      <c r="W26">
        <v>32.795049380000002</v>
      </c>
      <c r="X26">
        <v>32.10536372</v>
      </c>
      <c r="Y26">
        <v>31.516562919999998</v>
      </c>
      <c r="Z26">
        <v>30.985557</v>
      </c>
      <c r="AA26">
        <v>30.516815149999999</v>
      </c>
      <c r="AB26">
        <v>30.107333329999999</v>
      </c>
      <c r="AC26">
        <v>29.746307089999998</v>
      </c>
      <c r="AD26">
        <v>29.406627319999998</v>
      </c>
      <c r="AE26">
        <v>29.09116285</v>
      </c>
      <c r="AF26">
        <v>28.800987159999998</v>
      </c>
      <c r="AG26">
        <v>28.53418155</v>
      </c>
      <c r="AH26">
        <v>28.291386979999999</v>
      </c>
      <c r="AI26">
        <v>28.06962381</v>
      </c>
      <c r="AJ26">
        <v>27.859722590000001</v>
      </c>
      <c r="AK26">
        <v>27.659740039999999</v>
      </c>
      <c r="AL26">
        <v>27.465310559999999</v>
      </c>
      <c r="AM26">
        <v>27.273577020000001</v>
      </c>
      <c r="AN26">
        <v>27.084233229999999</v>
      </c>
      <c r="AO26">
        <v>26.894335659999999</v>
      </c>
      <c r="AP26">
        <v>26.701607240000001</v>
      </c>
      <c r="AQ26">
        <v>26.507176130000001</v>
      </c>
      <c r="AR26">
        <v>26.308502610000001</v>
      </c>
      <c r="AS26">
        <v>26.105213540000001</v>
      </c>
      <c r="AT26">
        <v>25.895562300000002</v>
      </c>
      <c r="AU26">
        <v>25.677947660000001</v>
      </c>
      <c r="AV26">
        <v>25.452160620000001</v>
      </c>
      <c r="AW26">
        <v>25.232530019999999</v>
      </c>
    </row>
    <row r="27" spans="2:49" x14ac:dyDescent="0.35">
      <c r="B27" t="s">
        <v>69</v>
      </c>
      <c r="C27">
        <v>21.072806770403201</v>
      </c>
      <c r="D27">
        <v>21.411137499294501</v>
      </c>
      <c r="E27">
        <v>21.754900240000001</v>
      </c>
      <c r="F27">
        <v>22.656401970000001</v>
      </c>
      <c r="G27">
        <v>23.13929723</v>
      </c>
      <c r="H27">
        <v>22.62866429</v>
      </c>
      <c r="I27">
        <v>23.558665510000001</v>
      </c>
      <c r="J27">
        <v>24.094345959999998</v>
      </c>
      <c r="K27">
        <v>24.035591230000001</v>
      </c>
      <c r="L27">
        <v>24.007170169999998</v>
      </c>
      <c r="M27">
        <v>24.321650250000001</v>
      </c>
      <c r="N27">
        <v>25.030277430000002</v>
      </c>
      <c r="O27">
        <v>25.793714359999999</v>
      </c>
      <c r="P27">
        <v>25.856902250000001</v>
      </c>
      <c r="Q27">
        <v>25.324356229999999</v>
      </c>
      <c r="R27">
        <v>24.603661720000002</v>
      </c>
      <c r="S27">
        <v>23.79798499</v>
      </c>
      <c r="T27">
        <v>23.116233699999999</v>
      </c>
      <c r="U27">
        <v>22.56092044</v>
      </c>
      <c r="V27">
        <v>22.178489119999998</v>
      </c>
      <c r="W27">
        <v>22.08880594</v>
      </c>
      <c r="X27">
        <v>22.07258169</v>
      </c>
      <c r="Y27">
        <v>22.245624540000001</v>
      </c>
      <c r="Z27">
        <v>22.571585240000001</v>
      </c>
      <c r="AA27">
        <v>22.986994370000001</v>
      </c>
      <c r="AB27">
        <v>23.45562704</v>
      </c>
      <c r="AC27">
        <v>23.960160649999999</v>
      </c>
      <c r="AD27">
        <v>24.511822720000001</v>
      </c>
      <c r="AE27">
        <v>25.095621189999999</v>
      </c>
      <c r="AF27">
        <v>25.705536800000001</v>
      </c>
      <c r="AG27">
        <v>26.3372742</v>
      </c>
      <c r="AH27">
        <v>26.990119570000001</v>
      </c>
      <c r="AI27">
        <v>27.64761562</v>
      </c>
      <c r="AJ27">
        <v>28.309396679999999</v>
      </c>
      <c r="AK27">
        <v>28.975501869999999</v>
      </c>
      <c r="AL27">
        <v>29.645088940000001</v>
      </c>
      <c r="AM27">
        <v>30.31964614</v>
      </c>
      <c r="AN27">
        <v>30.863685</v>
      </c>
      <c r="AO27">
        <v>31.358015250000001</v>
      </c>
      <c r="AP27">
        <v>31.833951679999998</v>
      </c>
      <c r="AQ27">
        <v>32.30654912</v>
      </c>
      <c r="AR27">
        <v>32.778654359999997</v>
      </c>
      <c r="AS27">
        <v>33.246960100000003</v>
      </c>
      <c r="AT27">
        <v>33.711691709999997</v>
      </c>
      <c r="AU27">
        <v>34.178339469999997</v>
      </c>
      <c r="AV27">
        <v>34.651956679999998</v>
      </c>
      <c r="AW27">
        <v>35.141700579999998</v>
      </c>
    </row>
    <row r="28" spans="2:49" x14ac:dyDescent="0.35">
      <c r="B28" t="s">
        <v>70</v>
      </c>
      <c r="C28">
        <v>27.1225441730464</v>
      </c>
      <c r="D28">
        <v>27.5580053927801</v>
      </c>
      <c r="E28">
        <v>28.000458080000001</v>
      </c>
      <c r="F28">
        <v>27.7742273</v>
      </c>
      <c r="G28">
        <v>27.493734889999999</v>
      </c>
      <c r="H28">
        <v>27.400345680000001</v>
      </c>
      <c r="I28">
        <v>27.269108119999999</v>
      </c>
      <c r="J28">
        <v>27.09107315</v>
      </c>
      <c r="K28">
        <v>26.67781355</v>
      </c>
      <c r="L28">
        <v>26.209129709999999</v>
      </c>
      <c r="M28">
        <v>25.774770490000002</v>
      </c>
      <c r="N28">
        <v>25.534359030000001</v>
      </c>
      <c r="O28">
        <v>25.29805193</v>
      </c>
      <c r="P28">
        <v>25.062653239999999</v>
      </c>
      <c r="Q28">
        <v>24.819501420000002</v>
      </c>
      <c r="R28">
        <v>24.574972639999999</v>
      </c>
      <c r="S28">
        <v>24.450352469999999</v>
      </c>
      <c r="T28">
        <v>24.296051240000001</v>
      </c>
      <c r="U28">
        <v>23.999940120000002</v>
      </c>
      <c r="V28">
        <v>23.665746930000001</v>
      </c>
      <c r="W28">
        <v>23.28084883</v>
      </c>
      <c r="X28">
        <v>22.855523900000001</v>
      </c>
      <c r="Y28">
        <v>22.45771779</v>
      </c>
      <c r="Z28">
        <v>22.088504189999998</v>
      </c>
      <c r="AA28">
        <v>21.739256149999999</v>
      </c>
      <c r="AB28">
        <v>21.399152279999999</v>
      </c>
      <c r="AC28">
        <v>21.059770960000002</v>
      </c>
      <c r="AD28">
        <v>20.713579899999999</v>
      </c>
      <c r="AE28">
        <v>20.355553910000001</v>
      </c>
      <c r="AF28">
        <v>19.98257387</v>
      </c>
      <c r="AG28">
        <v>19.593479869999999</v>
      </c>
      <c r="AH28">
        <v>19.188851140000001</v>
      </c>
      <c r="AI28">
        <v>18.76831949</v>
      </c>
      <c r="AJ28">
        <v>18.33494468</v>
      </c>
      <c r="AK28">
        <v>17.89201701</v>
      </c>
      <c r="AL28">
        <v>17.443132460000001</v>
      </c>
      <c r="AM28">
        <v>16.991731179999999</v>
      </c>
      <c r="AN28">
        <v>16.541616619999999</v>
      </c>
      <c r="AO28">
        <v>16.095882110000002</v>
      </c>
      <c r="AP28">
        <v>15.657140630000001</v>
      </c>
      <c r="AQ28">
        <v>15.2279395</v>
      </c>
      <c r="AR28">
        <v>14.81040028</v>
      </c>
      <c r="AS28">
        <v>14.40602709</v>
      </c>
      <c r="AT28">
        <v>14.01664177</v>
      </c>
      <c r="AU28">
        <v>13.643739610000001</v>
      </c>
      <c r="AV28">
        <v>13.288447039999999</v>
      </c>
      <c r="AW28">
        <v>12.95189656</v>
      </c>
    </row>
    <row r="29" spans="2:49" x14ac:dyDescent="0.35">
      <c r="B29" t="s">
        <v>71</v>
      </c>
      <c r="C29">
        <v>22.604062437828901</v>
      </c>
      <c r="D29">
        <v>22.966977971759398</v>
      </c>
      <c r="E29">
        <v>23.33572023</v>
      </c>
      <c r="F29">
        <v>23.666601709999998</v>
      </c>
      <c r="G29">
        <v>22.541573769999999</v>
      </c>
      <c r="H29">
        <v>20.34286505</v>
      </c>
      <c r="I29">
        <v>20.773369379999998</v>
      </c>
      <c r="J29">
        <v>20.5016456</v>
      </c>
      <c r="K29">
        <v>19.709587859999999</v>
      </c>
      <c r="L29">
        <v>19.187156099999999</v>
      </c>
      <c r="M29">
        <v>19.08962704</v>
      </c>
      <c r="N29">
        <v>18.668709100000001</v>
      </c>
      <c r="O29">
        <v>19.28199871</v>
      </c>
      <c r="P29">
        <v>19.639703019999999</v>
      </c>
      <c r="Q29">
        <v>19.620586429999999</v>
      </c>
      <c r="R29">
        <v>19.827883969999998</v>
      </c>
      <c r="S29">
        <v>20.391700090000001</v>
      </c>
      <c r="T29">
        <v>20.588181410000001</v>
      </c>
      <c r="U29">
        <v>20.563564830000001</v>
      </c>
      <c r="V29">
        <v>20.422429189999999</v>
      </c>
      <c r="W29">
        <v>20.061985249999999</v>
      </c>
      <c r="X29">
        <v>19.5301963</v>
      </c>
      <c r="Y29">
        <v>19.149589720000002</v>
      </c>
      <c r="Z29">
        <v>18.94014829</v>
      </c>
      <c r="AA29">
        <v>18.86951286</v>
      </c>
      <c r="AB29">
        <v>18.905206580000002</v>
      </c>
      <c r="AC29">
        <v>19.023908769999998</v>
      </c>
      <c r="AD29">
        <v>18.993598590000001</v>
      </c>
      <c r="AE29">
        <v>19.00384085</v>
      </c>
      <c r="AF29">
        <v>19.04379252</v>
      </c>
      <c r="AG29">
        <v>19.105686980000002</v>
      </c>
      <c r="AH29">
        <v>19.18633273</v>
      </c>
      <c r="AI29">
        <v>19.262724559999999</v>
      </c>
      <c r="AJ29">
        <v>19.339322320000001</v>
      </c>
      <c r="AK29">
        <v>19.4183673</v>
      </c>
      <c r="AL29">
        <v>19.499331609999999</v>
      </c>
      <c r="AM29">
        <v>19.582359629999999</v>
      </c>
      <c r="AN29">
        <v>19.701579450000001</v>
      </c>
      <c r="AO29">
        <v>19.81795142</v>
      </c>
      <c r="AP29">
        <v>19.930142879999998</v>
      </c>
      <c r="AQ29">
        <v>20.039076569999999</v>
      </c>
      <c r="AR29">
        <v>20.140743480000001</v>
      </c>
      <c r="AS29">
        <v>20.22905338</v>
      </c>
      <c r="AT29">
        <v>20.302683470000002</v>
      </c>
      <c r="AU29">
        <v>20.36285831</v>
      </c>
      <c r="AV29">
        <v>20.410927650000001</v>
      </c>
      <c r="AW29">
        <v>20.453691150000001</v>
      </c>
    </row>
    <row r="30" spans="2:49" x14ac:dyDescent="0.35">
      <c r="B30" t="s">
        <v>72</v>
      </c>
      <c r="C30">
        <v>30998.430217312201</v>
      </c>
      <c r="D30">
        <v>31496.120041177499</v>
      </c>
      <c r="E30">
        <v>32001.800439999999</v>
      </c>
      <c r="F30">
        <v>32392.055530000001</v>
      </c>
      <c r="G30">
        <v>32732.276300000001</v>
      </c>
      <c r="H30">
        <v>33296.999660000001</v>
      </c>
      <c r="I30">
        <v>33758.797330000001</v>
      </c>
      <c r="J30">
        <v>34130.425190000002</v>
      </c>
      <c r="K30">
        <v>34110.965559999997</v>
      </c>
      <c r="L30">
        <v>33966.703540000002</v>
      </c>
      <c r="M30">
        <v>33838.039400000001</v>
      </c>
      <c r="N30">
        <v>33963.92974</v>
      </c>
      <c r="O30">
        <v>34060.806909999999</v>
      </c>
      <c r="P30">
        <v>34157.960400000004</v>
      </c>
      <c r="Q30">
        <v>34255.391009999999</v>
      </c>
      <c r="R30">
        <v>34333.114009999998</v>
      </c>
      <c r="S30">
        <v>34660.960270000003</v>
      </c>
      <c r="T30">
        <v>34938.525379999999</v>
      </c>
      <c r="U30">
        <v>35073.741320000001</v>
      </c>
      <c r="V30">
        <v>35151.189530000003</v>
      </c>
      <c r="W30">
        <v>35151.551370000001</v>
      </c>
      <c r="X30">
        <v>35094.894419999997</v>
      </c>
      <c r="Y30">
        <v>35101.292880000001</v>
      </c>
      <c r="Z30">
        <v>35173.397409999998</v>
      </c>
      <c r="AA30">
        <v>35299.119530000004</v>
      </c>
      <c r="AB30">
        <v>35461.729700000004</v>
      </c>
      <c r="AC30">
        <v>35648.839549999997</v>
      </c>
      <c r="AD30">
        <v>35848.974600000001</v>
      </c>
      <c r="AE30">
        <v>36054.593180000003</v>
      </c>
      <c r="AF30">
        <v>36260.690920000001</v>
      </c>
      <c r="AG30">
        <v>36465.068420000003</v>
      </c>
      <c r="AH30">
        <v>36668.045449999998</v>
      </c>
      <c r="AI30">
        <v>36866.224450000002</v>
      </c>
      <c r="AJ30">
        <v>37062.86131</v>
      </c>
      <c r="AK30">
        <v>37260.543160000001</v>
      </c>
      <c r="AL30">
        <v>37461.978060000001</v>
      </c>
      <c r="AM30">
        <v>37668.709360000001</v>
      </c>
      <c r="AN30">
        <v>37883.649749999997</v>
      </c>
      <c r="AO30">
        <v>38106.919979999999</v>
      </c>
      <c r="AP30">
        <v>38337.058239999998</v>
      </c>
      <c r="AQ30">
        <v>38573.000740000003</v>
      </c>
      <c r="AR30">
        <v>38812.957690000003</v>
      </c>
      <c r="AS30">
        <v>39053.926630000002</v>
      </c>
      <c r="AT30">
        <v>39295.44814</v>
      </c>
      <c r="AU30">
        <v>39537.23979</v>
      </c>
      <c r="AV30">
        <v>39779.022389999998</v>
      </c>
      <c r="AW30">
        <v>40022.255669999999</v>
      </c>
    </row>
    <row r="31" spans="2:49" x14ac:dyDescent="0.35">
      <c r="B31" t="s">
        <v>73</v>
      </c>
      <c r="C31">
        <v>17.998489648965599</v>
      </c>
      <c r="D31">
        <v>18.287461222056098</v>
      </c>
      <c r="E31">
        <v>18.581072330000001</v>
      </c>
      <c r="F31">
        <v>27.034621189999999</v>
      </c>
      <c r="G31">
        <v>90.957339880000006</v>
      </c>
      <c r="H31">
        <v>149.83720959999999</v>
      </c>
      <c r="I31">
        <v>210.22185289999999</v>
      </c>
      <c r="J31">
        <v>285.5532556</v>
      </c>
      <c r="K31">
        <v>357.9304894</v>
      </c>
      <c r="L31">
        <v>421.62799050000001</v>
      </c>
      <c r="M31">
        <v>482.24971160000001</v>
      </c>
      <c r="N31">
        <v>526.96799060000001</v>
      </c>
      <c r="O31">
        <v>562.94917469999996</v>
      </c>
      <c r="P31">
        <v>614.30298909999999</v>
      </c>
      <c r="Q31">
        <v>692.49776469999995</v>
      </c>
      <c r="R31">
        <v>768.87911250000002</v>
      </c>
      <c r="S31">
        <v>878.06742650000001</v>
      </c>
      <c r="T31">
        <v>959.25810439999998</v>
      </c>
      <c r="U31">
        <v>1047.5436979999999</v>
      </c>
      <c r="V31">
        <v>1144.294678</v>
      </c>
      <c r="W31">
        <v>1249.3270339999999</v>
      </c>
      <c r="X31">
        <v>1363.3842239999999</v>
      </c>
      <c r="Y31">
        <v>1482.193677</v>
      </c>
      <c r="Z31">
        <v>1600.446105</v>
      </c>
      <c r="AA31">
        <v>1714.7498780000001</v>
      </c>
      <c r="AB31">
        <v>1822.008832</v>
      </c>
      <c r="AC31">
        <v>1920.020049</v>
      </c>
      <c r="AD31">
        <v>2007.176191</v>
      </c>
      <c r="AE31">
        <v>2082.351893</v>
      </c>
      <c r="AF31">
        <v>2144.7265520000001</v>
      </c>
      <c r="AG31">
        <v>2193.7975799999999</v>
      </c>
      <c r="AH31">
        <v>2229.340702</v>
      </c>
      <c r="AI31">
        <v>2251.5968320000002</v>
      </c>
      <c r="AJ31">
        <v>2260.7627980000002</v>
      </c>
      <c r="AK31">
        <v>2257.1049870000002</v>
      </c>
      <c r="AL31">
        <v>2241.1729190000001</v>
      </c>
      <c r="AM31">
        <v>2213.6751800000002</v>
      </c>
      <c r="AN31">
        <v>2175.7978670000002</v>
      </c>
      <c r="AO31">
        <v>2128.568526</v>
      </c>
      <c r="AP31">
        <v>2073.0717669999999</v>
      </c>
      <c r="AQ31">
        <v>2010.5244090000001</v>
      </c>
      <c r="AR31">
        <v>1942.1679549999999</v>
      </c>
      <c r="AS31">
        <v>1869.2964010000001</v>
      </c>
      <c r="AT31">
        <v>1793.1055429999999</v>
      </c>
      <c r="AU31">
        <v>1714.681409</v>
      </c>
      <c r="AV31">
        <v>1634.993774</v>
      </c>
      <c r="AW31">
        <v>1554.928525</v>
      </c>
    </row>
    <row r="32" spans="2:49" x14ac:dyDescent="0.35">
      <c r="B32" t="s">
        <v>74</v>
      </c>
      <c r="C32">
        <v>1571.8931047778699</v>
      </c>
      <c r="D32">
        <v>1597.13035701831</v>
      </c>
      <c r="E32">
        <v>1622.772802</v>
      </c>
      <c r="F32">
        <v>2018.3421089999999</v>
      </c>
      <c r="G32">
        <v>2396.9182500000002</v>
      </c>
      <c r="H32">
        <v>2798.400866</v>
      </c>
      <c r="I32">
        <v>3155.6989469999999</v>
      </c>
      <c r="J32">
        <v>3477.3985939999998</v>
      </c>
      <c r="K32">
        <v>3706.560665</v>
      </c>
      <c r="L32">
        <v>3894.4863150000001</v>
      </c>
      <c r="M32">
        <v>4070.4784789999999</v>
      </c>
      <c r="N32">
        <v>4285.3552250000002</v>
      </c>
      <c r="O32">
        <v>4481.0382970000001</v>
      </c>
      <c r="P32">
        <v>4669.2074560000001</v>
      </c>
      <c r="Q32">
        <v>4851.6967709999999</v>
      </c>
      <c r="R32">
        <v>5017.6590729999998</v>
      </c>
      <c r="S32">
        <v>5238.325812</v>
      </c>
      <c r="T32">
        <v>5399.4237970000004</v>
      </c>
      <c r="U32">
        <v>5508.5611369999997</v>
      </c>
      <c r="V32">
        <v>5591.7367819999999</v>
      </c>
      <c r="W32">
        <v>5644.9770630000003</v>
      </c>
      <c r="X32">
        <v>5670.8986860000005</v>
      </c>
      <c r="Y32">
        <v>5692.4610240000002</v>
      </c>
      <c r="Z32">
        <v>5708.7492359999997</v>
      </c>
      <c r="AA32">
        <v>5716.7940360000002</v>
      </c>
      <c r="AB32">
        <v>5712.9839570000004</v>
      </c>
      <c r="AC32">
        <v>5694.642092</v>
      </c>
      <c r="AD32">
        <v>5659.5036229999996</v>
      </c>
      <c r="AE32">
        <v>5606.2438389999998</v>
      </c>
      <c r="AF32">
        <v>5534.225711</v>
      </c>
      <c r="AG32">
        <v>5443.503874</v>
      </c>
      <c r="AH32">
        <v>5334.7344890000004</v>
      </c>
      <c r="AI32">
        <v>5208.352981</v>
      </c>
      <c r="AJ32">
        <v>5065.9600630000004</v>
      </c>
      <c r="AK32">
        <v>4909.3298860000004</v>
      </c>
      <c r="AL32">
        <v>4740.4643249999999</v>
      </c>
      <c r="AM32">
        <v>4561.4359459999996</v>
      </c>
      <c r="AN32">
        <v>4374.424986</v>
      </c>
      <c r="AO32">
        <v>4181.5487999999996</v>
      </c>
      <c r="AP32">
        <v>3984.8427029999998</v>
      </c>
      <c r="AQ32">
        <v>3786.2963070000001</v>
      </c>
      <c r="AR32">
        <v>3587.7502159999999</v>
      </c>
      <c r="AS32">
        <v>3390.8113229999999</v>
      </c>
      <c r="AT32">
        <v>3197.0015309999999</v>
      </c>
      <c r="AU32">
        <v>3007.621995</v>
      </c>
      <c r="AV32">
        <v>2823.7452360000002</v>
      </c>
      <c r="AW32">
        <v>2646.244115</v>
      </c>
    </row>
    <row r="33" spans="2:49" x14ac:dyDescent="0.35">
      <c r="B33" t="s">
        <v>75</v>
      </c>
      <c r="C33">
        <v>3720.5673609549599</v>
      </c>
      <c r="D33">
        <v>3780.3022733867101</v>
      </c>
      <c r="E33">
        <v>3840.9962489999998</v>
      </c>
      <c r="F33">
        <v>4360.0319829999999</v>
      </c>
      <c r="G33">
        <v>4821.1961359999996</v>
      </c>
      <c r="H33">
        <v>5318.7950840000003</v>
      </c>
      <c r="I33">
        <v>5759.03892</v>
      </c>
      <c r="J33">
        <v>6146.6243169999998</v>
      </c>
      <c r="K33">
        <v>6400.4687830000003</v>
      </c>
      <c r="L33">
        <v>6597.9228009999997</v>
      </c>
      <c r="M33">
        <v>6780.4865239999999</v>
      </c>
      <c r="N33">
        <v>7040.4652349999997</v>
      </c>
      <c r="O33">
        <v>7274.498732</v>
      </c>
      <c r="P33">
        <v>7492.8276699999997</v>
      </c>
      <c r="Q33">
        <v>7691.3289219999997</v>
      </c>
      <c r="R33">
        <v>7869.2669690000002</v>
      </c>
      <c r="S33">
        <v>8101.3531160000002</v>
      </c>
      <c r="T33">
        <v>8278.1539489999996</v>
      </c>
      <c r="U33">
        <v>8371.4493340000008</v>
      </c>
      <c r="V33">
        <v>8426.9906719999999</v>
      </c>
      <c r="W33">
        <v>8439.6738860000005</v>
      </c>
      <c r="X33">
        <v>8414.5611439999902</v>
      </c>
      <c r="Y33">
        <v>8383.2071479999995</v>
      </c>
      <c r="Z33">
        <v>8346.0386209999997</v>
      </c>
      <c r="AA33">
        <v>8299.3632290000005</v>
      </c>
      <c r="AB33">
        <v>8238.5690130000003</v>
      </c>
      <c r="AC33">
        <v>8160.1998350000003</v>
      </c>
      <c r="AD33">
        <v>8061.3040890000002</v>
      </c>
      <c r="AE33">
        <v>7940.1481279999998</v>
      </c>
      <c r="AF33">
        <v>7795.9511339999999</v>
      </c>
      <c r="AG33">
        <v>7628.8955329999999</v>
      </c>
      <c r="AH33">
        <v>7440.0147420000003</v>
      </c>
      <c r="AI33">
        <v>7230.152411</v>
      </c>
      <c r="AJ33">
        <v>7001.6444899999997</v>
      </c>
      <c r="AK33">
        <v>6757.0554780000002</v>
      </c>
      <c r="AL33">
        <v>6499.1593750000002</v>
      </c>
      <c r="AM33">
        <v>6230.7688779999999</v>
      </c>
      <c r="AN33">
        <v>5954.7886680000001</v>
      </c>
      <c r="AO33">
        <v>5673.9616020000003</v>
      </c>
      <c r="AP33">
        <v>5390.8835339999996</v>
      </c>
      <c r="AQ33">
        <v>5108.0379480000001</v>
      </c>
      <c r="AR33">
        <v>4827.6803929999996</v>
      </c>
      <c r="AS33">
        <v>4551.7670539999999</v>
      </c>
      <c r="AT33">
        <v>4282.1073290000004</v>
      </c>
      <c r="AU33">
        <v>4020.2214370000002</v>
      </c>
      <c r="AV33">
        <v>3767.3338199999998</v>
      </c>
      <c r="AW33">
        <v>3524.4091570000001</v>
      </c>
    </row>
    <row r="34" spans="2:49" x14ac:dyDescent="0.35">
      <c r="B34" t="s">
        <v>76</v>
      </c>
      <c r="C34">
        <v>5208.7853750706399</v>
      </c>
      <c r="D34">
        <v>5292.4141090967596</v>
      </c>
      <c r="E34">
        <v>5377.3855290000001</v>
      </c>
      <c r="F34">
        <v>5763.2340869999998</v>
      </c>
      <c r="G34">
        <v>6098.8147710000003</v>
      </c>
      <c r="H34">
        <v>6478.1152380000003</v>
      </c>
      <c r="I34">
        <v>6809.3023789999997</v>
      </c>
      <c r="J34">
        <v>7093.6881810000004</v>
      </c>
      <c r="K34">
        <v>7253.1117510000004</v>
      </c>
      <c r="L34">
        <v>7363.7386079999997</v>
      </c>
      <c r="M34">
        <v>7465.2670680000001</v>
      </c>
      <c r="N34">
        <v>7628.1386469999998</v>
      </c>
      <c r="O34">
        <v>7773.185039</v>
      </c>
      <c r="P34">
        <v>7903.9096499999996</v>
      </c>
      <c r="Q34">
        <v>8009.5661280000004</v>
      </c>
      <c r="R34">
        <v>8105.7979359999999</v>
      </c>
      <c r="S34">
        <v>8233.1448639999999</v>
      </c>
      <c r="T34">
        <v>8348.7052139999996</v>
      </c>
      <c r="U34">
        <v>8381.3880609999997</v>
      </c>
      <c r="V34">
        <v>8379.8663309999902</v>
      </c>
      <c r="W34">
        <v>8339.447435</v>
      </c>
      <c r="X34">
        <v>8265.2909280000003</v>
      </c>
      <c r="Y34">
        <v>8186.9022569999997</v>
      </c>
      <c r="Z34">
        <v>8105.4075979999998</v>
      </c>
      <c r="AA34">
        <v>8017.5509339999999</v>
      </c>
      <c r="AB34">
        <v>7919.196653</v>
      </c>
      <c r="AC34">
        <v>7807.2037689999997</v>
      </c>
      <c r="AD34">
        <v>7678.8598359999996</v>
      </c>
      <c r="AE34">
        <v>7532.5442810000004</v>
      </c>
      <c r="AF34">
        <v>7367.5162460000001</v>
      </c>
      <c r="AG34">
        <v>7183.9237949999997</v>
      </c>
      <c r="AH34">
        <v>6982.7031889999998</v>
      </c>
      <c r="AI34">
        <v>6764.6389650000001</v>
      </c>
      <c r="AJ34">
        <v>6531.8603039999998</v>
      </c>
      <c r="AK34">
        <v>6286.6996339999996</v>
      </c>
      <c r="AL34">
        <v>6031.6400649999996</v>
      </c>
      <c r="AM34">
        <v>5769.1763469999996</v>
      </c>
      <c r="AN34">
        <v>5501.85761</v>
      </c>
      <c r="AO34">
        <v>5232.0661499999997</v>
      </c>
      <c r="AP34">
        <v>4962.0380569999998</v>
      </c>
      <c r="AQ34">
        <v>4693.8900629999998</v>
      </c>
      <c r="AR34">
        <v>4429.5248620000002</v>
      </c>
      <c r="AS34">
        <v>4170.5788920000005</v>
      </c>
      <c r="AT34">
        <v>3918.5498769999999</v>
      </c>
      <c r="AU34">
        <v>3674.6796869999998</v>
      </c>
      <c r="AV34">
        <v>3439.9499049999999</v>
      </c>
      <c r="AW34">
        <v>3215.1136190000002</v>
      </c>
    </row>
    <row r="35" spans="2:49" x14ac:dyDescent="0.35">
      <c r="B35" t="s">
        <v>77</v>
      </c>
      <c r="C35">
        <v>13521.9613593495</v>
      </c>
      <c r="D35">
        <v>13739.0608227762</v>
      </c>
      <c r="E35">
        <v>13959.64589</v>
      </c>
      <c r="F35">
        <v>13387.10418</v>
      </c>
      <c r="G35">
        <v>12832.927820000001</v>
      </c>
      <c r="H35">
        <v>12362.858550000001</v>
      </c>
      <c r="I35">
        <v>11917.764020000001</v>
      </c>
      <c r="J35">
        <v>11490.172420000001</v>
      </c>
      <c r="K35">
        <v>11030.21211</v>
      </c>
      <c r="L35">
        <v>10589.709629999999</v>
      </c>
      <c r="M35">
        <v>10181.626679999999</v>
      </c>
      <c r="N35">
        <v>9832.9004829999994</v>
      </c>
      <c r="O35">
        <v>9508.0682579999902</v>
      </c>
      <c r="P35">
        <v>9190.0769099999998</v>
      </c>
      <c r="Q35">
        <v>8882.1789740000004</v>
      </c>
      <c r="R35">
        <v>8588.2582430000002</v>
      </c>
      <c r="S35">
        <v>8315.2668030000004</v>
      </c>
      <c r="T35">
        <v>8080.7483869999996</v>
      </c>
      <c r="U35">
        <v>7802.7960620000003</v>
      </c>
      <c r="V35">
        <v>7527.3472140000003</v>
      </c>
      <c r="W35">
        <v>7250.8578280000002</v>
      </c>
      <c r="X35">
        <v>6975.3483379999998</v>
      </c>
      <c r="Y35">
        <v>6714.5070489999998</v>
      </c>
      <c r="Z35">
        <v>6468.2831329999999</v>
      </c>
      <c r="AA35">
        <v>6233.994103</v>
      </c>
      <c r="AB35">
        <v>6008.5720780000001</v>
      </c>
      <c r="AC35">
        <v>5789.4875750000001</v>
      </c>
      <c r="AD35">
        <v>5574.4866620000003</v>
      </c>
      <c r="AE35">
        <v>5361.9150129999998</v>
      </c>
      <c r="AF35">
        <v>5150.6271129999996</v>
      </c>
      <c r="AG35">
        <v>4939.9843220000002</v>
      </c>
      <c r="AH35">
        <v>4729.7979160000004</v>
      </c>
      <c r="AI35">
        <v>4519.8868979999997</v>
      </c>
      <c r="AJ35">
        <v>4310.7351639999997</v>
      </c>
      <c r="AK35">
        <v>4102.952961</v>
      </c>
      <c r="AL35">
        <v>3897.2391739999998</v>
      </c>
      <c r="AM35">
        <v>3694.3190129999998</v>
      </c>
      <c r="AN35">
        <v>3494.977617</v>
      </c>
      <c r="AO35">
        <v>3299.9282819999999</v>
      </c>
      <c r="AP35">
        <v>3109.8367680000001</v>
      </c>
      <c r="AQ35">
        <v>2925.335834</v>
      </c>
      <c r="AR35">
        <v>2746.9800100000002</v>
      </c>
      <c r="AS35">
        <v>2575.2272520000001</v>
      </c>
      <c r="AT35">
        <v>2410.485017</v>
      </c>
      <c r="AU35">
        <v>2253.0590649999999</v>
      </c>
      <c r="AV35">
        <v>2103.1508009999998</v>
      </c>
      <c r="AW35">
        <v>1960.872836</v>
      </c>
    </row>
    <row r="36" spans="2:49" x14ac:dyDescent="0.35">
      <c r="B36" t="s">
        <v>78</v>
      </c>
      <c r="C36">
        <v>4769.5635809194901</v>
      </c>
      <c r="D36">
        <v>4846.1404669702097</v>
      </c>
      <c r="E36">
        <v>4923.9468200000001</v>
      </c>
      <c r="F36">
        <v>4709.5181510000002</v>
      </c>
      <c r="G36">
        <v>4493.2885829999996</v>
      </c>
      <c r="H36">
        <v>4304.9521109999996</v>
      </c>
      <c r="I36">
        <v>4127.5701159999999</v>
      </c>
      <c r="J36">
        <v>3955.8010570000001</v>
      </c>
      <c r="K36">
        <v>3775.9759949999998</v>
      </c>
      <c r="L36">
        <v>3601.2245600000001</v>
      </c>
      <c r="M36">
        <v>3438.5047359999999</v>
      </c>
      <c r="N36">
        <v>3292.7376509999999</v>
      </c>
      <c r="O36">
        <v>3156.0472749999999</v>
      </c>
      <c r="P36">
        <v>3025.9757549999999</v>
      </c>
      <c r="Q36">
        <v>2900.6908830000002</v>
      </c>
      <c r="R36">
        <v>2780.5816260000001</v>
      </c>
      <c r="S36">
        <v>2664.535664</v>
      </c>
      <c r="T36">
        <v>2540.2462740000001</v>
      </c>
      <c r="U36">
        <v>2413.3321879999999</v>
      </c>
      <c r="V36">
        <v>2292.2894719999999</v>
      </c>
      <c r="W36">
        <v>2176.1418629999998</v>
      </c>
      <c r="X36">
        <v>2065.0522769999998</v>
      </c>
      <c r="Y36">
        <v>1961.361202</v>
      </c>
      <c r="Z36">
        <v>1864.7123610000001</v>
      </c>
      <c r="AA36">
        <v>1774.246206</v>
      </c>
      <c r="AB36">
        <v>1689.0471970000001</v>
      </c>
      <c r="AC36">
        <v>1608.331655</v>
      </c>
      <c r="AD36">
        <v>1531.394534</v>
      </c>
      <c r="AE36">
        <v>1457.6702</v>
      </c>
      <c r="AF36">
        <v>1386.710597</v>
      </c>
      <c r="AG36">
        <v>1318.1830890000001</v>
      </c>
      <c r="AH36">
        <v>1251.857029</v>
      </c>
      <c r="AI36">
        <v>1187.5190720000001</v>
      </c>
      <c r="AJ36">
        <v>1125.0942219999999</v>
      </c>
      <c r="AK36">
        <v>1064.5426440000001</v>
      </c>
      <c r="AL36">
        <v>1005.857714</v>
      </c>
      <c r="AM36">
        <v>949.05128070000001</v>
      </c>
      <c r="AN36">
        <v>894.16400220000003</v>
      </c>
      <c r="AO36">
        <v>841.23214510000003</v>
      </c>
      <c r="AP36">
        <v>790.29350220000003</v>
      </c>
      <c r="AQ36">
        <v>741.39114889999996</v>
      </c>
      <c r="AR36">
        <v>694.5622237</v>
      </c>
      <c r="AS36">
        <v>649.83300780000002</v>
      </c>
      <c r="AT36">
        <v>607.22653739999998</v>
      </c>
      <c r="AU36">
        <v>566.75109799999996</v>
      </c>
      <c r="AV36">
        <v>528.39907010000002</v>
      </c>
      <c r="AW36">
        <v>492.14994080000002</v>
      </c>
    </row>
    <row r="37" spans="2:49" x14ac:dyDescent="0.35">
      <c r="B37" t="s">
        <v>79</v>
      </c>
      <c r="C37">
        <v>2185.3248924602099</v>
      </c>
      <c r="D37">
        <v>2220.4109904720199</v>
      </c>
      <c r="E37">
        <v>2256.0604069999999</v>
      </c>
      <c r="F37">
        <v>2121.5051360000002</v>
      </c>
      <c r="G37">
        <v>1989.1412459999999</v>
      </c>
      <c r="H37">
        <v>1869.6697549999999</v>
      </c>
      <c r="I37">
        <v>1758.160666</v>
      </c>
      <c r="J37">
        <v>1651.8521009999999</v>
      </c>
      <c r="K37">
        <v>1548.414734</v>
      </c>
      <c r="L37">
        <v>1449.004889</v>
      </c>
      <c r="M37">
        <v>1356.8281750000001</v>
      </c>
      <c r="N37">
        <v>1275.432861</v>
      </c>
      <c r="O37">
        <v>1199.1312479999999</v>
      </c>
      <c r="P37">
        <v>1127.2345600000001</v>
      </c>
      <c r="Q37">
        <v>1058.9670000000001</v>
      </c>
      <c r="R37">
        <v>993.95586579999997</v>
      </c>
      <c r="S37">
        <v>933.31525669999996</v>
      </c>
      <c r="T37">
        <v>874.16607829999998</v>
      </c>
      <c r="U37">
        <v>817.14831619999995</v>
      </c>
      <c r="V37">
        <v>763.43842959999995</v>
      </c>
      <c r="W37">
        <v>712.78828629999998</v>
      </c>
      <c r="X37">
        <v>665.16273790000002</v>
      </c>
      <c r="Y37">
        <v>620.87822029999995</v>
      </c>
      <c r="Z37">
        <v>579.78748689999998</v>
      </c>
      <c r="AA37">
        <v>541.63176299999998</v>
      </c>
      <c r="AB37">
        <v>506.14764109999999</v>
      </c>
      <c r="AC37">
        <v>473.09432290000001</v>
      </c>
      <c r="AD37">
        <v>442.24851799999999</v>
      </c>
      <c r="AE37">
        <v>413.41400090000002</v>
      </c>
      <c r="AF37">
        <v>386.4189184</v>
      </c>
      <c r="AG37">
        <v>361.11458800000003</v>
      </c>
      <c r="AH37">
        <v>337.37290039999999</v>
      </c>
      <c r="AI37">
        <v>315.0739562</v>
      </c>
      <c r="AJ37">
        <v>294.12238239999999</v>
      </c>
      <c r="AK37">
        <v>274.43262120000003</v>
      </c>
      <c r="AL37">
        <v>255.9278645</v>
      </c>
      <c r="AM37">
        <v>238.53829529999999</v>
      </c>
      <c r="AN37">
        <v>222.20191310000001</v>
      </c>
      <c r="AO37">
        <v>206.86082519999999</v>
      </c>
      <c r="AP37">
        <v>192.46157210000001</v>
      </c>
      <c r="AQ37">
        <v>178.95531969999999</v>
      </c>
      <c r="AR37">
        <v>166.2963637</v>
      </c>
      <c r="AS37">
        <v>154.44132909999999</v>
      </c>
      <c r="AT37">
        <v>143.34990149999999</v>
      </c>
      <c r="AU37">
        <v>132.98323009999999</v>
      </c>
      <c r="AV37">
        <v>123.3035816</v>
      </c>
      <c r="AW37">
        <v>114.27449319999999</v>
      </c>
    </row>
    <row r="38" spans="2:49" x14ac:dyDescent="0.35">
      <c r="B38" t="s">
        <v>80</v>
      </c>
      <c r="C38">
        <v>6.9573204344700098E-3</v>
      </c>
      <c r="D38">
        <v>7.06902246445449E-3</v>
      </c>
      <c r="E38">
        <v>7.1825179100000001E-3</v>
      </c>
      <c r="F38">
        <v>2.3230158399999999E-2</v>
      </c>
      <c r="G38">
        <v>5.4631716800000001E-2</v>
      </c>
      <c r="H38">
        <v>0.1120140721</v>
      </c>
      <c r="I38">
        <v>0.19648026239999999</v>
      </c>
      <c r="J38">
        <v>0.31953315100000002</v>
      </c>
      <c r="K38">
        <v>0.46736196019999998</v>
      </c>
      <c r="L38">
        <v>0.66416074690000004</v>
      </c>
      <c r="M38">
        <v>0.95427998879999998</v>
      </c>
      <c r="N38">
        <v>1.40196287</v>
      </c>
      <c r="O38">
        <v>2.0078541059999999</v>
      </c>
      <c r="P38">
        <v>2.7969515010000001</v>
      </c>
      <c r="Q38">
        <v>3.8259439569999998</v>
      </c>
      <c r="R38">
        <v>5.1525645210000004</v>
      </c>
      <c r="S38">
        <v>8.1820516360000006</v>
      </c>
      <c r="T38">
        <v>14.062316170000001</v>
      </c>
      <c r="U38">
        <v>24.77966662</v>
      </c>
      <c r="V38">
        <v>37.261026620000003</v>
      </c>
      <c r="W38">
        <v>51.699710590000002</v>
      </c>
      <c r="X38">
        <v>68.521487089999894</v>
      </c>
      <c r="Y38">
        <v>89.146067630000005</v>
      </c>
      <c r="Z38">
        <v>114.3384066</v>
      </c>
      <c r="AA38">
        <v>144.75844559999999</v>
      </c>
      <c r="AB38">
        <v>180.9812714</v>
      </c>
      <c r="AC38">
        <v>223.5860103</v>
      </c>
      <c r="AD38">
        <v>273.09085119999997</v>
      </c>
      <c r="AE38">
        <v>330.00082420000001</v>
      </c>
      <c r="AF38">
        <v>394.77994769999998</v>
      </c>
      <c r="AG38">
        <v>467.85944260000002</v>
      </c>
      <c r="AH38">
        <v>549.64130439999997</v>
      </c>
      <c r="AI38">
        <v>640.2436874</v>
      </c>
      <c r="AJ38">
        <v>739.90539660000002</v>
      </c>
      <c r="AK38">
        <v>848.72697989999995</v>
      </c>
      <c r="AL38">
        <v>966.70055319999994</v>
      </c>
      <c r="AM38">
        <v>1093.6418679999999</v>
      </c>
      <c r="AN38">
        <v>1229.3649359999999</v>
      </c>
      <c r="AO38">
        <v>1373.421216</v>
      </c>
      <c r="AP38">
        <v>1525.1739930000001</v>
      </c>
      <c r="AQ38">
        <v>1683.9700359999999</v>
      </c>
      <c r="AR38">
        <v>1849.069827</v>
      </c>
      <c r="AS38">
        <v>2019.617602</v>
      </c>
      <c r="AT38">
        <v>2195.011755</v>
      </c>
      <c r="AU38">
        <v>2374.7154860000001</v>
      </c>
      <c r="AV38">
        <v>2558.2506320000002</v>
      </c>
      <c r="AW38">
        <v>2745.4135700000002</v>
      </c>
    </row>
    <row r="39" spans="2:49" x14ac:dyDescent="0.35">
      <c r="B39" t="s">
        <v>81</v>
      </c>
      <c r="C39">
        <v>1.59483191497851E-2</v>
      </c>
      <c r="D39">
        <v>1.6204374572364899E-2</v>
      </c>
      <c r="E39">
        <v>1.6464540999999999E-2</v>
      </c>
      <c r="F39">
        <v>4.0602894700000003E-2</v>
      </c>
      <c r="G39">
        <v>7.8327501199999996E-2</v>
      </c>
      <c r="H39">
        <v>0.13951143930000001</v>
      </c>
      <c r="I39">
        <v>0.22337087219999999</v>
      </c>
      <c r="J39">
        <v>0.33802737300000002</v>
      </c>
      <c r="K39">
        <v>0.47036612389999999</v>
      </c>
      <c r="L39">
        <v>0.63988189350000002</v>
      </c>
      <c r="M39">
        <v>0.87778153380000001</v>
      </c>
      <c r="N39">
        <v>1.2352973169999999</v>
      </c>
      <c r="O39">
        <v>1.706249635</v>
      </c>
      <c r="P39">
        <v>2.3036469519999998</v>
      </c>
      <c r="Q39">
        <v>3.0630651100000001</v>
      </c>
      <c r="R39">
        <v>4.0188984269999999</v>
      </c>
      <c r="S39">
        <v>6.175070829</v>
      </c>
      <c r="T39">
        <v>10.28760039</v>
      </c>
      <c r="U39">
        <v>17.643121619999999</v>
      </c>
      <c r="V39">
        <v>26.024797800000002</v>
      </c>
      <c r="W39">
        <v>35.514207050000003</v>
      </c>
      <c r="X39">
        <v>46.34060942</v>
      </c>
      <c r="Y39">
        <v>59.365491890000001</v>
      </c>
      <c r="Z39">
        <v>74.999349809999998</v>
      </c>
      <c r="AA39">
        <v>93.572999109999998</v>
      </c>
      <c r="AB39">
        <v>115.3538633</v>
      </c>
      <c r="AC39">
        <v>140.60225629999999</v>
      </c>
      <c r="AD39">
        <v>169.53145169999999</v>
      </c>
      <c r="AE39">
        <v>202.33670409999999</v>
      </c>
      <c r="AF39">
        <v>239.17863009999999</v>
      </c>
      <c r="AG39">
        <v>280.1887911</v>
      </c>
      <c r="AH39">
        <v>325.4721831</v>
      </c>
      <c r="AI39">
        <v>374.96550680000001</v>
      </c>
      <c r="AJ39">
        <v>428.67008980000003</v>
      </c>
      <c r="AK39">
        <v>486.50494200000003</v>
      </c>
      <c r="AL39">
        <v>548.32755569999995</v>
      </c>
      <c r="AM39">
        <v>613.900035</v>
      </c>
      <c r="AN39">
        <v>682.98525170000005</v>
      </c>
      <c r="AO39">
        <v>755.21057519999999</v>
      </c>
      <c r="AP39">
        <v>830.1109831</v>
      </c>
      <c r="AQ39">
        <v>907.22015069999998</v>
      </c>
      <c r="AR39">
        <v>986.0363605</v>
      </c>
      <c r="AS39">
        <v>1066.008384</v>
      </c>
      <c r="AT39">
        <v>1146.722219</v>
      </c>
      <c r="AU39">
        <v>1227.8039180000001</v>
      </c>
      <c r="AV39">
        <v>1308.915389</v>
      </c>
      <c r="AW39">
        <v>1389.853292</v>
      </c>
    </row>
    <row r="40" spans="2:49" x14ac:dyDescent="0.35">
      <c r="B40" t="s">
        <v>82</v>
      </c>
      <c r="C40">
        <v>6.5291776385026298E-2</v>
      </c>
      <c r="D40">
        <v>6.63400569741113E-2</v>
      </c>
      <c r="E40">
        <v>6.7405168000000001E-2</v>
      </c>
      <c r="F40">
        <v>0.14876822449999999</v>
      </c>
      <c r="G40">
        <v>0.2561994756</v>
      </c>
      <c r="H40">
        <v>0.4106309299</v>
      </c>
      <c r="I40">
        <v>0.60471765239999997</v>
      </c>
      <c r="J40">
        <v>0.8475784448</v>
      </c>
      <c r="K40">
        <v>1.1109106070000001</v>
      </c>
      <c r="L40">
        <v>1.426807809</v>
      </c>
      <c r="M40">
        <v>1.8309457</v>
      </c>
      <c r="N40">
        <v>2.4065718060000001</v>
      </c>
      <c r="O40">
        <v>3.121709783</v>
      </c>
      <c r="P40">
        <v>3.9753910399999999</v>
      </c>
      <c r="Q40">
        <v>4.9951891460000004</v>
      </c>
      <c r="R40">
        <v>6.2017619230000003</v>
      </c>
      <c r="S40">
        <v>8.8429105010000004</v>
      </c>
      <c r="T40">
        <v>13.650795219999999</v>
      </c>
      <c r="U40">
        <v>21.81050883</v>
      </c>
      <c r="V40">
        <v>30.532122810000001</v>
      </c>
      <c r="W40">
        <v>39.775535069999997</v>
      </c>
      <c r="X40">
        <v>49.640236770000001</v>
      </c>
      <c r="Y40">
        <v>60.793001400000001</v>
      </c>
      <c r="Z40">
        <v>73.413183099999998</v>
      </c>
      <c r="AA40">
        <v>87.58658733</v>
      </c>
      <c r="AB40">
        <v>103.33048549999999</v>
      </c>
      <c r="AC40">
        <v>120.6433487</v>
      </c>
      <c r="AD40">
        <v>139.47443100000001</v>
      </c>
      <c r="AE40">
        <v>159.7470299</v>
      </c>
      <c r="AF40">
        <v>181.3480816</v>
      </c>
      <c r="AG40">
        <v>204.1351603</v>
      </c>
      <c r="AH40">
        <v>227.94035769999999</v>
      </c>
      <c r="AI40">
        <v>252.4939004</v>
      </c>
      <c r="AJ40">
        <v>277.56980979999997</v>
      </c>
      <c r="AK40">
        <v>302.89913719999998</v>
      </c>
      <c r="AL40">
        <v>328.19048709999998</v>
      </c>
      <c r="AM40">
        <v>353.11923330000002</v>
      </c>
      <c r="AN40">
        <v>377.37731719999999</v>
      </c>
      <c r="AO40">
        <v>400.61571800000002</v>
      </c>
      <c r="AP40">
        <v>422.47006099999999</v>
      </c>
      <c r="AQ40">
        <v>442.60052469999999</v>
      </c>
      <c r="AR40">
        <v>460.68110940000003</v>
      </c>
      <c r="AS40">
        <v>476.39555799999999</v>
      </c>
      <c r="AT40">
        <v>489.50181509999999</v>
      </c>
      <c r="AU40">
        <v>499.79392439999998</v>
      </c>
      <c r="AV40">
        <v>507.09782339999998</v>
      </c>
      <c r="AW40">
        <v>511.2884818</v>
      </c>
    </row>
    <row r="41" spans="2:49" x14ac:dyDescent="0.35">
      <c r="B41" t="s">
        <v>83</v>
      </c>
      <c r="C41">
        <v>1.5338215665531501</v>
      </c>
      <c r="D41">
        <v>1.55844756793281</v>
      </c>
      <c r="E41">
        <v>1.5834689479999999</v>
      </c>
      <c r="F41">
        <v>3.469011794</v>
      </c>
      <c r="G41">
        <v>5.9257463069999998</v>
      </c>
      <c r="H41">
        <v>9.4211843319999904</v>
      </c>
      <c r="I41">
        <v>13.78056638</v>
      </c>
      <c r="J41">
        <v>19.191855489999998</v>
      </c>
      <c r="K41">
        <v>25.025752170000001</v>
      </c>
      <c r="L41">
        <v>31.982753129999999</v>
      </c>
      <c r="M41">
        <v>40.810400629999997</v>
      </c>
      <c r="N41">
        <v>53.330614339999997</v>
      </c>
      <c r="O41">
        <v>68.815620460000005</v>
      </c>
      <c r="P41">
        <v>87.221780030000005</v>
      </c>
      <c r="Q41">
        <v>109.1266806</v>
      </c>
      <c r="R41">
        <v>134.96549239999999</v>
      </c>
      <c r="S41">
        <v>191.53774859999999</v>
      </c>
      <c r="T41">
        <v>294.4738304</v>
      </c>
      <c r="U41">
        <v>469.19096999999999</v>
      </c>
      <c r="V41">
        <v>656.11078039999995</v>
      </c>
      <c r="W41">
        <v>854.72684449999997</v>
      </c>
      <c r="X41">
        <v>1067.65921</v>
      </c>
      <c r="Y41">
        <v>1309.9380140000001</v>
      </c>
      <c r="Z41">
        <v>1586.326315</v>
      </c>
      <c r="AA41">
        <v>1899.7613040000001</v>
      </c>
      <c r="AB41">
        <v>2251.8752460000001</v>
      </c>
      <c r="AC41">
        <v>2644.080508</v>
      </c>
      <c r="AD41">
        <v>3076.9009470000001</v>
      </c>
      <c r="AE41">
        <v>3550.4952920000001</v>
      </c>
      <c r="AF41">
        <v>4064.4266400000001</v>
      </c>
      <c r="AG41">
        <v>4617.8139920000003</v>
      </c>
      <c r="AH41">
        <v>5209.4162619999997</v>
      </c>
      <c r="AI41">
        <v>5835.7430240000003</v>
      </c>
      <c r="AJ41">
        <v>6494.4700409999996</v>
      </c>
      <c r="AK41">
        <v>7182.3533770000004</v>
      </c>
      <c r="AL41">
        <v>7895.6313280000004</v>
      </c>
      <c r="AM41">
        <v>8629.6564890000009</v>
      </c>
      <c r="AN41">
        <v>9380.1419480000004</v>
      </c>
      <c r="AO41">
        <v>10141.519689999999</v>
      </c>
      <c r="AP41">
        <v>10907.523380000001</v>
      </c>
      <c r="AQ41">
        <v>11672.272010000001</v>
      </c>
      <c r="AR41">
        <v>12429.883470000001</v>
      </c>
      <c r="AS41">
        <v>13174.30529</v>
      </c>
      <c r="AT41">
        <v>13901.364299999999</v>
      </c>
      <c r="AU41">
        <v>14607.62306</v>
      </c>
      <c r="AV41">
        <v>15290.288210000001</v>
      </c>
      <c r="AW41">
        <v>15948.136909999999</v>
      </c>
    </row>
    <row r="42" spans="2:49" x14ac:dyDescent="0.35">
      <c r="B42" t="s">
        <v>84</v>
      </c>
      <c r="C42">
        <v>0.60453762790594801</v>
      </c>
      <c r="D42">
        <v>0.61424367506521405</v>
      </c>
      <c r="E42">
        <v>0.62410555599999995</v>
      </c>
      <c r="F42">
        <v>1.363296719</v>
      </c>
      <c r="G42">
        <v>2.3208838209999998</v>
      </c>
      <c r="H42">
        <v>3.6766872249999998</v>
      </c>
      <c r="I42">
        <v>5.3608823259999996</v>
      </c>
      <c r="J42">
        <v>7.442052168</v>
      </c>
      <c r="K42" s="100">
        <v>9.6779546950000004</v>
      </c>
      <c r="L42" s="100">
        <v>12.33381417</v>
      </c>
      <c r="M42" s="100">
        <v>15.683311249999999</v>
      </c>
      <c r="N42" s="100">
        <v>20.41575821</v>
      </c>
      <c r="O42" s="100">
        <v>26.242875560000002</v>
      </c>
      <c r="P42">
        <v>33.135255000000001</v>
      </c>
      <c r="Q42">
        <v>41.293911080000001</v>
      </c>
      <c r="R42">
        <v>50.863400820000003</v>
      </c>
      <c r="S42">
        <v>71.757411059999995</v>
      </c>
      <c r="T42">
        <v>109.60350939999999</v>
      </c>
      <c r="U42">
        <v>173.50125009999999</v>
      </c>
      <c r="V42">
        <v>241.39826690000001</v>
      </c>
      <c r="W42">
        <v>313.0172556</v>
      </c>
      <c r="X42">
        <v>389.21063040000001</v>
      </c>
      <c r="Y42">
        <v>475.2715139</v>
      </c>
      <c r="Z42">
        <v>572.75662520000003</v>
      </c>
      <c r="AA42">
        <v>682.55917050000005</v>
      </c>
      <c r="AB42">
        <v>805.10458170000004</v>
      </c>
      <c r="AC42">
        <v>940.73797939999997</v>
      </c>
      <c r="AD42">
        <v>1089.490411</v>
      </c>
      <c r="AE42">
        <v>1251.264244</v>
      </c>
      <c r="AF42">
        <v>1425.7552840000001</v>
      </c>
      <c r="AG42">
        <v>1612.509098</v>
      </c>
      <c r="AH42">
        <v>1810.952869</v>
      </c>
      <c r="AI42">
        <v>2019.759219</v>
      </c>
      <c r="AJ42">
        <v>2238.01647</v>
      </c>
      <c r="AK42">
        <v>2464.5179090000001</v>
      </c>
      <c r="AL42">
        <v>2697.9048280000002</v>
      </c>
      <c r="AM42">
        <v>2936.5473940000002</v>
      </c>
      <c r="AN42">
        <v>3178.9619680000001</v>
      </c>
      <c r="AO42">
        <v>3423.268067</v>
      </c>
      <c r="AP42">
        <v>3667.38454</v>
      </c>
      <c r="AQ42">
        <v>3909.3862220000001</v>
      </c>
      <c r="AR42">
        <v>4147.3770759999998</v>
      </c>
      <c r="AS42">
        <v>4379.4335460000002</v>
      </c>
      <c r="AT42">
        <v>4604.2687219999998</v>
      </c>
      <c r="AU42">
        <v>4820.855431</v>
      </c>
      <c r="AV42">
        <v>5028.3926970000002</v>
      </c>
      <c r="AW42">
        <v>5226.5955910000002</v>
      </c>
    </row>
    <row r="43" spans="2:49" x14ac:dyDescent="0.35">
      <c r="B43" t="s">
        <v>85</v>
      </c>
      <c r="C43">
        <v>8.2417488223721705E-3</v>
      </c>
      <c r="D43">
        <v>8.3740727655845504E-3</v>
      </c>
      <c r="E43">
        <v>8.5085212099999998E-3</v>
      </c>
      <c r="F43">
        <v>1.4204665E-2</v>
      </c>
      <c r="G43">
        <v>1.55636414E-2</v>
      </c>
      <c r="H43">
        <v>1.43524633E-2</v>
      </c>
      <c r="I43">
        <v>1.32355401E-2</v>
      </c>
      <c r="J43">
        <v>1.2205537000000001E-2</v>
      </c>
      <c r="K43">
        <v>1.12556897E-2</v>
      </c>
      <c r="L43">
        <v>1.0379760599999999E-2</v>
      </c>
      <c r="M43">
        <v>9.5719971099999905E-3</v>
      </c>
      <c r="N43">
        <v>8.8270946100000008E-3</v>
      </c>
      <c r="O43">
        <v>8.1401611799999905E-3</v>
      </c>
      <c r="P43">
        <v>7.5066856000000001E-3</v>
      </c>
      <c r="Q43">
        <v>6.9225077300000002E-3</v>
      </c>
      <c r="R43">
        <v>6.3837911799999999E-3</v>
      </c>
      <c r="S43">
        <v>5.8869980899999997E-3</v>
      </c>
      <c r="T43">
        <v>5.4288659400000003E-3</v>
      </c>
      <c r="U43">
        <v>5.0063861000000003E-3</v>
      </c>
      <c r="V43">
        <v>4.6167840700000002E-3</v>
      </c>
      <c r="W43">
        <v>4.2575012600000002E-3</v>
      </c>
      <c r="X43">
        <v>3.9261782099999998E-3</v>
      </c>
      <c r="Y43">
        <v>3.6206390499999999E-3</v>
      </c>
      <c r="Z43">
        <v>3.3388772499999999E-3</v>
      </c>
      <c r="AA43">
        <v>3.0790424500000001E-3</v>
      </c>
      <c r="AB43">
        <v>2.83942825E-3</v>
      </c>
      <c r="AC43">
        <v>2.61846107E-3</v>
      </c>
      <c r="AD43">
        <v>2.4146897800000002E-3</v>
      </c>
      <c r="AE43">
        <v>2.2267761799999999E-3</v>
      </c>
      <c r="AF43">
        <v>2.0534861999999998E-3</v>
      </c>
      <c r="AG43">
        <v>1.8936818300000001E-3</v>
      </c>
      <c r="AH43">
        <v>1.74631359E-3</v>
      </c>
      <c r="AI43">
        <v>1.6104137E-3</v>
      </c>
      <c r="AJ43">
        <v>1.4850896800000001E-3</v>
      </c>
      <c r="AK43">
        <v>1.3695185000000001E-3</v>
      </c>
      <c r="AL43">
        <v>1.26294118E-3</v>
      </c>
      <c r="AM43">
        <v>1.1646578199999999E-3</v>
      </c>
      <c r="AN43">
        <v>1.07402297E-3</v>
      </c>
      <c r="AO43">
        <v>9.9044141899999995E-4</v>
      </c>
      <c r="AP43">
        <v>9.1336426599999997E-4</v>
      </c>
      <c r="AQ43">
        <v>8.4228533399999998E-4</v>
      </c>
      <c r="AR43">
        <v>7.7673783800000001E-4</v>
      </c>
      <c r="AS43">
        <v>7.1629131300000003E-4</v>
      </c>
      <c r="AT43">
        <v>6.6054879900000001E-4</v>
      </c>
      <c r="AU43">
        <v>6.0914422300000002E-4</v>
      </c>
      <c r="AV43">
        <v>5.6174000400000001E-4</v>
      </c>
      <c r="AW43">
        <v>5.1802482800000001E-4</v>
      </c>
    </row>
    <row r="44" spans="2:49" x14ac:dyDescent="0.35">
      <c r="B44" t="s">
        <v>86</v>
      </c>
      <c r="C44">
        <v>0.101255771246286</v>
      </c>
      <c r="D44">
        <v>0.10288146540575301</v>
      </c>
      <c r="E44">
        <v>0.1045332606</v>
      </c>
      <c r="F44">
        <v>0.22614719289999999</v>
      </c>
      <c r="G44">
        <v>0.3807971094</v>
      </c>
      <c r="H44">
        <v>0.59645975740000001</v>
      </c>
      <c r="I44">
        <v>0.86117417650000005</v>
      </c>
      <c r="J44">
        <v>1.18400587</v>
      </c>
      <c r="K44">
        <v>1.527426545</v>
      </c>
      <c r="L44">
        <v>1.9309565719999999</v>
      </c>
      <c r="M44">
        <v>2.4317264380000001</v>
      </c>
      <c r="N44">
        <v>3.1326204240000002</v>
      </c>
      <c r="O44">
        <v>3.9864332610000002</v>
      </c>
      <c r="P44">
        <v>4.9848767880000002</v>
      </c>
      <c r="Q44">
        <v>6.1528512580000001</v>
      </c>
      <c r="R44">
        <v>7.5066829359999998</v>
      </c>
      <c r="S44">
        <v>10.450249189999999</v>
      </c>
      <c r="T44">
        <v>15.740100030000001</v>
      </c>
      <c r="U44">
        <v>24.592003040000002</v>
      </c>
      <c r="V44">
        <v>33.894339950000003</v>
      </c>
      <c r="W44">
        <v>43.600164990000003</v>
      </c>
      <c r="X44">
        <v>53.819981820000002</v>
      </c>
      <c r="Y44">
        <v>65.264597030000004</v>
      </c>
      <c r="Z44">
        <v>78.135654590000001</v>
      </c>
      <c r="AA44">
        <v>92.547792650000005</v>
      </c>
      <c r="AB44">
        <v>108.5560383</v>
      </c>
      <c r="AC44">
        <v>126.2075342</v>
      </c>
      <c r="AD44">
        <v>145.51063830000001</v>
      </c>
      <c r="AE44">
        <v>166.45950790000001</v>
      </c>
      <c r="AF44">
        <v>189.02401309999999</v>
      </c>
      <c r="AG44">
        <v>213.15726459999999</v>
      </c>
      <c r="AH44">
        <v>238.7997642</v>
      </c>
      <c r="AI44">
        <v>265.79639049999997</v>
      </c>
      <c r="AJ44">
        <v>294.04859540000001</v>
      </c>
      <c r="AK44">
        <v>323.42123229999999</v>
      </c>
      <c r="AL44">
        <v>353.76061320000002</v>
      </c>
      <c r="AM44">
        <v>384.87823279999998</v>
      </c>
      <c r="AN44">
        <v>416.60459070000002</v>
      </c>
      <c r="AO44">
        <v>448.7173995</v>
      </c>
      <c r="AP44">
        <v>480.9664588</v>
      </c>
      <c r="AQ44">
        <v>513.11992410000005</v>
      </c>
      <c r="AR44">
        <v>544.94704560000002</v>
      </c>
      <c r="AS44">
        <v>576.21026849999998</v>
      </c>
      <c r="AT44">
        <v>606.75293150000005</v>
      </c>
      <c r="AU44">
        <v>636.44944220000002</v>
      </c>
      <c r="AV44">
        <v>665.20088699999997</v>
      </c>
      <c r="AW44">
        <v>692.97461390000001</v>
      </c>
    </row>
    <row r="45" spans="2:49" x14ac:dyDescent="0.35">
      <c r="B45" t="s">
        <v>87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</row>
    <row r="46" spans="2:49" x14ac:dyDescent="0.35">
      <c r="B46" t="s">
        <v>88</v>
      </c>
      <c r="C46">
        <v>30996.0941631817</v>
      </c>
      <c r="D46">
        <v>31493.7464809423</v>
      </c>
      <c r="E46">
        <v>31999.388770000001</v>
      </c>
      <c r="F46">
        <v>32386.770260000001</v>
      </c>
      <c r="G46">
        <v>32723.244149999999</v>
      </c>
      <c r="H46">
        <v>33282.628819999998</v>
      </c>
      <c r="I46">
        <v>33737.7569</v>
      </c>
      <c r="J46">
        <v>34101.089930000002</v>
      </c>
      <c r="K46">
        <v>34072.674529999997</v>
      </c>
      <c r="L46">
        <v>33917.714789999998</v>
      </c>
      <c r="M46">
        <v>33775.441379999997</v>
      </c>
      <c r="N46">
        <v>33881.998090000001</v>
      </c>
      <c r="O46">
        <v>33954.918019999997</v>
      </c>
      <c r="P46">
        <v>34023.53499</v>
      </c>
      <c r="Q46">
        <v>34086.926440000003</v>
      </c>
      <c r="R46">
        <v>34124.398820000002</v>
      </c>
      <c r="S46">
        <v>34364.00894</v>
      </c>
      <c r="T46">
        <v>34480.701800000003</v>
      </c>
      <c r="U46">
        <v>34342.218800000002</v>
      </c>
      <c r="V46">
        <v>34125.963580000003</v>
      </c>
      <c r="W46">
        <v>33813.213400000001</v>
      </c>
      <c r="X46">
        <v>33419.698329999999</v>
      </c>
      <c r="Y46">
        <v>33041.510580000002</v>
      </c>
      <c r="Z46">
        <v>32673.42454</v>
      </c>
      <c r="AA46">
        <v>32298.330150000002</v>
      </c>
      <c r="AB46">
        <v>31896.525369999999</v>
      </c>
      <c r="AC46">
        <v>31452.979299999999</v>
      </c>
      <c r="AD46">
        <v>30954.973450000001</v>
      </c>
      <c r="AE46">
        <v>30394.287359999998</v>
      </c>
      <c r="AF46">
        <v>29766.17627</v>
      </c>
      <c r="AG46">
        <v>29069.40278</v>
      </c>
      <c r="AH46">
        <v>28305.820970000001</v>
      </c>
      <c r="AI46">
        <v>27477.221109999999</v>
      </c>
      <c r="AJ46">
        <v>26590.17942</v>
      </c>
      <c r="AK46" s="100">
        <v>25652.118210000001</v>
      </c>
      <c r="AL46" s="100">
        <v>24671.461439999999</v>
      </c>
      <c r="AM46" s="100">
        <v>23656.964940000002</v>
      </c>
      <c r="AN46" s="100">
        <v>22618.212660000001</v>
      </c>
      <c r="AO46" s="100">
        <v>21564.16633</v>
      </c>
      <c r="AP46" s="100">
        <v>20503.427899999999</v>
      </c>
      <c r="AQ46" s="100">
        <v>19444.43103</v>
      </c>
      <c r="AR46" s="100">
        <v>18394.962019999999</v>
      </c>
      <c r="AS46" s="100">
        <v>17361.955259999999</v>
      </c>
      <c r="AT46" s="100">
        <v>16351.82574</v>
      </c>
      <c r="AU46" s="100">
        <v>15369.99792</v>
      </c>
      <c r="AV46" s="100">
        <v>14420.876190000001</v>
      </c>
      <c r="AW46">
        <v>13507.992689999999</v>
      </c>
    </row>
    <row r="47" spans="2:49" x14ac:dyDescent="0.35">
      <c r="B47" t="s">
        <v>89</v>
      </c>
      <c r="C47">
        <v>2.3360541304970401</v>
      </c>
      <c r="D47" s="100">
        <v>2.3735602351802898</v>
      </c>
      <c r="E47" s="100">
        <v>2.411668513</v>
      </c>
      <c r="F47">
        <v>5.2852616489999997</v>
      </c>
      <c r="G47">
        <v>9.0321495709999997</v>
      </c>
      <c r="H47">
        <v>14.37084022</v>
      </c>
      <c r="I47">
        <v>21.040427210000001</v>
      </c>
      <c r="J47">
        <v>29.335258029999999</v>
      </c>
      <c r="K47">
        <v>38.291027790000001</v>
      </c>
      <c r="L47">
        <v>48.98875408</v>
      </c>
      <c r="M47">
        <v>62.598017540000001</v>
      </c>
      <c r="N47" s="100">
        <v>81.931652060000005</v>
      </c>
      <c r="O47" s="100">
        <v>105.88888300000001</v>
      </c>
      <c r="P47" s="100">
        <v>134.425408</v>
      </c>
      <c r="Q47" s="100">
        <v>168.46456370000001</v>
      </c>
      <c r="R47" s="100">
        <v>208.7151848</v>
      </c>
      <c r="S47" s="100">
        <v>296.9513288</v>
      </c>
      <c r="T47" s="100">
        <v>457.82358040000003</v>
      </c>
      <c r="U47" s="100">
        <v>731.52252659999999</v>
      </c>
      <c r="V47" s="100">
        <v>1025.2259509999999</v>
      </c>
      <c r="W47" s="100">
        <v>1338.3379749999999</v>
      </c>
      <c r="X47" s="100">
        <v>1675.1960819999999</v>
      </c>
      <c r="Y47" s="100">
        <v>2059.7823060000001</v>
      </c>
      <c r="Z47" s="100">
        <v>2499.9728730000002</v>
      </c>
      <c r="AA47" s="100">
        <v>3000.7893779999999</v>
      </c>
      <c r="AB47" s="100">
        <v>3565.204326</v>
      </c>
      <c r="AC47" s="100">
        <v>4195.8602549999996</v>
      </c>
      <c r="AD47" s="100">
        <v>4894.0011450000002</v>
      </c>
      <c r="AE47" s="100">
        <v>5660.3058289999999</v>
      </c>
      <c r="AF47" s="100">
        <v>6494.5146500000001</v>
      </c>
      <c r="AG47">
        <v>7395.6656430000003</v>
      </c>
      <c r="AH47">
        <v>8362.2244869999995</v>
      </c>
      <c r="AI47">
        <v>9389.0033390000008</v>
      </c>
      <c r="AJ47">
        <v>10472.68189</v>
      </c>
      <c r="AK47">
        <v>11608.424950000001</v>
      </c>
      <c r="AL47">
        <v>12790.51663</v>
      </c>
      <c r="AM47">
        <v>14011.744420000001</v>
      </c>
      <c r="AN47">
        <v>15265.437089999999</v>
      </c>
      <c r="AO47">
        <v>16542.753649999999</v>
      </c>
      <c r="AP47">
        <v>17833.63033</v>
      </c>
      <c r="AQ47">
        <v>19128.56971</v>
      </c>
      <c r="AR47">
        <v>20417.99566</v>
      </c>
      <c r="AS47">
        <v>21691.971369999999</v>
      </c>
      <c r="AT47">
        <v>22943.6224</v>
      </c>
      <c r="AU47">
        <v>24167.241870000002</v>
      </c>
      <c r="AV47">
        <v>25358.146199999999</v>
      </c>
      <c r="AW47">
        <v>26514.26298</v>
      </c>
    </row>
    <row r="48" spans="2:49" x14ac:dyDescent="0.35">
      <c r="B48" t="s">
        <v>90</v>
      </c>
      <c r="C48">
        <v>2.1906436884240502E-2</v>
      </c>
      <c r="D48" s="100">
        <v>2.2258151814254699E-2</v>
      </c>
      <c r="E48" s="100">
        <v>2.2615513600000001E-2</v>
      </c>
      <c r="F48">
        <v>3.25618321E-2</v>
      </c>
      <c r="G48">
        <v>0.10515976370000001</v>
      </c>
      <c r="H48">
        <v>0.172083233</v>
      </c>
      <c r="I48" s="100">
        <v>0.24066259840000001</v>
      </c>
      <c r="J48" s="100">
        <v>0.32609308980000001</v>
      </c>
      <c r="K48" s="100">
        <v>0.40809344809999998</v>
      </c>
      <c r="L48" s="100">
        <v>0.48024628019999999</v>
      </c>
      <c r="M48" s="100">
        <v>0.54891218829999999</v>
      </c>
      <c r="N48" s="100">
        <v>0.59964940430000002</v>
      </c>
      <c r="O48" s="100">
        <v>0.64049632970000003</v>
      </c>
      <c r="P48" s="100">
        <v>0.69870361079999999</v>
      </c>
      <c r="Q48" s="100">
        <v>0.78722990680000005</v>
      </c>
      <c r="R48" s="100">
        <v>0.87369087999999995</v>
      </c>
      <c r="S48" s="100">
        <v>0.99727159489999995</v>
      </c>
      <c r="T48" s="100">
        <v>1.0891612449999999</v>
      </c>
      <c r="U48" s="100">
        <v>1.189014711</v>
      </c>
      <c r="V48" s="100">
        <v>1.298406339</v>
      </c>
      <c r="W48" s="100">
        <v>1.4171242610000001</v>
      </c>
      <c r="X48" s="100">
        <v>1.5460110460000001</v>
      </c>
      <c r="Y48" s="100">
        <v>1.6802625390000001</v>
      </c>
      <c r="Z48" s="100">
        <v>1.813879435</v>
      </c>
      <c r="AA48" s="100">
        <v>1.943026932</v>
      </c>
      <c r="AB48" s="100">
        <v>2.0642033949999998</v>
      </c>
      <c r="AC48" s="100">
        <v>2.1749173100000001</v>
      </c>
      <c r="AD48" s="100">
        <v>2.2733504560000002</v>
      </c>
      <c r="AE48" s="100">
        <v>2.3582300780000001</v>
      </c>
      <c r="AF48" s="100">
        <v>2.4286284299999998</v>
      </c>
      <c r="AG48" s="100">
        <v>2.483977748</v>
      </c>
      <c r="AH48" s="100">
        <v>2.5240253020000001</v>
      </c>
      <c r="AI48" s="100">
        <v>2.5490437109999999</v>
      </c>
      <c r="AJ48" s="100">
        <v>2.55925695</v>
      </c>
      <c r="AK48" s="100">
        <v>2.5549677549999998</v>
      </c>
      <c r="AL48">
        <v>2.5367989710000001</v>
      </c>
      <c r="AM48">
        <v>2.505553227</v>
      </c>
      <c r="AN48">
        <v>2.462572743</v>
      </c>
      <c r="AO48">
        <v>2.4090205509999998</v>
      </c>
      <c r="AP48">
        <v>2.346124068</v>
      </c>
      <c r="AQ48">
        <v>2.2752600369999998</v>
      </c>
      <c r="AR48">
        <v>2.1978329379999999</v>
      </c>
      <c r="AS48">
        <v>2.1153063240000001</v>
      </c>
      <c r="AT48">
        <v>2.0290327179999998</v>
      </c>
      <c r="AU48">
        <v>1.9402404040000001</v>
      </c>
      <c r="AV48">
        <v>1.8500261010000001</v>
      </c>
      <c r="AW48">
        <v>1.759391548</v>
      </c>
    </row>
    <row r="49" spans="2:49" x14ac:dyDescent="0.35">
      <c r="B49" t="s">
        <v>91</v>
      </c>
      <c r="C49">
        <v>2298.5980133353301</v>
      </c>
      <c r="D49">
        <v>2335.5027479420201</v>
      </c>
      <c r="E49">
        <v>2373</v>
      </c>
      <c r="F49">
        <v>2880.6675749999999</v>
      </c>
      <c r="G49">
        <v>2861.0033020000001</v>
      </c>
      <c r="H49">
        <v>3111.9822159999999</v>
      </c>
      <c r="I49">
        <v>3053.0038719999998</v>
      </c>
      <c r="J49">
        <v>2998.77162</v>
      </c>
      <c r="K49">
        <v>2636.6045880000001</v>
      </c>
      <c r="L49">
        <v>2510.2878329999999</v>
      </c>
      <c r="M49">
        <v>2514.6590849999998</v>
      </c>
      <c r="N49">
        <v>2759.2008080000001</v>
      </c>
      <c r="O49">
        <v>2739.9845359999999</v>
      </c>
      <c r="P49">
        <v>2747.799943</v>
      </c>
      <c r="Q49">
        <v>2755.6376420000001</v>
      </c>
      <c r="R49">
        <v>2743.5121869999998</v>
      </c>
      <c r="S49">
        <v>2999.683927</v>
      </c>
      <c r="T49">
        <v>2974.916107</v>
      </c>
      <c r="U49">
        <v>2854.1673300000002</v>
      </c>
      <c r="V49">
        <v>2806.9222410000002</v>
      </c>
      <c r="W49">
        <v>2735.862971</v>
      </c>
      <c r="X49">
        <v>2678.8723340000001</v>
      </c>
      <c r="Y49">
        <v>2737.5186570000001</v>
      </c>
      <c r="Z49">
        <v>2803.7226529999998</v>
      </c>
      <c r="AA49">
        <v>2862.9514829999998</v>
      </c>
      <c r="AB49">
        <v>2909.6233630000002</v>
      </c>
      <c r="AC49">
        <v>2946.7775369999999</v>
      </c>
      <c r="AD49">
        <v>2974.3638040000001</v>
      </c>
      <c r="AE49">
        <v>2995.4220570000002</v>
      </c>
      <c r="AF49">
        <v>3011.902654</v>
      </c>
      <c r="AG49">
        <v>3026.2211539999998</v>
      </c>
      <c r="AH49">
        <v>3040.7255449999998</v>
      </c>
      <c r="AI49">
        <v>3051.7233940000001</v>
      </c>
      <c r="AJ49">
        <v>3065.6037419999998</v>
      </c>
      <c r="AK49">
        <v>3081.951208</v>
      </c>
      <c r="AL49">
        <v>3101.0880699999998</v>
      </c>
      <c r="AM49">
        <v>3122.0603249999999</v>
      </c>
      <c r="AN49">
        <v>3146.3574640000002</v>
      </c>
      <c r="AO49">
        <v>3171.4141810000001</v>
      </c>
      <c r="AP49">
        <v>3195.6573189999999</v>
      </c>
      <c r="AQ49">
        <v>3219.371165</v>
      </c>
      <c r="AR49">
        <v>3241.7468829999998</v>
      </c>
      <c r="AS49">
        <v>3261.432573</v>
      </c>
      <c r="AT49">
        <v>3280.7375950000001</v>
      </c>
      <c r="AU49">
        <v>3299.8031780000001</v>
      </c>
      <c r="AV49">
        <v>3318.6105950000001</v>
      </c>
      <c r="AW49">
        <v>3338.8770439999998</v>
      </c>
    </row>
    <row r="50" spans="2:49" x14ac:dyDescent="0.35">
      <c r="B50" t="s">
        <v>92</v>
      </c>
      <c r="C50">
        <v>2297.4487143286601</v>
      </c>
      <c r="D50">
        <v>2334.33499656805</v>
      </c>
      <c r="E50">
        <v>2371.219928</v>
      </c>
      <c r="F50">
        <v>2877.606303</v>
      </c>
      <c r="G50">
        <v>2856.8451089999999</v>
      </c>
      <c r="H50">
        <v>3105.940634</v>
      </c>
      <c r="I50">
        <v>3045.2159320000001</v>
      </c>
      <c r="J50">
        <v>2988.8394020000001</v>
      </c>
      <c r="K50">
        <v>2625.365918</v>
      </c>
      <c r="L50">
        <v>2496.6102599999999</v>
      </c>
      <c r="M50">
        <v>2497.2374669999999</v>
      </c>
      <c r="N50">
        <v>2734.9957319999999</v>
      </c>
      <c r="O50">
        <v>2709.6513009999999</v>
      </c>
      <c r="P50">
        <v>2711.0230379999998</v>
      </c>
      <c r="Q50">
        <v>2711.137365</v>
      </c>
      <c r="R50">
        <v>2690.1514830000001</v>
      </c>
      <c r="S50">
        <v>2895.2053569999998</v>
      </c>
      <c r="T50">
        <v>2790.9348020000002</v>
      </c>
      <c r="U50">
        <v>2544.8400900000001</v>
      </c>
      <c r="V50">
        <v>2456.2909930000001</v>
      </c>
      <c r="W50">
        <v>2342.9668259999999</v>
      </c>
      <c r="X50">
        <v>2237.863413</v>
      </c>
      <c r="Y50">
        <v>2222.5669779999998</v>
      </c>
      <c r="Z50">
        <v>2203.237744</v>
      </c>
      <c r="AA50">
        <v>2167.5845599999998</v>
      </c>
      <c r="AB50">
        <v>2111.683951</v>
      </c>
      <c r="AC50">
        <v>2038.6738</v>
      </c>
      <c r="AD50">
        <v>1949.6968240000001</v>
      </c>
      <c r="AE50">
        <v>1848.2612529999999</v>
      </c>
      <c r="AF50">
        <v>1737.203107</v>
      </c>
      <c r="AG50">
        <v>1619.6604609999999</v>
      </c>
      <c r="AH50">
        <v>1498.6285190000001</v>
      </c>
      <c r="AI50">
        <v>1374.187772</v>
      </c>
      <c r="AJ50">
        <v>1251.2634539999999</v>
      </c>
      <c r="AK50">
        <v>1131.21345</v>
      </c>
      <c r="AL50">
        <v>1015.617015</v>
      </c>
      <c r="AM50">
        <v>905.46159299999999</v>
      </c>
      <c r="AN50">
        <v>802.25666860000001</v>
      </c>
      <c r="AO50">
        <v>706.12585779999995</v>
      </c>
      <c r="AP50" s="100">
        <v>617.40681359999996</v>
      </c>
      <c r="AQ50" s="100">
        <v>536.60062819999996</v>
      </c>
      <c r="AR50" s="100">
        <v>463.71628809999999</v>
      </c>
      <c r="AS50" s="100">
        <v>398.50778960000002</v>
      </c>
      <c r="AT50" s="100">
        <v>340.99540080000003</v>
      </c>
      <c r="AU50">
        <v>290.6878059</v>
      </c>
      <c r="AV50">
        <v>246.98705440000001</v>
      </c>
      <c r="AW50">
        <v>209.36367279999999</v>
      </c>
    </row>
    <row r="51" spans="2:49" x14ac:dyDescent="0.35">
      <c r="B51" t="s">
        <v>93</v>
      </c>
      <c r="C51" s="100">
        <v>1.1492990066676601</v>
      </c>
      <c r="D51" s="100">
        <v>1.1677513739710099</v>
      </c>
      <c r="E51" s="100">
        <v>1.186203066</v>
      </c>
      <c r="F51" s="100">
        <v>9.8995467089999991</v>
      </c>
      <c r="G51" s="100">
        <v>66.026580260000003</v>
      </c>
      <c r="H51" s="100">
        <v>65.95826194</v>
      </c>
      <c r="I51" s="100">
        <v>72.045126499999995</v>
      </c>
      <c r="J51" s="100">
        <v>91.691080029999995</v>
      </c>
      <c r="K51" s="100">
        <v>94.599277029999996</v>
      </c>
      <c r="L51" s="100">
        <v>91.552013900000006</v>
      </c>
      <c r="M51">
        <v>93.433237879999893</v>
      </c>
      <c r="N51">
        <v>82.247439369999995</v>
      </c>
      <c r="O51">
        <v>76.990366300000005</v>
      </c>
      <c r="P51">
        <v>95.163088639999998</v>
      </c>
      <c r="Q51">
        <v>126.0004558</v>
      </c>
      <c r="R51">
        <v>130.2722244</v>
      </c>
      <c r="S51">
        <v>169.02326439999999</v>
      </c>
      <c r="T51">
        <v>149.52277340000001</v>
      </c>
      <c r="U51">
        <v>162.9360298</v>
      </c>
      <c r="V51">
        <v>178.2718907</v>
      </c>
      <c r="W51">
        <v>194.0825255</v>
      </c>
      <c r="X51">
        <v>211.2810834</v>
      </c>
      <c r="Y51">
        <v>224.90939220000001</v>
      </c>
      <c r="Z51">
        <v>233.59823919999999</v>
      </c>
      <c r="AA51">
        <v>238.85210810000001</v>
      </c>
      <c r="AB51">
        <v>240.70252439999999</v>
      </c>
      <c r="AC51">
        <v>239.80178749999999</v>
      </c>
      <c r="AD51">
        <v>236.5740452</v>
      </c>
      <c r="AE51">
        <v>231.37618309999999</v>
      </c>
      <c r="AF51">
        <v>224.4253898</v>
      </c>
      <c r="AG51">
        <v>215.97581840000001</v>
      </c>
      <c r="AH51">
        <v>206.26666900000001</v>
      </c>
      <c r="AI51">
        <v>195.74567909999999</v>
      </c>
      <c r="AJ51">
        <v>184.38750959999999</v>
      </c>
      <c r="AK51">
        <v>172.27703639999999</v>
      </c>
      <c r="AL51">
        <v>159.71812539999999</v>
      </c>
      <c r="AM51">
        <v>146.91260560000001</v>
      </c>
      <c r="AN51" s="100">
        <v>134.39312839999999</v>
      </c>
      <c r="AO51" s="100">
        <v>122.09345070000001</v>
      </c>
      <c r="AP51" s="100">
        <v>110.1505971</v>
      </c>
      <c r="AQ51" s="100">
        <v>98.781184170000003</v>
      </c>
      <c r="AR51" s="100">
        <v>88.104588949999894</v>
      </c>
      <c r="AS51" s="100">
        <v>78.269921499999995</v>
      </c>
      <c r="AT51">
        <v>69.279679079999994</v>
      </c>
      <c r="AU51">
        <v>61.11715298</v>
      </c>
      <c r="AV51">
        <v>53.750607219999999</v>
      </c>
      <c r="AW51">
        <v>47.171620959999998</v>
      </c>
    </row>
    <row r="52" spans="2:49" x14ac:dyDescent="0.35">
      <c r="B52" t="s">
        <v>94</v>
      </c>
      <c r="C52">
        <v>413.74764240035898</v>
      </c>
      <c r="D52">
        <v>420.39049462956399</v>
      </c>
      <c r="E52">
        <v>427.0331036</v>
      </c>
      <c r="F52">
        <v>521.8551281</v>
      </c>
      <c r="G52">
        <v>535.64556670000002</v>
      </c>
      <c r="H52">
        <v>588.01321819999998</v>
      </c>
      <c r="I52">
        <v>575.07246829999997</v>
      </c>
      <c r="J52">
        <v>567.27933169999994</v>
      </c>
      <c r="K52">
        <v>499.77674739999998</v>
      </c>
      <c r="L52">
        <v>476.37395049999998</v>
      </c>
      <c r="M52">
        <v>479.06502940000001</v>
      </c>
      <c r="N52">
        <v>531.6454986</v>
      </c>
      <c r="O52">
        <v>529.17375070000003</v>
      </c>
      <c r="P52">
        <v>536.88809279999998</v>
      </c>
      <c r="Q52">
        <v>545.85176279999996</v>
      </c>
      <c r="R52">
        <v>543.52625330000001</v>
      </c>
      <c r="S52">
        <v>611.14604399999996</v>
      </c>
      <c r="T52">
        <v>568.74979940000003</v>
      </c>
      <c r="U52">
        <v>529.32596209999997</v>
      </c>
      <c r="V52">
        <v>511.85744579999999</v>
      </c>
      <c r="W52">
        <v>488.39489420000001</v>
      </c>
      <c r="X52">
        <v>465.21944860000002</v>
      </c>
      <c r="Y52">
        <v>462.87741130000001</v>
      </c>
      <c r="Z52">
        <v>459.2812879</v>
      </c>
      <c r="AA52">
        <v>452.30544079999999</v>
      </c>
      <c r="AB52">
        <v>441.07661619999999</v>
      </c>
      <c r="AC52">
        <v>426.24832670000001</v>
      </c>
      <c r="AD52">
        <v>408.024339</v>
      </c>
      <c r="AE52">
        <v>387.16851389999999</v>
      </c>
      <c r="AF52">
        <v>364.26543950000001</v>
      </c>
      <c r="AG52">
        <v>339.95720660000001</v>
      </c>
      <c r="AH52">
        <v>314.84959370000001</v>
      </c>
      <c r="AI52">
        <v>288.7729271</v>
      </c>
      <c r="AJ52">
        <v>262.92637960000002</v>
      </c>
      <c r="AK52">
        <v>237.60796049999999</v>
      </c>
      <c r="AL52">
        <v>213.1834571</v>
      </c>
      <c r="AM52">
        <v>189.8793503</v>
      </c>
      <c r="AN52">
        <v>167.96460039999999</v>
      </c>
      <c r="AO52" s="100">
        <v>147.54599139999999</v>
      </c>
      <c r="AP52" s="100">
        <v>128.70626150000001</v>
      </c>
      <c r="AQ52" s="100">
        <v>111.55809480000001</v>
      </c>
      <c r="AR52" s="100">
        <v>96.107318289999995</v>
      </c>
      <c r="AS52" s="100">
        <v>82.26345809</v>
      </c>
      <c r="AT52">
        <v>70.066575889999996</v>
      </c>
      <c r="AU52">
        <v>59.414356689999998</v>
      </c>
      <c r="AV52">
        <v>50.179428180000002</v>
      </c>
      <c r="AW52">
        <v>42.245589969999997</v>
      </c>
    </row>
    <row r="53" spans="2:49" x14ac:dyDescent="0.35">
      <c r="B53" t="s">
        <v>95</v>
      </c>
      <c r="C53">
        <v>652.80183578723302</v>
      </c>
      <c r="D53">
        <v>663.28278041553403</v>
      </c>
      <c r="E53">
        <v>673.76334129999998</v>
      </c>
      <c r="F53">
        <v>817.94594740000002</v>
      </c>
      <c r="G53">
        <v>800.46625340000003</v>
      </c>
      <c r="H53">
        <v>872.789309</v>
      </c>
      <c r="I53">
        <v>854.15785019999998</v>
      </c>
      <c r="J53">
        <v>835.75963230000002</v>
      </c>
      <c r="K53">
        <v>732.18098869999994</v>
      </c>
      <c r="L53">
        <v>695.54497300000003</v>
      </c>
      <c r="M53">
        <v>696.02075109999998</v>
      </c>
      <c r="N53">
        <v>787.64303150000001</v>
      </c>
      <c r="O53">
        <v>781.92962460000001</v>
      </c>
      <c r="P53">
        <v>784.43778859999998</v>
      </c>
      <c r="Q53">
        <v>781.60068130000002</v>
      </c>
      <c r="R53">
        <v>776.4850447</v>
      </c>
      <c r="S53">
        <v>844.48046429999999</v>
      </c>
      <c r="T53">
        <v>807.25632770000004</v>
      </c>
      <c r="U53">
        <v>737.50969989999999</v>
      </c>
      <c r="V53">
        <v>707.01599450000003</v>
      </c>
      <c r="W53">
        <v>668.4801539</v>
      </c>
      <c r="X53">
        <v>631.67121759999998</v>
      </c>
      <c r="Y53">
        <v>623.47566540000003</v>
      </c>
      <c r="Z53">
        <v>615.22113430000002</v>
      </c>
      <c r="AA53">
        <v>602.82177660000002</v>
      </c>
      <c r="AB53">
        <v>585.07062740000003</v>
      </c>
      <c r="AC53">
        <v>562.76459690000002</v>
      </c>
      <c r="AD53">
        <v>536.13926070000002</v>
      </c>
      <c r="AE53">
        <v>506.18287889999999</v>
      </c>
      <c r="AF53">
        <v>473.71336550000001</v>
      </c>
      <c r="AG53">
        <v>439.63320390000001</v>
      </c>
      <c r="AH53">
        <v>404.80757699999998</v>
      </c>
      <c r="AI53">
        <v>369.12714299999999</v>
      </c>
      <c r="AJ53">
        <v>334.14985430000002</v>
      </c>
      <c r="AK53">
        <v>300.28604539999998</v>
      </c>
      <c r="AL53">
        <v>267.9447902</v>
      </c>
      <c r="AM53">
        <v>237.38066090000001</v>
      </c>
      <c r="AN53">
        <v>208.9045275</v>
      </c>
      <c r="AO53" s="100">
        <v>182.5806121</v>
      </c>
      <c r="AP53" s="100">
        <v>158.4753643</v>
      </c>
      <c r="AQ53" s="100">
        <v>136.67842400000001</v>
      </c>
      <c r="AR53" s="100">
        <v>117.1551262</v>
      </c>
      <c r="AS53" s="100">
        <v>99.781633159999998</v>
      </c>
      <c r="AT53">
        <v>84.563392070000006</v>
      </c>
      <c r="AU53">
        <v>71.35203242</v>
      </c>
      <c r="AV53">
        <v>59.970081860000001</v>
      </c>
      <c r="AW53">
        <v>50.253066939999997</v>
      </c>
    </row>
    <row r="54" spans="2:49" x14ac:dyDescent="0.35">
      <c r="B54" t="s">
        <v>96</v>
      </c>
      <c r="C54">
        <v>643.60744373389196</v>
      </c>
      <c r="D54">
        <v>653.94076942376603</v>
      </c>
      <c r="E54">
        <v>664.27371679999999</v>
      </c>
      <c r="F54">
        <v>804.32213939999997</v>
      </c>
      <c r="G54">
        <v>784.08139170000004</v>
      </c>
      <c r="H54">
        <v>853.91640180000002</v>
      </c>
      <c r="I54">
        <v>835.32062329999997</v>
      </c>
      <c r="J54">
        <v>814.29260190000002</v>
      </c>
      <c r="K54">
        <v>711.46155999999996</v>
      </c>
      <c r="L54">
        <v>675.07135119999998</v>
      </c>
      <c r="M54">
        <v>674.5820483</v>
      </c>
      <c r="N54">
        <v>743.82621449999999</v>
      </c>
      <c r="O54">
        <v>738.67585940000004</v>
      </c>
      <c r="P54">
        <v>735.64173459999995</v>
      </c>
      <c r="Q54">
        <v>720.74672269999996</v>
      </c>
      <c r="R54">
        <v>719.54434700000002</v>
      </c>
      <c r="S54">
        <v>758.148324</v>
      </c>
      <c r="T54">
        <v>756.27201300000002</v>
      </c>
      <c r="U54">
        <v>682.38753250000002</v>
      </c>
      <c r="V54">
        <v>650.72636839999996</v>
      </c>
      <c r="W54">
        <v>611.71077909999997</v>
      </c>
      <c r="X54">
        <v>574.82772890000001</v>
      </c>
      <c r="Y54">
        <v>564.82463159999998</v>
      </c>
      <c r="Z54">
        <v>555.61835680000002</v>
      </c>
      <c r="AA54">
        <v>542.91435530000001</v>
      </c>
      <c r="AB54">
        <v>525.57964419999996</v>
      </c>
      <c r="AC54">
        <v>504.28701059999997</v>
      </c>
      <c r="AD54">
        <v>479.22056259999999</v>
      </c>
      <c r="AE54">
        <v>451.26108649999998</v>
      </c>
      <c r="AF54">
        <v>421.16218140000001</v>
      </c>
      <c r="AG54">
        <v>389.75511649999999</v>
      </c>
      <c r="AH54">
        <v>357.8396113</v>
      </c>
      <c r="AI54">
        <v>325.33680249999998</v>
      </c>
      <c r="AJ54">
        <v>293.65238699999998</v>
      </c>
      <c r="AK54">
        <v>263.15530669999998</v>
      </c>
      <c r="AL54">
        <v>234.1777567</v>
      </c>
      <c r="AM54">
        <v>206.9246139</v>
      </c>
      <c r="AN54">
        <v>181.64440339999999</v>
      </c>
      <c r="AO54" s="100">
        <v>158.36866499999999</v>
      </c>
      <c r="AP54" s="100">
        <v>137.13658770000001</v>
      </c>
      <c r="AQ54" s="100">
        <v>118.0028281</v>
      </c>
      <c r="AR54" s="100">
        <v>100.91807180000001</v>
      </c>
      <c r="AS54" s="100">
        <v>85.764136030000003</v>
      </c>
      <c r="AT54">
        <v>72.529653800000006</v>
      </c>
      <c r="AU54">
        <v>61.07532604</v>
      </c>
      <c r="AV54">
        <v>51.23750845</v>
      </c>
      <c r="AW54">
        <v>42.864095570000003</v>
      </c>
    </row>
    <row r="55" spans="2:49" x14ac:dyDescent="0.35">
      <c r="B55" t="s">
        <v>97</v>
      </c>
      <c r="C55">
        <v>413.74764240035898</v>
      </c>
      <c r="D55">
        <v>420.39049462956399</v>
      </c>
      <c r="E55">
        <v>427.0331036</v>
      </c>
      <c r="F55">
        <v>513.81205620000003</v>
      </c>
      <c r="G55">
        <v>487.62163079999999</v>
      </c>
      <c r="H55">
        <v>528.60215849999997</v>
      </c>
      <c r="I55">
        <v>516.99562739999999</v>
      </c>
      <c r="J55">
        <v>499.86085759999997</v>
      </c>
      <c r="K55">
        <v>434.21653220000002</v>
      </c>
      <c r="L55">
        <v>417.87977790000002</v>
      </c>
      <c r="M55">
        <v>416.01897270000001</v>
      </c>
      <c r="N55">
        <v>443.61828969999999</v>
      </c>
      <c r="O55">
        <v>440.37403769999997</v>
      </c>
      <c r="P55">
        <v>421.93614359999998</v>
      </c>
      <c r="Q55">
        <v>407.2831463</v>
      </c>
      <c r="R55">
        <v>397.29942210000002</v>
      </c>
      <c r="S55">
        <v>395.35550560000001</v>
      </c>
      <c r="T55">
        <v>412.58405850000003</v>
      </c>
      <c r="U55">
        <v>350.89968979999998</v>
      </c>
      <c r="V55">
        <v>331.77263579999999</v>
      </c>
      <c r="W55">
        <v>309.29638849999998</v>
      </c>
      <c r="X55">
        <v>288.7596021</v>
      </c>
      <c r="Y55">
        <v>281.9873758</v>
      </c>
      <c r="Z55">
        <v>276.305815</v>
      </c>
      <c r="AA55">
        <v>269.07930720000002</v>
      </c>
      <c r="AB55">
        <v>259.71370259999998</v>
      </c>
      <c r="AC55">
        <v>248.50865529999999</v>
      </c>
      <c r="AD55">
        <v>235.54286740000001</v>
      </c>
      <c r="AE55">
        <v>221.24054219999999</v>
      </c>
      <c r="AF55">
        <v>205.98175119999999</v>
      </c>
      <c r="AG55">
        <v>190.18422140000001</v>
      </c>
      <c r="AH55">
        <v>174.2481717</v>
      </c>
      <c r="AI55">
        <v>158.1666405</v>
      </c>
      <c r="AJ55">
        <v>142.59043750000001</v>
      </c>
      <c r="AK55">
        <v>127.6835687</v>
      </c>
      <c r="AL55">
        <v>113.58216280000001</v>
      </c>
      <c r="AM55">
        <v>100.3669343</v>
      </c>
      <c r="AN55" s="100">
        <v>88.154247170000005</v>
      </c>
      <c r="AO55" s="100">
        <v>76.933358699999999</v>
      </c>
      <c r="AP55" s="100">
        <v>66.712243720000004</v>
      </c>
      <c r="AQ55" s="100">
        <v>57.50970873</v>
      </c>
      <c r="AR55" s="100">
        <v>49.296770860000002</v>
      </c>
      <c r="AS55" s="100">
        <v>42.020005140000002</v>
      </c>
      <c r="AT55">
        <v>35.66455543</v>
      </c>
      <c r="AU55">
        <v>30.160430739999999</v>
      </c>
      <c r="AV55">
        <v>25.4270718</v>
      </c>
      <c r="AW55">
        <v>21.39135731</v>
      </c>
    </row>
    <row r="56" spans="2:49" x14ac:dyDescent="0.35">
      <c r="B56" t="s">
        <v>98</v>
      </c>
      <c r="C56">
        <v>137.915880800119</v>
      </c>
      <c r="D56">
        <v>140.13016487652101</v>
      </c>
      <c r="E56">
        <v>142.34436790000001</v>
      </c>
      <c r="F56">
        <v>168.75785379999999</v>
      </c>
      <c r="G56">
        <v>150.2698997</v>
      </c>
      <c r="H56">
        <v>161.3357915</v>
      </c>
      <c r="I56">
        <v>157.63373319999999</v>
      </c>
      <c r="J56">
        <v>149.44262259999999</v>
      </c>
      <c r="K56">
        <v>128.0193783</v>
      </c>
      <c r="L56">
        <v>119.0988375</v>
      </c>
      <c r="M56">
        <v>117.5311147</v>
      </c>
      <c r="N56">
        <v>121.8208319</v>
      </c>
      <c r="O56">
        <v>119.5537994</v>
      </c>
      <c r="P56">
        <v>115.53527130000001</v>
      </c>
      <c r="Q56">
        <v>110.19962270000001</v>
      </c>
      <c r="R56">
        <v>105.6254424</v>
      </c>
      <c r="S56">
        <v>100.34171240000001</v>
      </c>
      <c r="T56">
        <v>83.067471400000002</v>
      </c>
      <c r="U56">
        <v>70.770449260000007</v>
      </c>
      <c r="V56">
        <v>66.765235989999894</v>
      </c>
      <c r="W56">
        <v>62.240676880000002</v>
      </c>
      <c r="X56">
        <v>58.259974919999998</v>
      </c>
      <c r="Y56">
        <v>57.013382290000003</v>
      </c>
      <c r="Z56">
        <v>55.986272849999999</v>
      </c>
      <c r="AA56">
        <v>54.64764692</v>
      </c>
      <c r="AB56">
        <v>52.874626030000002</v>
      </c>
      <c r="AC56">
        <v>50.727819289999999</v>
      </c>
      <c r="AD56">
        <v>48.224875109999999</v>
      </c>
      <c r="AE56">
        <v>45.450338729999999</v>
      </c>
      <c r="AF56">
        <v>42.4777664</v>
      </c>
      <c r="AG56">
        <v>39.387713349999999</v>
      </c>
      <c r="AH56">
        <v>36.256281370000004</v>
      </c>
      <c r="AI56">
        <v>33.082823390000001</v>
      </c>
      <c r="AJ56">
        <v>29.98908612</v>
      </c>
      <c r="AK56">
        <v>27.00439188</v>
      </c>
      <c r="AL56">
        <v>24.158855710000001</v>
      </c>
      <c r="AM56" s="100">
        <v>21.470431860000001</v>
      </c>
      <c r="AN56" s="100">
        <v>18.968852290000001</v>
      </c>
      <c r="AO56" s="100">
        <v>16.652890190000001</v>
      </c>
      <c r="AP56" s="100">
        <v>14.52689365</v>
      </c>
      <c r="AQ56" s="100">
        <v>12.599086590000001</v>
      </c>
      <c r="AR56" s="100">
        <v>10.866883980000001</v>
      </c>
      <c r="AS56">
        <v>9.3223190220000003</v>
      </c>
      <c r="AT56">
        <v>7.9641916740000003</v>
      </c>
      <c r="AU56">
        <v>6.7795441009999999</v>
      </c>
      <c r="AV56">
        <v>5.7531158729999996</v>
      </c>
      <c r="AW56">
        <v>4.8714209789999998</v>
      </c>
    </row>
    <row r="57" spans="2:49" x14ac:dyDescent="0.35">
      <c r="B57" t="s">
        <v>99</v>
      </c>
      <c r="C57">
        <v>34.478970200029899</v>
      </c>
      <c r="D57">
        <v>35.032541219130302</v>
      </c>
      <c r="E57">
        <v>35.586091969999998</v>
      </c>
      <c r="F57">
        <v>41.013631680000003</v>
      </c>
      <c r="G57">
        <v>32.733786670000001</v>
      </c>
      <c r="H57" s="100">
        <v>35.325493109999996</v>
      </c>
      <c r="I57">
        <v>33.990502999999997</v>
      </c>
      <c r="J57">
        <v>30.513276019999999</v>
      </c>
      <c r="K57">
        <v>25.11143483</v>
      </c>
      <c r="L57">
        <v>21.089355990000001</v>
      </c>
      <c r="M57">
        <v>20.58631304</v>
      </c>
      <c r="N57">
        <v>24.194426440000001</v>
      </c>
      <c r="O57">
        <v>22.953863380000001</v>
      </c>
      <c r="P57">
        <v>21.42091881</v>
      </c>
      <c r="Q57">
        <v>19.45497383</v>
      </c>
      <c r="R57">
        <v>17.398748730000001</v>
      </c>
      <c r="S57">
        <v>16.710041990000001</v>
      </c>
      <c r="T57">
        <v>13.482359069999999</v>
      </c>
      <c r="U57">
        <v>11.010726500000001</v>
      </c>
      <c r="V57">
        <v>9.8814220390000003</v>
      </c>
      <c r="W57">
        <v>8.7614076250000004</v>
      </c>
      <c r="X57">
        <v>7.8443571639999998</v>
      </c>
      <c r="Y57">
        <v>7.4791195760000004</v>
      </c>
      <c r="Z57">
        <v>7.2266378009999999</v>
      </c>
      <c r="AA57">
        <v>6.9639249420000002</v>
      </c>
      <c r="AB57">
        <v>6.6662098329999999</v>
      </c>
      <c r="AC57">
        <v>6.3356032989999997</v>
      </c>
      <c r="AD57">
        <v>5.9708739169999996</v>
      </c>
      <c r="AE57">
        <v>5.5817100000000002</v>
      </c>
      <c r="AF57">
        <v>5.1772132559999999</v>
      </c>
      <c r="AG57">
        <v>4.7671807389999996</v>
      </c>
      <c r="AH57">
        <v>4.3606149519999997</v>
      </c>
      <c r="AI57">
        <v>3.9557562929999999</v>
      </c>
      <c r="AJ57">
        <v>3.567800192</v>
      </c>
      <c r="AK57">
        <v>3.1991401310000001</v>
      </c>
      <c r="AL57" s="100">
        <v>2.851867495</v>
      </c>
      <c r="AM57" s="100">
        <v>2.5269961410000001</v>
      </c>
      <c r="AN57" s="100">
        <v>2.2269093180000001</v>
      </c>
      <c r="AO57" s="100">
        <v>1.9508897489999999</v>
      </c>
      <c r="AP57" s="100">
        <v>1.6988656289999999</v>
      </c>
      <c r="AQ57" s="100">
        <v>1.4713018410000001</v>
      </c>
      <c r="AR57">
        <v>1.267528048</v>
      </c>
      <c r="AS57">
        <v>1.0863166440000001</v>
      </c>
      <c r="AT57">
        <v>0.92735289080000005</v>
      </c>
      <c r="AU57">
        <v>0.78896293169999998</v>
      </c>
      <c r="AV57">
        <v>0.66924097650000003</v>
      </c>
      <c r="AW57">
        <v>0.56652103799999998</v>
      </c>
    </row>
    <row r="58" spans="2:49" x14ac:dyDescent="0.35">
      <c r="B58" t="s">
        <v>100</v>
      </c>
      <c r="C58" s="100">
        <v>1.1492990066676601</v>
      </c>
      <c r="D58" s="100">
        <v>1.1677513739710099</v>
      </c>
      <c r="E58" s="100">
        <v>1.7800717720000001</v>
      </c>
      <c r="F58" s="100">
        <v>3.0612716199999999</v>
      </c>
      <c r="G58" s="100">
        <v>4.1581923310000004</v>
      </c>
      <c r="H58" s="100">
        <v>6.0415816649999998</v>
      </c>
      <c r="I58">
        <v>7.7879403160000003</v>
      </c>
      <c r="J58">
        <v>9.9322181520000008</v>
      </c>
      <c r="K58" s="100">
        <v>11.23866922</v>
      </c>
      <c r="L58" s="100">
        <v>13.677572809999999</v>
      </c>
      <c r="M58">
        <v>17.421617860000001</v>
      </c>
      <c r="N58">
        <v>24.205075570000002</v>
      </c>
      <c r="O58">
        <v>30.333234959999999</v>
      </c>
      <c r="P58">
        <v>36.776905030000002</v>
      </c>
      <c r="Q58">
        <v>44.50027695</v>
      </c>
      <c r="R58">
        <v>53.360703870000002</v>
      </c>
      <c r="S58">
        <v>104.4785708</v>
      </c>
      <c r="T58">
        <v>183.98130449999999</v>
      </c>
      <c r="U58">
        <v>309.32724039999999</v>
      </c>
      <c r="V58">
        <v>350.63124770000002</v>
      </c>
      <c r="W58">
        <v>392.8961448</v>
      </c>
      <c r="X58">
        <v>441.00892160000001</v>
      </c>
      <c r="Y58">
        <v>514.95167860000004</v>
      </c>
      <c r="Z58">
        <v>600.48490960000004</v>
      </c>
      <c r="AA58">
        <v>695.36692319999997</v>
      </c>
      <c r="AB58">
        <v>797.93941259999997</v>
      </c>
      <c r="AC58">
        <v>908.10373689999994</v>
      </c>
      <c r="AD58">
        <v>1024.66698</v>
      </c>
      <c r="AE58">
        <v>1147.1608040000001</v>
      </c>
      <c r="AF58">
        <v>1274.6995469999999</v>
      </c>
      <c r="AG58">
        <v>1406.5606929999999</v>
      </c>
      <c r="AH58">
        <v>1542.0970259999999</v>
      </c>
      <c r="AI58">
        <v>1677.5356220000001</v>
      </c>
      <c r="AJ58">
        <v>1814.340287</v>
      </c>
      <c r="AK58">
        <v>1950.737758</v>
      </c>
      <c r="AL58">
        <v>2085.4710540000001</v>
      </c>
      <c r="AM58">
        <v>2216.5987319999999</v>
      </c>
      <c r="AN58">
        <v>2344.1007960000002</v>
      </c>
      <c r="AO58">
        <v>2465.2883230000002</v>
      </c>
      <c r="AP58">
        <v>2578.2505059999999</v>
      </c>
      <c r="AQ58">
        <v>2682.7705369999999</v>
      </c>
      <c r="AR58">
        <v>2778.0305950000002</v>
      </c>
      <c r="AS58">
        <v>2862.9247829999999</v>
      </c>
      <c r="AT58">
        <v>2939.7421939999999</v>
      </c>
      <c r="AU58">
        <v>3009.1153720000002</v>
      </c>
      <c r="AV58">
        <v>3071.62354</v>
      </c>
      <c r="AW58">
        <v>3129.513371</v>
      </c>
    </row>
    <row r="59" spans="2:49" x14ac:dyDescent="0.35">
      <c r="B59" t="s">
        <v>101</v>
      </c>
      <c r="C59" s="100">
        <v>3.4228836395600501E-3</v>
      </c>
      <c r="D59" s="100">
        <v>3.4778391435562701E-3</v>
      </c>
      <c r="E59" s="100">
        <v>5.3014737799999996E-3</v>
      </c>
      <c r="F59" s="100">
        <v>1.6606591300000001E-2</v>
      </c>
      <c r="G59" s="100">
        <v>3.3209352800000001E-2</v>
      </c>
      <c r="H59" s="100">
        <v>6.1633850800000001E-2</v>
      </c>
      <c r="I59" s="100">
        <v>9.3183238700000004E-2</v>
      </c>
      <c r="J59" s="100">
        <v>0.1383431815</v>
      </c>
      <c r="K59" s="100">
        <v>0.17269520229999999</v>
      </c>
      <c r="L59" s="100">
        <v>0.23316936730000001</v>
      </c>
      <c r="M59">
        <v>0.3418049031</v>
      </c>
      <c r="N59">
        <v>0.52194591580000005</v>
      </c>
      <c r="O59">
        <v>0.71499340440000003</v>
      </c>
      <c r="P59">
        <v>0.94535063330000002</v>
      </c>
      <c r="Q59">
        <v>1.2466540509999999</v>
      </c>
      <c r="R59">
        <v>1.624359393</v>
      </c>
      <c r="S59">
        <v>3.430464899</v>
      </c>
      <c r="T59">
        <v>6.5170000699999999</v>
      </c>
      <c r="U59">
        <v>11.81169412</v>
      </c>
      <c r="V59">
        <v>14.40973872</v>
      </c>
      <c r="W59">
        <v>17.338374760000001</v>
      </c>
      <c r="X59">
        <v>20.845100290000001</v>
      </c>
      <c r="Y59">
        <v>25.956991980000002</v>
      </c>
      <c r="Z59">
        <v>32.129776159999999</v>
      </c>
      <c r="AA59">
        <v>39.317969429999998</v>
      </c>
      <c r="AB59">
        <v>47.488074480000002</v>
      </c>
      <c r="AC59">
        <v>56.688884530000003</v>
      </c>
      <c r="AD59">
        <v>66.90453042</v>
      </c>
      <c r="AE59">
        <v>78.162179390000006</v>
      </c>
      <c r="AF59">
        <v>90.460121479999998</v>
      </c>
      <c r="AG59">
        <v>103.80166970000001</v>
      </c>
      <c r="AH59">
        <v>118.1911569</v>
      </c>
      <c r="AI59">
        <v>133.3760254</v>
      </c>
      <c r="AJ59">
        <v>149.48612069999999</v>
      </c>
      <c r="AK59">
        <v>166.40176980000001</v>
      </c>
      <c r="AL59">
        <v>184.02236550000001</v>
      </c>
      <c r="AM59">
        <v>202.17092959999999</v>
      </c>
      <c r="AN59">
        <v>220.83138450000001</v>
      </c>
      <c r="AO59">
        <v>239.72670289999999</v>
      </c>
      <c r="AP59">
        <v>258.63380540000003</v>
      </c>
      <c r="AQ59">
        <v>277.48662680000001</v>
      </c>
      <c r="AR59">
        <v>296.14804220000002</v>
      </c>
      <c r="AS59">
        <v>314.44426040000002</v>
      </c>
      <c r="AT59">
        <v>332.5628375</v>
      </c>
      <c r="AU59">
        <v>350.52176689999999</v>
      </c>
      <c r="AV59">
        <v>368.33790690000001</v>
      </c>
      <c r="AW59">
        <v>386.24859040000001</v>
      </c>
    </row>
    <row r="60" spans="2:49" x14ac:dyDescent="0.35">
      <c r="B60" t="s">
        <v>102</v>
      </c>
      <c r="C60" s="100">
        <v>7.8463024968376607E-3</v>
      </c>
      <c r="D60" s="100">
        <v>7.9722774213828399E-3</v>
      </c>
      <c r="E60" s="100">
        <v>1.21526091E-2</v>
      </c>
      <c r="F60" s="100">
        <v>2.5419640899999998E-2</v>
      </c>
      <c r="G60" s="100">
        <v>4.0884364800000003E-2</v>
      </c>
      <c r="H60" s="100">
        <v>6.7279463600000006E-2</v>
      </c>
      <c r="I60" s="100">
        <v>9.4716354200000005E-2</v>
      </c>
      <c r="J60" s="100">
        <v>0.13203944810000001</v>
      </c>
      <c r="K60" s="100">
        <v>0.158644383</v>
      </c>
      <c r="L60" s="100">
        <v>0.2061201372</v>
      </c>
      <c r="M60">
        <v>0.2876958966</v>
      </c>
      <c r="N60">
        <v>0.4258256299</v>
      </c>
      <c r="O60">
        <v>0.56708440550000005</v>
      </c>
      <c r="P60">
        <v>0.73017938950000005</v>
      </c>
      <c r="Q60">
        <v>0.93869029420000005</v>
      </c>
      <c r="R60">
        <v>1.1942041430000001</v>
      </c>
      <c r="S60">
        <v>2.4689271439999998</v>
      </c>
      <c r="T60">
        <v>4.5930798150000003</v>
      </c>
      <c r="U60">
        <v>8.156112706</v>
      </c>
      <c r="V60">
        <v>9.7546817529999998</v>
      </c>
      <c r="W60">
        <v>11.514685350000001</v>
      </c>
      <c r="X60">
        <v>13.59015389</v>
      </c>
      <c r="Y60">
        <v>16.631155580000001</v>
      </c>
      <c r="Z60">
        <v>20.25374055</v>
      </c>
      <c r="AA60">
        <v>24.41017458</v>
      </c>
      <c r="AB60">
        <v>29.062809680000001</v>
      </c>
      <c r="AC60">
        <v>34.225347280000001</v>
      </c>
      <c r="AD60">
        <v>39.871005230000002</v>
      </c>
      <c r="AE60">
        <v>45.998361459999998</v>
      </c>
      <c r="AF60">
        <v>52.587973030000001</v>
      </c>
      <c r="AG60">
        <v>59.62328402</v>
      </c>
      <c r="AH60">
        <v>67.087967149999997</v>
      </c>
      <c r="AI60">
        <v>74.821898219999994</v>
      </c>
      <c r="AJ60">
        <v>82.884778159999996</v>
      </c>
      <c r="AK60">
        <v>91.194392179999994</v>
      </c>
      <c r="AL60">
        <v>99.682920519999996</v>
      </c>
      <c r="AM60">
        <v>108.2438844</v>
      </c>
      <c r="AN60">
        <v>116.8595385</v>
      </c>
      <c r="AO60">
        <v>125.37592669999999</v>
      </c>
      <c r="AP60">
        <v>133.67165890000001</v>
      </c>
      <c r="AQ60">
        <v>141.7092442</v>
      </c>
      <c r="AR60">
        <v>149.41699969999999</v>
      </c>
      <c r="AS60">
        <v>156.70637020000001</v>
      </c>
      <c r="AT60">
        <v>163.67168670000001</v>
      </c>
      <c r="AU60">
        <v>170.32078139999999</v>
      </c>
      <c r="AV60">
        <v>176.6604145</v>
      </c>
      <c r="AW60">
        <v>182.7990222</v>
      </c>
    </row>
    <row r="61" spans="2:49" x14ac:dyDescent="0.35">
      <c r="B61" t="s">
        <v>103</v>
      </c>
      <c r="C61" s="100">
        <v>3.2122446463563603E-2</v>
      </c>
      <c r="D61" s="100">
        <v>3.2638182731835802E-2</v>
      </c>
      <c r="E61" s="100">
        <v>4.9752292400000002E-2</v>
      </c>
      <c r="F61" s="100">
        <v>8.6608594900000002E-2</v>
      </c>
      <c r="G61" s="100">
        <v>0.1190085448</v>
      </c>
      <c r="H61" s="100">
        <v>0.1743691567</v>
      </c>
      <c r="I61" s="100">
        <v>0.2260424369</v>
      </c>
      <c r="J61" s="100">
        <v>0.2899205319</v>
      </c>
      <c r="K61" s="100">
        <v>0.3292915743</v>
      </c>
      <c r="L61" s="100">
        <v>0.40234938949999999</v>
      </c>
      <c r="M61">
        <v>0.51517351810000001</v>
      </c>
      <c r="N61">
        <v>0.71811215269999995</v>
      </c>
      <c r="O61">
        <v>0.90241982929999998</v>
      </c>
      <c r="P61">
        <v>1.0966158699999999</v>
      </c>
      <c r="Q61">
        <v>1.329167059</v>
      </c>
      <c r="R61">
        <v>1.5953034500000001</v>
      </c>
      <c r="S61">
        <v>3.1237759650000001</v>
      </c>
      <c r="T61">
        <v>5.4960489600000004</v>
      </c>
      <c r="U61">
        <v>9.2220323010000005</v>
      </c>
      <c r="V61">
        <v>10.418929840000001</v>
      </c>
      <c r="W61">
        <v>11.619452949999999</v>
      </c>
      <c r="X61">
        <v>12.96007408</v>
      </c>
      <c r="Y61">
        <v>15.01581807</v>
      </c>
      <c r="Z61" s="100">
        <v>17.351154569999999</v>
      </c>
      <c r="AA61">
        <v>19.886492409999999</v>
      </c>
      <c r="AB61">
        <v>22.55997502</v>
      </c>
      <c r="AC61">
        <v>25.354146069999999</v>
      </c>
      <c r="AD61">
        <v>28.219669790000001</v>
      </c>
      <c r="AE61">
        <v>31.126640200000001</v>
      </c>
      <c r="AF61">
        <v>34.032727170000001</v>
      </c>
      <c r="AG61">
        <v>36.89976987</v>
      </c>
      <c r="AH61">
        <v>39.691202089999997</v>
      </c>
      <c r="AI61">
        <v>42.29209196</v>
      </c>
      <c r="AJ61">
        <v>44.725240139999997</v>
      </c>
      <c r="AK61">
        <v>46.930090829999997</v>
      </c>
      <c r="AL61">
        <v>48.863267190000002</v>
      </c>
      <c r="AM61">
        <v>50.468861959999998</v>
      </c>
      <c r="AN61">
        <v>51.738179889999998</v>
      </c>
      <c r="AO61">
        <v>52.606285329999999</v>
      </c>
      <c r="AP61">
        <v>53.030663519999997</v>
      </c>
      <c r="AQ61">
        <v>53.007511209999997</v>
      </c>
      <c r="AR61">
        <v>52.524205289999998</v>
      </c>
      <c r="AS61">
        <v>51.565118599999998</v>
      </c>
      <c r="AT61">
        <v>50.179841410000002</v>
      </c>
      <c r="AU61">
        <v>48.38563576</v>
      </c>
      <c r="AV61">
        <v>46.198367859999998</v>
      </c>
      <c r="AW61">
        <v>43.65352403</v>
      </c>
    </row>
    <row r="62" spans="2:49" x14ac:dyDescent="0.35">
      <c r="B62" t="s">
        <v>104</v>
      </c>
      <c r="C62" s="100">
        <v>0.75461419315223899</v>
      </c>
      <c r="D62" s="100">
        <v>0.76672976811017601</v>
      </c>
      <c r="E62" s="100">
        <v>1.1687710650000001</v>
      </c>
      <c r="F62" s="100">
        <v>2.0087700019999999</v>
      </c>
      <c r="G62" s="100">
        <v>2.72669652</v>
      </c>
      <c r="H62" s="100">
        <v>3.9565855980000002</v>
      </c>
      <c r="I62">
        <v>5.0925481460000004</v>
      </c>
      <c r="J62">
        <v>6.4837067230000001</v>
      </c>
      <c r="K62" s="100">
        <v>7.3274262950000004</v>
      </c>
      <c r="L62" s="100">
        <v>8.904530308</v>
      </c>
      <c r="M62">
        <v>11.316577710000001</v>
      </c>
      <c r="N62">
        <v>15.696120369999999</v>
      </c>
      <c r="O62">
        <v>19.635248480000001</v>
      </c>
      <c r="P62">
        <v>23.76146078</v>
      </c>
      <c r="Q62">
        <v>28.69258778</v>
      </c>
      <c r="R62">
        <v>34.331160420000003</v>
      </c>
      <c r="S62">
        <v>67.075407350000006</v>
      </c>
      <c r="T62">
        <v>117.8417432</v>
      </c>
      <c r="U62">
        <v>197.63339110000001</v>
      </c>
      <c r="V62">
        <v>223.43272630000001</v>
      </c>
      <c r="W62">
        <v>249.6752688</v>
      </c>
      <c r="X62">
        <v>279.44807329999998</v>
      </c>
      <c r="Y62">
        <v>325.36512379999999</v>
      </c>
      <c r="Z62">
        <v>378.3290025</v>
      </c>
      <c r="AA62">
        <v>436.88450779999999</v>
      </c>
      <c r="AB62">
        <v>499.95528860000002</v>
      </c>
      <c r="AC62">
        <v>567.44847170000003</v>
      </c>
      <c r="AD62">
        <v>638.58545939999999</v>
      </c>
      <c r="AE62">
        <v>713.04188899999997</v>
      </c>
      <c r="AF62">
        <v>790.23448399999995</v>
      </c>
      <c r="AG62">
        <v>869.68514470000002</v>
      </c>
      <c r="AH62">
        <v>950.96522689999995</v>
      </c>
      <c r="AI62">
        <v>1031.7288060000001</v>
      </c>
      <c r="AJ62">
        <v>1112.870443</v>
      </c>
      <c r="AK62">
        <v>1193.289565</v>
      </c>
      <c r="AL62">
        <v>1272.2159569999999</v>
      </c>
      <c r="AM62">
        <v>1348.471178</v>
      </c>
      <c r="AN62">
        <v>1422.0540579999999</v>
      </c>
      <c r="AO62">
        <v>1491.3498729999999</v>
      </c>
      <c r="AP62">
        <v>1555.22702</v>
      </c>
      <c r="AQ62">
        <v>1613.583136</v>
      </c>
      <c r="AR62">
        <v>1665.95947</v>
      </c>
      <c r="AS62">
        <v>1711.7279309999999</v>
      </c>
      <c r="AT62">
        <v>1752.2967739999999</v>
      </c>
      <c r="AU62">
        <v>1788.076992</v>
      </c>
      <c r="AV62">
        <v>1819.445154</v>
      </c>
      <c r="AW62">
        <v>1847.7544009999999</v>
      </c>
    </row>
    <row r="63" spans="2:49" x14ac:dyDescent="0.35">
      <c r="B63" t="s">
        <v>105</v>
      </c>
      <c r="C63" s="100">
        <v>0.29742225840361802</v>
      </c>
      <c r="D63" s="100">
        <v>0.302197468966243</v>
      </c>
      <c r="E63" s="100">
        <v>0.46065729059999999</v>
      </c>
      <c r="F63" s="100">
        <v>0.78775968929999995</v>
      </c>
      <c r="G63" s="100">
        <v>1.063680231</v>
      </c>
      <c r="H63" s="100">
        <v>1.536416931</v>
      </c>
      <c r="I63" s="100">
        <v>1.97031862</v>
      </c>
      <c r="J63" s="100">
        <v>2.4983591289999998</v>
      </c>
      <c r="K63" s="100">
        <v>2.815050555</v>
      </c>
      <c r="L63" s="100">
        <v>3.409007699</v>
      </c>
      <c r="M63">
        <v>4.3093269789999997</v>
      </c>
      <c r="N63">
        <v>5.9529381060000004</v>
      </c>
      <c r="O63">
        <v>7.4158923129999996</v>
      </c>
      <c r="P63">
        <v>8.934626562</v>
      </c>
      <c r="Q63">
        <v>10.737275139999999</v>
      </c>
      <c r="R63">
        <v>12.783023679999999</v>
      </c>
      <c r="S63">
        <v>24.852251549999998</v>
      </c>
      <c r="T63">
        <v>43.430332649999997</v>
      </c>
      <c r="U63">
        <v>72.427196699999996</v>
      </c>
      <c r="V63">
        <v>81.399059589999894</v>
      </c>
      <c r="W63">
        <v>90.4048461</v>
      </c>
      <c r="X63">
        <v>100.5526943</v>
      </c>
      <c r="Y63">
        <v>116.3496485</v>
      </c>
      <c r="Z63">
        <v>134.47122139999999</v>
      </c>
      <c r="AA63">
        <v>154.37504530000001</v>
      </c>
      <c r="AB63">
        <v>175.66285640000001</v>
      </c>
      <c r="AC63">
        <v>198.28745069999999</v>
      </c>
      <c r="AD63">
        <v>221.96161309999999</v>
      </c>
      <c r="AE63">
        <v>246.55907920000001</v>
      </c>
      <c r="AF63">
        <v>271.8656891</v>
      </c>
      <c r="AG63">
        <v>297.70753289999999</v>
      </c>
      <c r="AH63">
        <v>323.93085969999998</v>
      </c>
      <c r="AI63">
        <v>349.73653510000003</v>
      </c>
      <c r="AJ63">
        <v>375.43695650000001</v>
      </c>
      <c r="AK63">
        <v>400.66614420000002</v>
      </c>
      <c r="AL63">
        <v>425.17819589999999</v>
      </c>
      <c r="AM63">
        <v>448.5962495</v>
      </c>
      <c r="AN63">
        <v>470.93966330000001</v>
      </c>
      <c r="AO63">
        <v>491.69613550000003</v>
      </c>
      <c r="AP63">
        <v>510.5186569</v>
      </c>
      <c r="AQ63">
        <v>527.40125739999996</v>
      </c>
      <c r="AR63">
        <v>542.22324470000001</v>
      </c>
      <c r="AS63">
        <v>554.80954929999996</v>
      </c>
      <c r="AT63">
        <v>565.64712540000005</v>
      </c>
      <c r="AU63">
        <v>574.89555859999996</v>
      </c>
      <c r="AV63">
        <v>582.70111310000004</v>
      </c>
      <c r="AW63">
        <v>589.51750040000002</v>
      </c>
    </row>
    <row r="64" spans="2:49" x14ac:dyDescent="0.35">
      <c r="B64" t="s">
        <v>106</v>
      </c>
      <c r="C64" s="100">
        <v>4.0548006191711396E-3</v>
      </c>
      <c r="D64">
        <v>4.1199017546743504E-3</v>
      </c>
      <c r="E64">
        <v>6.2802073999999996E-3</v>
      </c>
      <c r="F64">
        <v>6.3582855600000003E-3</v>
      </c>
      <c r="G64">
        <v>2.4643977500000002E-3</v>
      </c>
      <c r="H64" s="100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 s="100">
        <v>0</v>
      </c>
      <c r="P64">
        <v>0</v>
      </c>
      <c r="Q64" s="100">
        <v>0</v>
      </c>
      <c r="R64" s="100">
        <v>0</v>
      </c>
      <c r="S64" s="100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</row>
    <row r="65" spans="2:49" x14ac:dyDescent="0.35">
      <c r="B65" t="s">
        <v>107</v>
      </c>
      <c r="C65" s="100">
        <v>4.9816121892674002E-2</v>
      </c>
      <c r="D65" s="100">
        <v>5.0615935843142099E-2</v>
      </c>
      <c r="E65" s="100">
        <v>7.7156833699999997E-2</v>
      </c>
      <c r="F65" s="100">
        <v>0.12974881630000001</v>
      </c>
      <c r="G65" s="100">
        <v>0.17224891989999999</v>
      </c>
      <c r="H65" s="100">
        <v>0.24529666429999999</v>
      </c>
      <c r="I65" s="100">
        <v>0.31113152090000001</v>
      </c>
      <c r="J65" s="100">
        <v>0.38984913879999999</v>
      </c>
      <c r="K65" s="100">
        <v>0.43556121040000001</v>
      </c>
      <c r="L65" s="100">
        <v>0.52239590530000002</v>
      </c>
      <c r="M65" s="100">
        <v>0.65103886050000004</v>
      </c>
      <c r="N65" s="100">
        <v>0.89013339759999999</v>
      </c>
      <c r="O65" s="100">
        <v>1.0975965270000001</v>
      </c>
      <c r="P65" s="100">
        <v>1.3086717969999999</v>
      </c>
      <c r="Q65" s="100">
        <v>1.5559026250000001</v>
      </c>
      <c r="R65" s="100">
        <v>1.832652787</v>
      </c>
      <c r="S65" s="100">
        <v>3.5277439140000002</v>
      </c>
      <c r="T65" s="100">
        <v>6.1030998070000004</v>
      </c>
      <c r="U65" s="100">
        <v>10.07681352</v>
      </c>
      <c r="V65" s="100">
        <v>11.21611146</v>
      </c>
      <c r="W65" s="100">
        <v>12.34351687</v>
      </c>
      <c r="X65" s="100">
        <v>13.61282578</v>
      </c>
      <c r="Y65" s="100">
        <v>15.632940639999999</v>
      </c>
      <c r="Z65" s="100">
        <v>17.95001452</v>
      </c>
      <c r="AA65" s="100">
        <v>20.492733749999999</v>
      </c>
      <c r="AB65" s="100">
        <v>23.21040846</v>
      </c>
      <c r="AC65" s="100">
        <v>26.099436650000001</v>
      </c>
      <c r="AD65" s="100">
        <v>29.1247021</v>
      </c>
      <c r="AE65" s="100">
        <v>32.27265465</v>
      </c>
      <c r="AF65" s="100">
        <v>35.518552530000001</v>
      </c>
      <c r="AG65" s="100">
        <v>38.843291460000003</v>
      </c>
      <c r="AH65" s="100">
        <v>42.230613570000003</v>
      </c>
      <c r="AI65" s="100">
        <v>45.58026555</v>
      </c>
      <c r="AJ65" s="100">
        <v>48.936748860000002</v>
      </c>
      <c r="AK65" s="100">
        <v>52.255796140000001</v>
      </c>
      <c r="AL65" s="100">
        <v>55.508348400000003</v>
      </c>
      <c r="AM65" s="100">
        <v>58.647628330000003</v>
      </c>
      <c r="AN65" s="100">
        <v>61.677971380000002</v>
      </c>
      <c r="AO65" s="100">
        <v>64.533399529999997</v>
      </c>
      <c r="AP65" s="100">
        <v>67.16870127</v>
      </c>
      <c r="AQ65" s="100">
        <v>69.582761669999996</v>
      </c>
      <c r="AR65" s="100">
        <v>71.758633140000001</v>
      </c>
      <c r="AS65" s="100">
        <v>73.671553309999894</v>
      </c>
      <c r="AT65" s="100">
        <v>75.383928979999894</v>
      </c>
      <c r="AU65" s="100">
        <v>76.914637709999994</v>
      </c>
      <c r="AV65" s="100">
        <v>78.280584300000001</v>
      </c>
      <c r="AW65">
        <v>79.540332849999999</v>
      </c>
    </row>
    <row r="66" spans="2:49" x14ac:dyDescent="0.35">
      <c r="B66" t="s">
        <v>108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</row>
    <row r="67" spans="2:49" x14ac:dyDescent="0.35">
      <c r="B67" t="s">
        <v>109</v>
      </c>
      <c r="C67">
        <v>5.2121797950038999</v>
      </c>
      <c r="D67">
        <v>5.29586302754001</v>
      </c>
      <c r="E67">
        <v>5.3808898210000002</v>
      </c>
      <c r="F67">
        <v>5.4166899669999999</v>
      </c>
      <c r="G67">
        <v>4.6406710169999998</v>
      </c>
      <c r="H67">
        <v>3.903064015</v>
      </c>
      <c r="I67">
        <v>4.1759876220000001</v>
      </c>
      <c r="J67">
        <v>4.0656400880000003</v>
      </c>
      <c r="K67">
        <v>3.875381167</v>
      </c>
      <c r="L67">
        <v>4.1116836570000004</v>
      </c>
      <c r="M67">
        <v>4.2860363159999997</v>
      </c>
      <c r="N67">
        <v>4.3013355559999997</v>
      </c>
      <c r="O67">
        <v>3.634162495</v>
      </c>
      <c r="P67">
        <v>2.970131114</v>
      </c>
      <c r="Q67">
        <v>2.555292289</v>
      </c>
      <c r="R67">
        <v>2.3609458810000001</v>
      </c>
      <c r="S67">
        <v>2.2050991309999999</v>
      </c>
      <c r="T67">
        <v>2.1350455799999999</v>
      </c>
      <c r="U67">
        <v>2.1245868109999999</v>
      </c>
      <c r="V67">
        <v>2.1427875950000002</v>
      </c>
      <c r="W67">
        <v>2.158802734</v>
      </c>
      <c r="X67">
        <v>2.1739443449999998</v>
      </c>
      <c r="Y67">
        <v>2.1933184049999999</v>
      </c>
      <c r="Z67">
        <v>2.2188890040000002</v>
      </c>
      <c r="AA67">
        <v>2.2495257359999998</v>
      </c>
      <c r="AB67">
        <v>2.2847477469999999</v>
      </c>
      <c r="AC67">
        <v>2.3238612559999998</v>
      </c>
      <c r="AD67">
        <v>2.3644974240000001</v>
      </c>
      <c r="AE67">
        <v>2.40475854</v>
      </c>
      <c r="AF67">
        <v>2.4448460359999999</v>
      </c>
      <c r="AG67">
        <v>2.4849147170000001</v>
      </c>
      <c r="AH67">
        <v>2.5257335350000001</v>
      </c>
      <c r="AI67">
        <v>2.5648268500000002</v>
      </c>
      <c r="AJ67">
        <v>2.6040166330000001</v>
      </c>
      <c r="AK67">
        <v>2.6444880080000002</v>
      </c>
      <c r="AL67">
        <v>2.685798079</v>
      </c>
      <c r="AM67">
        <v>2.7277943489999998</v>
      </c>
      <c r="AN67">
        <v>2.7701971379999999</v>
      </c>
      <c r="AO67">
        <v>2.8126557679999999</v>
      </c>
      <c r="AP67">
        <v>2.855020095</v>
      </c>
      <c r="AQ67">
        <v>2.8977179070000001</v>
      </c>
      <c r="AR67">
        <v>2.9398148929999999</v>
      </c>
      <c r="AS67">
        <v>2.9842703899999998</v>
      </c>
      <c r="AT67">
        <v>3.030251807</v>
      </c>
      <c r="AU67">
        <v>3.0770471449999999</v>
      </c>
      <c r="AV67">
        <v>3.1244475</v>
      </c>
      <c r="AW67">
        <v>3.174310465</v>
      </c>
    </row>
    <row r="68" spans="2:49" x14ac:dyDescent="0.35">
      <c r="B68" t="s">
        <v>110</v>
      </c>
      <c r="C68">
        <v>0.35839918454870201</v>
      </c>
      <c r="D68">
        <v>0.36415339938413299</v>
      </c>
      <c r="E68">
        <v>0.37</v>
      </c>
      <c r="F68">
        <v>0.36106844300000002</v>
      </c>
      <c r="G68">
        <v>0.35162042589999998</v>
      </c>
      <c r="H68">
        <v>0.34203040159999998</v>
      </c>
      <c r="I68">
        <v>0.3341266879</v>
      </c>
      <c r="J68">
        <v>0.32625219919999998</v>
      </c>
      <c r="K68">
        <v>0.3175167679</v>
      </c>
      <c r="L68">
        <v>0.30798511709999998</v>
      </c>
      <c r="M68">
        <v>0.29878639299999998</v>
      </c>
      <c r="N68" s="100">
        <v>0.29083986620000002</v>
      </c>
      <c r="O68" s="100">
        <v>0.28502200090000002</v>
      </c>
      <c r="P68" s="100">
        <v>0.28033053260000002</v>
      </c>
      <c r="Q68" s="100">
        <v>0.27510569620000003</v>
      </c>
      <c r="R68" s="100">
        <v>0.26771898509999997</v>
      </c>
      <c r="S68" s="100">
        <v>0.26022741570000002</v>
      </c>
      <c r="T68" s="100">
        <v>0.25300187480000003</v>
      </c>
      <c r="U68" s="100">
        <v>0.2457366329</v>
      </c>
      <c r="V68" s="100">
        <v>0.23715420500000001</v>
      </c>
      <c r="W68" s="100">
        <v>0.22800550680000001</v>
      </c>
      <c r="X68" s="100">
        <v>0.2180700924</v>
      </c>
      <c r="Y68" s="100">
        <v>0.20793572299999999</v>
      </c>
      <c r="Z68" s="100">
        <v>0.19854733569999999</v>
      </c>
      <c r="AA68" s="100">
        <v>0.19009826560000001</v>
      </c>
      <c r="AB68" s="100">
        <v>0.18258207539999999</v>
      </c>
      <c r="AC68" s="100">
        <v>0.175882923</v>
      </c>
      <c r="AD68">
        <v>0.1698719621</v>
      </c>
      <c r="AE68">
        <v>0.16442748230000001</v>
      </c>
      <c r="AF68">
        <v>0.15944851260000001</v>
      </c>
      <c r="AG68">
        <v>0.15485608379999999</v>
      </c>
      <c r="AH68">
        <v>0.15059249869999999</v>
      </c>
      <c r="AI68">
        <v>0.14659452249999999</v>
      </c>
      <c r="AJ68">
        <v>0.14279223869999999</v>
      </c>
      <c r="AK68">
        <v>0.13914345780000001</v>
      </c>
      <c r="AL68">
        <v>0.1356192752</v>
      </c>
      <c r="AM68">
        <v>0.1321999573</v>
      </c>
      <c r="AN68">
        <v>0.1288721491</v>
      </c>
      <c r="AO68" s="100">
        <v>0.12561441770000001</v>
      </c>
      <c r="AP68" s="100">
        <v>0.1224165837</v>
      </c>
      <c r="AQ68" s="100">
        <v>0.11927794009999999</v>
      </c>
      <c r="AR68" s="100">
        <v>0.11619537169999999</v>
      </c>
      <c r="AS68" s="100">
        <v>0.1131643936</v>
      </c>
      <c r="AT68" s="100">
        <v>0.1101727545</v>
      </c>
      <c r="AU68" s="100">
        <v>0.1072114079</v>
      </c>
      <c r="AV68" s="100">
        <v>0.1042770589</v>
      </c>
      <c r="AW68" s="100">
        <v>0.1014016187</v>
      </c>
    </row>
    <row r="69" spans="2:49" x14ac:dyDescent="0.35">
      <c r="B69" t="s">
        <v>111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 s="100">
        <v>0</v>
      </c>
      <c r="J69" s="100">
        <v>0</v>
      </c>
      <c r="K69" s="100">
        <v>0</v>
      </c>
      <c r="L69" s="100">
        <v>0</v>
      </c>
      <c r="M69" s="100">
        <v>0</v>
      </c>
      <c r="N69" s="100">
        <v>0</v>
      </c>
      <c r="O69" s="100">
        <v>0</v>
      </c>
      <c r="P69" s="100">
        <v>0</v>
      </c>
      <c r="Q69" s="100">
        <v>0</v>
      </c>
      <c r="R69" s="100">
        <v>0</v>
      </c>
      <c r="S69" s="100">
        <v>0</v>
      </c>
      <c r="T69" s="100">
        <v>0</v>
      </c>
      <c r="U69" s="100">
        <v>0</v>
      </c>
      <c r="V69" s="100">
        <v>0</v>
      </c>
      <c r="W69" s="100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</row>
    <row r="70" spans="2:49" x14ac:dyDescent="0.35">
      <c r="B70" t="s">
        <v>112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</row>
    <row r="71" spans="2:49" x14ac:dyDescent="0.35">
      <c r="B71" t="s">
        <v>113</v>
      </c>
      <c r="C71" s="100">
        <v>0</v>
      </c>
      <c r="D71" s="100">
        <v>0</v>
      </c>
      <c r="E71" s="100">
        <v>0</v>
      </c>
      <c r="F71" s="100">
        <v>0</v>
      </c>
      <c r="G71" s="100">
        <v>0</v>
      </c>
      <c r="H71" s="100">
        <v>0</v>
      </c>
      <c r="I71" s="100">
        <v>0</v>
      </c>
      <c r="J71" s="100">
        <v>0</v>
      </c>
      <c r="K71" s="100">
        <v>0</v>
      </c>
      <c r="L71" s="100">
        <v>0</v>
      </c>
      <c r="M71" s="100">
        <v>0</v>
      </c>
      <c r="N71" s="100">
        <v>0</v>
      </c>
      <c r="O71" s="100">
        <v>0</v>
      </c>
      <c r="P71" s="100">
        <v>0</v>
      </c>
      <c r="Q71" s="100">
        <v>0</v>
      </c>
      <c r="R71" s="100">
        <v>0</v>
      </c>
      <c r="S71" s="100">
        <v>0</v>
      </c>
      <c r="T71" s="100">
        <v>0</v>
      </c>
      <c r="U71" s="100">
        <v>0</v>
      </c>
      <c r="V71" s="100">
        <v>0</v>
      </c>
      <c r="W71" s="100">
        <v>0</v>
      </c>
      <c r="X71" s="100">
        <v>0</v>
      </c>
      <c r="Y71" s="100">
        <v>0</v>
      </c>
      <c r="Z71" s="100">
        <v>0</v>
      </c>
      <c r="AA71" s="100">
        <v>0</v>
      </c>
      <c r="AB71" s="100">
        <v>0</v>
      </c>
      <c r="AC71" s="100">
        <v>0</v>
      </c>
      <c r="AD71" s="100">
        <v>0</v>
      </c>
      <c r="AE71" s="100">
        <v>0</v>
      </c>
      <c r="AF71" s="100">
        <v>0</v>
      </c>
      <c r="AG71" s="100">
        <v>0</v>
      </c>
      <c r="AH71" s="100">
        <v>0</v>
      </c>
      <c r="AI71" s="100">
        <v>0</v>
      </c>
      <c r="AJ71" s="100">
        <v>0</v>
      </c>
      <c r="AK71" s="100">
        <v>0</v>
      </c>
      <c r="AL71" s="100">
        <v>0</v>
      </c>
      <c r="AM71" s="100">
        <v>0</v>
      </c>
      <c r="AN71" s="100">
        <v>0</v>
      </c>
      <c r="AO71" s="100">
        <v>0</v>
      </c>
      <c r="AP71" s="100">
        <v>0</v>
      </c>
      <c r="AQ71" s="100">
        <v>0</v>
      </c>
      <c r="AR71" s="100">
        <v>0</v>
      </c>
      <c r="AS71" s="100">
        <v>0</v>
      </c>
      <c r="AT71" s="100">
        <v>0</v>
      </c>
      <c r="AU71" s="100">
        <v>0</v>
      </c>
      <c r="AV71" s="100">
        <v>0</v>
      </c>
      <c r="AW71">
        <v>0</v>
      </c>
    </row>
    <row r="72" spans="2:49" x14ac:dyDescent="0.35">
      <c r="B72" t="s">
        <v>114</v>
      </c>
      <c r="C72">
        <v>2.1503951072922098</v>
      </c>
      <c r="D72">
        <v>2.1849203963048001</v>
      </c>
      <c r="E72">
        <v>2.2200000000000002</v>
      </c>
      <c r="F72">
        <v>2.2757943300000001</v>
      </c>
      <c r="G72">
        <v>2.1967734330000002</v>
      </c>
      <c r="H72">
        <v>2.2364497160000001</v>
      </c>
      <c r="I72">
        <v>2.3303555039999999</v>
      </c>
      <c r="J72">
        <v>2.2497363450000001</v>
      </c>
      <c r="K72">
        <v>2.1981192969999999</v>
      </c>
      <c r="L72">
        <v>2.0966472239999998</v>
      </c>
      <c r="M72">
        <v>2.1944571060000002</v>
      </c>
      <c r="N72">
        <v>2.249055325</v>
      </c>
      <c r="O72">
        <v>2.3658427</v>
      </c>
      <c r="P72">
        <v>2.4198301070000001</v>
      </c>
      <c r="Q72">
        <v>2.404060598</v>
      </c>
      <c r="R72">
        <v>2.426693169</v>
      </c>
      <c r="S72">
        <v>2.513487349</v>
      </c>
      <c r="T72">
        <v>2.5724481959999999</v>
      </c>
      <c r="U72">
        <v>2.583897383</v>
      </c>
      <c r="V72">
        <v>2.5633831979999999</v>
      </c>
      <c r="W72">
        <v>2.5039371080000001</v>
      </c>
      <c r="X72">
        <v>2.4187212389999999</v>
      </c>
      <c r="Y72">
        <v>2.3641145770000001</v>
      </c>
      <c r="Z72">
        <v>2.3411662830000002</v>
      </c>
      <c r="AA72">
        <v>2.3414170940000001</v>
      </c>
      <c r="AB72">
        <v>2.3578572260000001</v>
      </c>
      <c r="AC72">
        <v>2.385324427</v>
      </c>
      <c r="AD72">
        <v>2.4192028510000001</v>
      </c>
      <c r="AE72">
        <v>2.4563919630000002</v>
      </c>
      <c r="AF72">
        <v>2.49570201</v>
      </c>
      <c r="AG72">
        <v>2.5364972849999998</v>
      </c>
      <c r="AH72">
        <v>2.5788079210000001</v>
      </c>
      <c r="AI72">
        <v>2.6190016819999999</v>
      </c>
      <c r="AJ72">
        <v>2.6579952809999998</v>
      </c>
      <c r="AK72">
        <v>2.6966419109999999</v>
      </c>
      <c r="AL72">
        <v>2.735119342</v>
      </c>
      <c r="AM72">
        <v>2.7736902539999999</v>
      </c>
      <c r="AN72">
        <v>2.810850603</v>
      </c>
      <c r="AO72">
        <v>2.8470923450000001</v>
      </c>
      <c r="AP72">
        <v>2.8827601519999999</v>
      </c>
      <c r="AQ72">
        <v>2.9183452719999998</v>
      </c>
      <c r="AR72">
        <v>2.9533782519999998</v>
      </c>
      <c r="AS72">
        <v>2.9866639250000002</v>
      </c>
      <c r="AT72">
        <v>3.0184832250000002</v>
      </c>
      <c r="AU72">
        <v>3.0489701889999998</v>
      </c>
      <c r="AV72">
        <v>3.0784878170000001</v>
      </c>
      <c r="AW72">
        <v>3.108711821</v>
      </c>
    </row>
    <row r="73" spans="2:49" x14ac:dyDescent="0.35">
      <c r="B73" t="s">
        <v>115</v>
      </c>
      <c r="C73">
        <v>17.283948650263198</v>
      </c>
      <c r="D73">
        <v>17.561448036494799</v>
      </c>
      <c r="E73">
        <v>17.843402770000001</v>
      </c>
      <c r="F73">
        <v>18.05140102</v>
      </c>
      <c r="G73">
        <v>17.03792327</v>
      </c>
      <c r="H73">
        <v>15.7475229</v>
      </c>
      <c r="I73">
        <v>16.124413090000001</v>
      </c>
      <c r="J73">
        <v>16.391213270000002</v>
      </c>
      <c r="K73">
        <v>15.10140318</v>
      </c>
      <c r="L73">
        <v>14.65784127</v>
      </c>
      <c r="M73">
        <v>14.83603913</v>
      </c>
      <c r="N73">
        <v>15.41107158</v>
      </c>
      <c r="O73">
        <v>15.333279320000001</v>
      </c>
      <c r="P73">
        <v>14.473011680000001</v>
      </c>
      <c r="Q73">
        <v>13.37815844</v>
      </c>
      <c r="R73">
        <v>12.705171229999999</v>
      </c>
      <c r="S73">
        <v>12.5013965</v>
      </c>
      <c r="T73">
        <v>12.28725013</v>
      </c>
      <c r="U73">
        <v>12.180653599999999</v>
      </c>
      <c r="V73">
        <v>12.16062206</v>
      </c>
      <c r="W73">
        <v>11.974840650000001</v>
      </c>
      <c r="X73">
        <v>11.73162851</v>
      </c>
      <c r="Y73">
        <v>11.543708130000001</v>
      </c>
      <c r="Z73">
        <v>11.48865687</v>
      </c>
      <c r="AA73">
        <v>11.52404149</v>
      </c>
      <c r="AB73">
        <v>11.619048019999999</v>
      </c>
      <c r="AC73">
        <v>11.75454585</v>
      </c>
      <c r="AD73">
        <v>11.91296148</v>
      </c>
      <c r="AE73">
        <v>12.07168046</v>
      </c>
      <c r="AF73">
        <v>12.22949526</v>
      </c>
      <c r="AG73">
        <v>12.38631131</v>
      </c>
      <c r="AH73">
        <v>12.54963863</v>
      </c>
      <c r="AI73">
        <v>12.69226574</v>
      </c>
      <c r="AJ73">
        <v>12.827803579999999</v>
      </c>
      <c r="AK73">
        <v>12.97002174</v>
      </c>
      <c r="AL73">
        <v>13.11361516</v>
      </c>
      <c r="AM73">
        <v>13.2583597</v>
      </c>
      <c r="AN73">
        <v>13.390383979999999</v>
      </c>
      <c r="AO73">
        <v>13.510528689999999</v>
      </c>
      <c r="AP73">
        <v>13.624171990000001</v>
      </c>
      <c r="AQ73">
        <v>13.73906732</v>
      </c>
      <c r="AR73">
        <v>13.845656460000001</v>
      </c>
      <c r="AS73">
        <v>13.954344219999999</v>
      </c>
      <c r="AT73">
        <v>14.065268680000001</v>
      </c>
      <c r="AU73">
        <v>14.174656410000001</v>
      </c>
      <c r="AV73">
        <v>14.28375387</v>
      </c>
      <c r="AW73">
        <v>14.41274548</v>
      </c>
    </row>
    <row r="74" spans="2:49" x14ac:dyDescent="0.35">
      <c r="B74" t="s">
        <v>116</v>
      </c>
      <c r="C74">
        <v>9.6518912203120095</v>
      </c>
      <c r="D74">
        <v>9.8068554558467902</v>
      </c>
      <c r="E74">
        <v>9.9643076920000002</v>
      </c>
      <c r="F74">
        <v>9.5740558139999994</v>
      </c>
      <c r="G74">
        <v>8.8961925589999904</v>
      </c>
      <c r="H74">
        <v>9.1457270249999905</v>
      </c>
      <c r="I74">
        <v>8.4805220020000007</v>
      </c>
      <c r="J74">
        <v>7.8880979770000001</v>
      </c>
      <c r="K74">
        <v>7.4584562209999996</v>
      </c>
      <c r="L74">
        <v>7.2886111339999999</v>
      </c>
      <c r="M74">
        <v>7.157001868</v>
      </c>
      <c r="N74">
        <v>7.2430396689999998</v>
      </c>
      <c r="O74">
        <v>7.2284514</v>
      </c>
      <c r="P74">
        <v>6.9518002880000003</v>
      </c>
      <c r="Q74">
        <v>6.6066987660000001</v>
      </c>
      <c r="R74">
        <v>6.576742672</v>
      </c>
      <c r="S74">
        <v>6.7914046260000003</v>
      </c>
      <c r="T74">
        <v>6.6786813670000003</v>
      </c>
      <c r="U74">
        <v>6.4868268909999998</v>
      </c>
      <c r="V74">
        <v>6.2240386269999997</v>
      </c>
      <c r="W74">
        <v>5.9134217150000001</v>
      </c>
      <c r="X74">
        <v>5.5664698120000002</v>
      </c>
      <c r="Y74">
        <v>5.3030406880000003</v>
      </c>
      <c r="Z74">
        <v>5.0949235350000004</v>
      </c>
      <c r="AA74">
        <v>4.9270906820000002</v>
      </c>
      <c r="AB74">
        <v>4.7886747209999996</v>
      </c>
      <c r="AC74">
        <v>4.6695850950000004</v>
      </c>
      <c r="AD74">
        <v>4.5527140380000004</v>
      </c>
      <c r="AE74">
        <v>4.4408143930000001</v>
      </c>
      <c r="AF74">
        <v>4.3339034620000003</v>
      </c>
      <c r="AG74">
        <v>4.2317423070000002</v>
      </c>
      <c r="AH74">
        <v>4.1348503220000001</v>
      </c>
      <c r="AI74">
        <v>4.0344933249999997</v>
      </c>
      <c r="AJ74">
        <v>3.937604028</v>
      </c>
      <c r="AK74">
        <v>3.8441992580000002</v>
      </c>
      <c r="AL74">
        <v>3.7533319559999998</v>
      </c>
      <c r="AM74">
        <v>3.664487533</v>
      </c>
      <c r="AN74">
        <v>3.5741480839999999</v>
      </c>
      <c r="AO74">
        <v>3.4847286020000001</v>
      </c>
      <c r="AP74">
        <v>3.3962554460000001</v>
      </c>
      <c r="AQ74">
        <v>3.3091819579999999</v>
      </c>
      <c r="AR74">
        <v>3.2229811150000001</v>
      </c>
      <c r="AS74">
        <v>3.1358985449999999</v>
      </c>
      <c r="AT74">
        <v>3.049821589</v>
      </c>
      <c r="AU74">
        <v>2.9641483169999998</v>
      </c>
      <c r="AV74">
        <v>2.8788520399999999</v>
      </c>
      <c r="AW74">
        <v>2.796087403</v>
      </c>
    </row>
    <row r="75" spans="2:49" x14ac:dyDescent="0.35">
      <c r="B75" t="s">
        <v>117</v>
      </c>
      <c r="C75">
        <v>4.6065844460580001</v>
      </c>
      <c r="D75">
        <v>4.68054464938142</v>
      </c>
      <c r="E75">
        <v>4.7556923080000004</v>
      </c>
      <c r="F75">
        <v>4.8425969540000002</v>
      </c>
      <c r="G75">
        <v>4.6899965149999998</v>
      </c>
      <c r="H75">
        <v>4.5851975070000002</v>
      </c>
      <c r="I75">
        <v>4.565514426</v>
      </c>
      <c r="J75" s="42">
        <v>4.3934936880000004</v>
      </c>
      <c r="K75">
        <v>4.1466728469999996</v>
      </c>
      <c r="L75">
        <v>4.0137689910000001</v>
      </c>
      <c r="M75">
        <v>3.994753341</v>
      </c>
      <c r="N75">
        <v>4.1168346470000001</v>
      </c>
      <c r="O75">
        <v>4.1588224220000001</v>
      </c>
      <c r="P75">
        <v>4.004769166</v>
      </c>
      <c r="Q75">
        <v>3.753799076</v>
      </c>
      <c r="R75">
        <v>3.568278265</v>
      </c>
      <c r="S75">
        <v>3.465749019</v>
      </c>
      <c r="T75">
        <v>3.4106897589999998</v>
      </c>
      <c r="U75">
        <v>3.3609077780000001</v>
      </c>
      <c r="V75">
        <v>3.3190643799999999</v>
      </c>
      <c r="W75">
        <v>3.2024914799999999</v>
      </c>
      <c r="X75">
        <v>3.065862729</v>
      </c>
      <c r="Y75">
        <v>2.9592538730000002</v>
      </c>
      <c r="Z75">
        <v>2.8927180020000001</v>
      </c>
      <c r="AA75">
        <v>2.8561324049999999</v>
      </c>
      <c r="AB75">
        <v>2.8401543010000001</v>
      </c>
      <c r="AC75">
        <v>2.8375898820000001</v>
      </c>
      <c r="AD75">
        <v>2.841534191</v>
      </c>
      <c r="AE75">
        <v>2.8483328929999998</v>
      </c>
      <c r="AF75">
        <v>2.8569729000000001</v>
      </c>
      <c r="AG75">
        <v>2.8671104199999999</v>
      </c>
      <c r="AH75">
        <v>2.8792981800000002</v>
      </c>
      <c r="AI75">
        <v>2.8912012790000001</v>
      </c>
      <c r="AJ75">
        <v>2.9041197190000001</v>
      </c>
      <c r="AK75">
        <v>2.9189168790000002</v>
      </c>
      <c r="AL75">
        <v>2.935535303</v>
      </c>
      <c r="AM75">
        <v>2.9540004579999999</v>
      </c>
      <c r="AN75">
        <v>2.9970762500000001</v>
      </c>
      <c r="AO75">
        <v>3.0506224359999998</v>
      </c>
      <c r="AP75">
        <v>3.1088605020000002</v>
      </c>
      <c r="AQ75">
        <v>3.1699851940000001</v>
      </c>
      <c r="AR75">
        <v>3.232645856</v>
      </c>
      <c r="AS75">
        <v>3.2964279150000002</v>
      </c>
      <c r="AT75">
        <v>3.36141625</v>
      </c>
      <c r="AU75">
        <v>3.4277366420000002</v>
      </c>
      <c r="AV75">
        <v>3.4956673290000002</v>
      </c>
      <c r="AW75">
        <v>3.5671304269999999</v>
      </c>
    </row>
    <row r="76" spans="2:49" x14ac:dyDescent="0.35">
      <c r="B76" t="s">
        <v>118</v>
      </c>
      <c r="C76">
        <v>27.122100452334202</v>
      </c>
      <c r="D76">
        <v>27.557554547988399</v>
      </c>
      <c r="E76">
        <v>28</v>
      </c>
      <c r="F76">
        <v>27.77322431</v>
      </c>
      <c r="G76">
        <v>27.492019800000001</v>
      </c>
      <c r="H76">
        <v>27.397617010000001</v>
      </c>
      <c r="I76">
        <v>27.265113639999999</v>
      </c>
      <c r="J76">
        <v>27.085504449999998</v>
      </c>
      <c r="K76">
        <v>26.670545489999999</v>
      </c>
      <c r="L76">
        <v>26.19983251</v>
      </c>
      <c r="M76">
        <v>25.762892529999998</v>
      </c>
      <c r="N76">
        <v>25.518816080000001</v>
      </c>
      <c r="O76">
        <v>25.277968139999999</v>
      </c>
      <c r="P76">
        <v>25.037160400000001</v>
      </c>
      <c r="Q76">
        <v>24.787556009999999</v>
      </c>
      <c r="R76">
        <v>24.535397700000001</v>
      </c>
      <c r="S76">
        <v>24.394054180000001</v>
      </c>
      <c r="T76">
        <v>24.20926665</v>
      </c>
      <c r="U76">
        <v>23.861289450000001</v>
      </c>
      <c r="V76">
        <v>23.47143926</v>
      </c>
      <c r="W76">
        <v>23.027206190000001</v>
      </c>
      <c r="X76">
        <v>22.538046359999999</v>
      </c>
      <c r="Y76">
        <v>22.067361170000002</v>
      </c>
      <c r="Z76">
        <v>21.61473204</v>
      </c>
      <c r="AA76">
        <v>21.170580560000001</v>
      </c>
      <c r="AB76">
        <v>20.72352218</v>
      </c>
      <c r="AC76">
        <v>20.264634600000001</v>
      </c>
      <c r="AD76">
        <v>19.786149890000001</v>
      </c>
      <c r="AE76">
        <v>19.28291424</v>
      </c>
      <c r="AF76">
        <v>18.75185776</v>
      </c>
      <c r="AG76">
        <v>18.192002850000002</v>
      </c>
      <c r="AH76">
        <v>17.60421947</v>
      </c>
      <c r="AI76">
        <v>16.989122479999999</v>
      </c>
      <c r="AJ76">
        <v>16.350400799999999</v>
      </c>
      <c r="AK76">
        <v>15.69226093</v>
      </c>
      <c r="AL76">
        <v>15.01938195</v>
      </c>
      <c r="AM76">
        <v>14.33657069</v>
      </c>
      <c r="AN76">
        <v>13.648894690000001</v>
      </c>
      <c r="AO76">
        <v>12.961122530000001</v>
      </c>
      <c r="AP76">
        <v>12.277774150000001</v>
      </c>
      <c r="AQ76">
        <v>11.603196499999999</v>
      </c>
      <c r="AR76">
        <v>10.941325669999999</v>
      </c>
      <c r="AS76">
        <v>10.29554869</v>
      </c>
      <c r="AT76">
        <v>9.6689899879999999</v>
      </c>
      <c r="AU76">
        <v>9.0642262309999904</v>
      </c>
      <c r="AV76">
        <v>8.4832712949999998</v>
      </c>
      <c r="AW76">
        <v>7.9276503700000003</v>
      </c>
    </row>
    <row r="77" spans="2:49" x14ac:dyDescent="0.35">
      <c r="B77" t="s">
        <v>119</v>
      </c>
      <c r="C77">
        <v>21.139912734115001</v>
      </c>
      <c r="D77">
        <v>21.4793208709597</v>
      </c>
      <c r="E77">
        <v>21.824178320000001</v>
      </c>
      <c r="F77">
        <v>22.089465400000002</v>
      </c>
      <c r="G77">
        <v>20.992252629999999</v>
      </c>
      <c r="H77">
        <v>19.025313430000001</v>
      </c>
      <c r="I77">
        <v>19.36982987</v>
      </c>
      <c r="J77">
        <v>19.08247046</v>
      </c>
      <c r="K77">
        <v>18.231485200000002</v>
      </c>
      <c r="L77">
        <v>17.72428038</v>
      </c>
      <c r="M77">
        <v>17.640382809999998</v>
      </c>
      <c r="N77">
        <v>17.314202089999998</v>
      </c>
      <c r="O77">
        <v>17.94292892</v>
      </c>
      <c r="P77">
        <v>18.265356749999999</v>
      </c>
      <c r="Q77">
        <v>18.171428150000001</v>
      </c>
      <c r="R77">
        <v>18.340590379999998</v>
      </c>
      <c r="S77">
        <v>18.932137019999999</v>
      </c>
      <c r="T77">
        <v>19.142073400000001</v>
      </c>
      <c r="U77">
        <v>19.105868699999998</v>
      </c>
      <c r="V77">
        <v>18.933252209999999</v>
      </c>
      <c r="W77">
        <v>18.530237369999998</v>
      </c>
      <c r="X77">
        <v>17.950590399999999</v>
      </c>
      <c r="Y77">
        <v>17.536546789999999</v>
      </c>
      <c r="Z77">
        <v>17.303719789999999</v>
      </c>
      <c r="AA77">
        <v>17.215740650000001</v>
      </c>
      <c r="AB77">
        <v>17.238093580000001</v>
      </c>
      <c r="AC77">
        <v>17.344863329999999</v>
      </c>
      <c r="AD77">
        <v>17.226876109999999</v>
      </c>
      <c r="AE77">
        <v>17.14565082</v>
      </c>
      <c r="AF77">
        <v>17.090615880000001</v>
      </c>
      <c r="AG77">
        <v>17.054360939999999</v>
      </c>
      <c r="AH77">
        <v>17.034032060000001</v>
      </c>
      <c r="AI77">
        <v>17.005804080000001</v>
      </c>
      <c r="AJ77">
        <v>16.97522794</v>
      </c>
      <c r="AK77">
        <v>16.945257000000002</v>
      </c>
      <c r="AL77">
        <v>16.915691819999999</v>
      </c>
      <c r="AM77">
        <v>16.886815460000001</v>
      </c>
      <c r="AN77">
        <v>16.93301413</v>
      </c>
      <c r="AO77">
        <v>16.974647000000001</v>
      </c>
      <c r="AP77">
        <v>17.010925759999999</v>
      </c>
      <c r="AQ77">
        <v>17.042979840000001</v>
      </c>
      <c r="AR77">
        <v>17.067218310000001</v>
      </c>
      <c r="AS77">
        <v>17.077192520000001</v>
      </c>
      <c r="AT77">
        <v>17.072380320000001</v>
      </c>
      <c r="AU77">
        <v>17.054077719999999</v>
      </c>
      <c r="AV77">
        <v>17.02359942</v>
      </c>
      <c r="AW77">
        <v>16.98739599</v>
      </c>
    </row>
    <row r="78" spans="2:49" x14ac:dyDescent="0.35">
      <c r="B78" t="s">
        <v>120</v>
      </c>
      <c r="C78">
        <v>0.28090746897060498</v>
      </c>
      <c r="D78">
        <v>0.28541752924702302</v>
      </c>
      <c r="E78">
        <v>0.28999999999999998</v>
      </c>
      <c r="F78">
        <v>0.29671029729999998</v>
      </c>
      <c r="G78">
        <v>0.29736624179999999</v>
      </c>
      <c r="H78">
        <v>0.28425673550000002</v>
      </c>
      <c r="I78">
        <v>0.29912313699999998</v>
      </c>
      <c r="J78">
        <v>0.30321519969999999</v>
      </c>
      <c r="K78">
        <v>0.31218454509999999</v>
      </c>
      <c r="L78">
        <v>0.29989220500000002</v>
      </c>
      <c r="M78">
        <v>0.30712394250000002</v>
      </c>
      <c r="N78">
        <v>0.29310779660000003</v>
      </c>
      <c r="O78">
        <v>0.28682228869999998</v>
      </c>
      <c r="P78">
        <v>0.29190281499999998</v>
      </c>
      <c r="Q78">
        <v>0.30517792910000002</v>
      </c>
      <c r="R78">
        <v>0.30821264380000002</v>
      </c>
      <c r="S78">
        <v>0.29541080180000001</v>
      </c>
      <c r="T78">
        <v>0.29572753460000001</v>
      </c>
      <c r="U78">
        <v>0.30161930609999998</v>
      </c>
      <c r="V78">
        <v>0.31107478220000001</v>
      </c>
      <c r="W78">
        <v>0.32144384720000002</v>
      </c>
      <c r="X78">
        <v>0.33225549809999999</v>
      </c>
      <c r="Y78">
        <v>0.33877850430000001</v>
      </c>
      <c r="Z78">
        <v>0.34317820900000001</v>
      </c>
      <c r="AA78">
        <v>0.3465631978</v>
      </c>
      <c r="AB78">
        <v>0.34964953500000001</v>
      </c>
      <c r="AC78">
        <v>0.35294438340000001</v>
      </c>
      <c r="AD78">
        <v>0.35766213610000003</v>
      </c>
      <c r="AE78">
        <v>0.36365410479999999</v>
      </c>
      <c r="AF78">
        <v>0.37067596990000001</v>
      </c>
      <c r="AG78">
        <v>0.37850704769999999</v>
      </c>
      <c r="AH78">
        <v>0.38696234880000002</v>
      </c>
      <c r="AI78">
        <v>0.39611351109999998</v>
      </c>
      <c r="AJ78">
        <v>0.40563332860000001</v>
      </c>
      <c r="AK78">
        <v>0.41534262490000001</v>
      </c>
      <c r="AL78">
        <v>0.42516703970000003</v>
      </c>
      <c r="AM78">
        <v>0.43510663059999999</v>
      </c>
      <c r="AN78">
        <v>0.44530679940000001</v>
      </c>
      <c r="AO78">
        <v>0.4556605621</v>
      </c>
      <c r="AP78">
        <v>0.46613382930000002</v>
      </c>
      <c r="AQ78">
        <v>0.47672218779999997</v>
      </c>
      <c r="AR78">
        <v>0.48739407550000002</v>
      </c>
      <c r="AS78">
        <v>0.49827387039999999</v>
      </c>
      <c r="AT78">
        <v>0.50924441099999995</v>
      </c>
      <c r="AU78">
        <v>0.52029315669999998</v>
      </c>
      <c r="AV78">
        <v>0.53145180130000003</v>
      </c>
      <c r="AW78">
        <v>0.54277312339999995</v>
      </c>
    </row>
    <row r="79" spans="2:49" x14ac:dyDescent="0.35">
      <c r="B79" t="s">
        <v>121</v>
      </c>
      <c r="C79">
        <v>11.323476938849501</v>
      </c>
      <c r="D79">
        <v>11.5052790237851</v>
      </c>
      <c r="E79">
        <v>11.69</v>
      </c>
      <c r="F79">
        <v>11.77958834</v>
      </c>
      <c r="G79">
        <v>11.68476751</v>
      </c>
      <c r="H79">
        <v>10.221411740000001</v>
      </c>
      <c r="I79">
        <v>10.666463540000001</v>
      </c>
      <c r="J79">
        <v>11.07575183</v>
      </c>
      <c r="K79">
        <v>10.896060719999999</v>
      </c>
      <c r="L79">
        <v>10.68673723</v>
      </c>
      <c r="M79">
        <v>10.576813899999999</v>
      </c>
      <c r="N79">
        <v>10.28221546</v>
      </c>
      <c r="O79">
        <v>10.018008780000001</v>
      </c>
      <c r="P79">
        <v>9.8823796490000007</v>
      </c>
      <c r="Q79">
        <v>9.8738927210000007</v>
      </c>
      <c r="R79">
        <v>9.7001521260000008</v>
      </c>
      <c r="S79">
        <v>9.3806463579999999</v>
      </c>
      <c r="T79">
        <v>9.2078652259999902</v>
      </c>
      <c r="U79">
        <v>9.2302715230000008</v>
      </c>
      <c r="V79">
        <v>9.3691532760000005</v>
      </c>
      <c r="W79">
        <v>9.540333425</v>
      </c>
      <c r="X79">
        <v>9.7515908220000007</v>
      </c>
      <c r="Y79">
        <v>9.9027262999999994</v>
      </c>
      <c r="Z79">
        <v>10.03928247</v>
      </c>
      <c r="AA79">
        <v>10.17149212</v>
      </c>
      <c r="AB79">
        <v>10.30526613</v>
      </c>
      <c r="AC79">
        <v>10.44594975</v>
      </c>
      <c r="AD79">
        <v>10.61537334</v>
      </c>
      <c r="AE79">
        <v>10.807885280000001</v>
      </c>
      <c r="AF79">
        <v>11.01947777</v>
      </c>
      <c r="AG79">
        <v>11.246300099999999</v>
      </c>
      <c r="AH79">
        <v>11.485945689999999</v>
      </c>
      <c r="AI79">
        <v>11.734207850000001</v>
      </c>
      <c r="AJ79">
        <v>11.98967556</v>
      </c>
      <c r="AK79">
        <v>12.25164431</v>
      </c>
      <c r="AL79">
        <v>12.51829788</v>
      </c>
      <c r="AM79">
        <v>12.78944283</v>
      </c>
      <c r="AN79">
        <v>13.06245416</v>
      </c>
      <c r="AO79">
        <v>13.33737839</v>
      </c>
      <c r="AP79">
        <v>13.614167370000001</v>
      </c>
      <c r="AQ79">
        <v>13.89382498</v>
      </c>
      <c r="AR79">
        <v>14.17472598</v>
      </c>
      <c r="AS79">
        <v>14.46305364</v>
      </c>
      <c r="AT79">
        <v>14.75622038</v>
      </c>
      <c r="AU79">
        <v>15.054108859999999</v>
      </c>
      <c r="AV79">
        <v>15.357028939999999</v>
      </c>
      <c r="AW79">
        <v>15.66711549</v>
      </c>
    </row>
    <row r="80" spans="2:49" x14ac:dyDescent="0.35">
      <c r="B80" t="s">
        <v>122</v>
      </c>
      <c r="C80">
        <v>12.401465507675301</v>
      </c>
      <c r="D80">
        <v>12.6005750477687</v>
      </c>
      <c r="E80">
        <v>12.802881360000001</v>
      </c>
      <c r="F80">
        <v>12.9636563</v>
      </c>
      <c r="G80">
        <v>13.370834199999999</v>
      </c>
      <c r="H80">
        <v>13.043310480000001</v>
      </c>
      <c r="I80">
        <v>13.354627600000001</v>
      </c>
      <c r="J80">
        <v>13.726819280000001</v>
      </c>
      <c r="K80">
        <v>14.03708771</v>
      </c>
      <c r="L80">
        <v>14.061464859999999</v>
      </c>
      <c r="M80">
        <v>14.012380029999999</v>
      </c>
      <c r="N80">
        <v>13.799644239999999</v>
      </c>
      <c r="O80">
        <v>13.64168862</v>
      </c>
      <c r="P80">
        <v>13.81956329</v>
      </c>
      <c r="Q80">
        <v>14.151024270000001</v>
      </c>
      <c r="R80">
        <v>14.123937209999999</v>
      </c>
      <c r="S80">
        <v>13.901326689999999</v>
      </c>
      <c r="T80">
        <v>13.88051282</v>
      </c>
      <c r="U80">
        <v>13.98948085</v>
      </c>
      <c r="V80">
        <v>14.097605400000001</v>
      </c>
      <c r="W80">
        <v>14.235353099999999</v>
      </c>
      <c r="X80">
        <v>14.37807982</v>
      </c>
      <c r="Y80">
        <v>14.38463458</v>
      </c>
      <c r="Z80">
        <v>14.365762050000001</v>
      </c>
      <c r="AA80">
        <v>14.338704030000001</v>
      </c>
      <c r="AB80">
        <v>14.31057395</v>
      </c>
      <c r="AC80">
        <v>14.285817249999999</v>
      </c>
      <c r="AD80">
        <v>14.28485936</v>
      </c>
      <c r="AE80">
        <v>14.29862571</v>
      </c>
      <c r="AF80">
        <v>14.322191800000001</v>
      </c>
      <c r="AG80">
        <v>14.353343239999999</v>
      </c>
      <c r="AH80">
        <v>14.39049237</v>
      </c>
      <c r="AI80">
        <v>14.433449570000001</v>
      </c>
      <c r="AJ80">
        <v>14.47632563</v>
      </c>
      <c r="AK80">
        <v>14.517815779999999</v>
      </c>
      <c r="AL80">
        <v>14.55741984</v>
      </c>
      <c r="AM80">
        <v>14.59408509</v>
      </c>
      <c r="AN80">
        <v>14.629576370000001</v>
      </c>
      <c r="AO80">
        <v>14.66029453</v>
      </c>
      <c r="AP80">
        <v>14.68612544</v>
      </c>
      <c r="AQ80">
        <v>14.70749352</v>
      </c>
      <c r="AR80">
        <v>14.72452262</v>
      </c>
      <c r="AS80">
        <v>14.73807818</v>
      </c>
      <c r="AT80">
        <v>14.747061860000001</v>
      </c>
      <c r="AU80">
        <v>14.7507628</v>
      </c>
      <c r="AV80">
        <v>14.74856428</v>
      </c>
      <c r="AW80">
        <v>14.7462819</v>
      </c>
    </row>
    <row r="81" spans="2:49" x14ac:dyDescent="0.35">
      <c r="B81" t="s">
        <v>123</v>
      </c>
      <c r="C81">
        <v>10.826676236859401</v>
      </c>
      <c r="D81">
        <v>11.000502025829901</v>
      </c>
      <c r="E81">
        <v>11.17711864</v>
      </c>
      <c r="F81">
        <v>11.650863940000001</v>
      </c>
      <c r="G81">
        <v>12.07881371</v>
      </c>
      <c r="H81">
        <v>11.446977909999999</v>
      </c>
      <c r="I81">
        <v>11.91440184</v>
      </c>
      <c r="J81">
        <v>12.348016749999999</v>
      </c>
      <c r="K81">
        <v>12.5049197</v>
      </c>
      <c r="L81">
        <v>12.46439387</v>
      </c>
      <c r="M81">
        <v>12.46210471</v>
      </c>
      <c r="N81">
        <v>12.41742874</v>
      </c>
      <c r="O81">
        <v>12.579457420000001</v>
      </c>
      <c r="P81">
        <v>12.831379330000001</v>
      </c>
      <c r="Q81">
        <v>13.1266458</v>
      </c>
      <c r="R81">
        <v>13.127784950000001</v>
      </c>
      <c r="S81">
        <v>12.840163159999999</v>
      </c>
      <c r="T81">
        <v>12.61585674</v>
      </c>
      <c r="U81">
        <v>12.45768329</v>
      </c>
      <c r="V81">
        <v>12.40101129</v>
      </c>
      <c r="W81">
        <v>12.61745795</v>
      </c>
      <c r="X81">
        <v>12.91966364</v>
      </c>
      <c r="Y81">
        <v>13.22943502</v>
      </c>
      <c r="Z81">
        <v>13.56763054</v>
      </c>
      <c r="AA81">
        <v>13.923259679999999</v>
      </c>
      <c r="AB81">
        <v>14.290869470000001</v>
      </c>
      <c r="AC81">
        <v>14.67082184</v>
      </c>
      <c r="AD81">
        <v>15.0941311</v>
      </c>
      <c r="AE81">
        <v>15.5533511</v>
      </c>
      <c r="AF81">
        <v>16.040980220000002</v>
      </c>
      <c r="AG81">
        <v>16.550849110000001</v>
      </c>
      <c r="AH81">
        <v>17.078784200000001</v>
      </c>
      <c r="AI81">
        <v>17.611616000000001</v>
      </c>
      <c r="AJ81">
        <v>18.147141730000001</v>
      </c>
      <c r="AK81">
        <v>18.683872600000001</v>
      </c>
      <c r="AL81">
        <v>19.22151057</v>
      </c>
      <c r="AM81">
        <v>19.761505679999999</v>
      </c>
      <c r="AN81">
        <v>20.183326430000001</v>
      </c>
      <c r="AO81">
        <v>20.557875679999999</v>
      </c>
      <c r="AP81">
        <v>20.914050410000002</v>
      </c>
      <c r="AQ81">
        <v>21.26483558</v>
      </c>
      <c r="AR81">
        <v>21.614615799999999</v>
      </c>
      <c r="AS81">
        <v>21.96264253</v>
      </c>
      <c r="AT81">
        <v>22.30939115</v>
      </c>
      <c r="AU81">
        <v>22.658822489999999</v>
      </c>
      <c r="AV81">
        <v>23.014128530000001</v>
      </c>
      <c r="AW81">
        <v>23.378131190000001</v>
      </c>
    </row>
    <row r="82" spans="2:49" x14ac:dyDescent="0.35">
      <c r="B82" t="s">
        <v>124</v>
      </c>
      <c r="C82">
        <v>4.42659733299524E-4</v>
      </c>
      <c r="D82">
        <v>4.4976677849999601E-4</v>
      </c>
      <c r="E82">
        <v>4.5698792999999998E-4</v>
      </c>
      <c r="F82">
        <v>1.0015061200000001E-3</v>
      </c>
      <c r="G82">
        <v>1.7115052599999999E-3</v>
      </c>
      <c r="H82">
        <v>2.7231356600000002E-3</v>
      </c>
      <c r="I82">
        <v>3.9869580800000002E-3</v>
      </c>
      <c r="J82">
        <v>5.5587485400000001E-3</v>
      </c>
      <c r="K82">
        <v>7.2557805600000002E-3</v>
      </c>
      <c r="L82">
        <v>9.2828965400000001E-3</v>
      </c>
      <c r="M82">
        <v>1.18617207E-2</v>
      </c>
      <c r="N82">
        <v>1.55252581E-2</v>
      </c>
      <c r="O82">
        <v>2.0064922299999999E-2</v>
      </c>
      <c r="P82">
        <v>2.54723187E-2</v>
      </c>
      <c r="Q82">
        <v>3.1922410499999998E-2</v>
      </c>
      <c r="R82">
        <v>3.9549515100000002E-2</v>
      </c>
      <c r="S82">
        <v>5.6269413599999998E-2</v>
      </c>
      <c r="T82">
        <v>8.6753154099999896E-2</v>
      </c>
      <c r="U82">
        <v>0.1386164654</v>
      </c>
      <c r="V82">
        <v>0.19427043250000001</v>
      </c>
      <c r="W82">
        <v>0.25360214199999997</v>
      </c>
      <c r="X82">
        <v>0.31743350510000001</v>
      </c>
      <c r="Y82">
        <v>0.39030888650000001</v>
      </c>
      <c r="Z82">
        <v>0.47372075450000001</v>
      </c>
      <c r="AA82">
        <v>0.5686206533</v>
      </c>
      <c r="AB82">
        <v>0.67557184370000001</v>
      </c>
      <c r="AC82">
        <v>0.79507506149999996</v>
      </c>
      <c r="AD82">
        <v>0.92736602869999996</v>
      </c>
      <c r="AE82">
        <v>1.0725733770000001</v>
      </c>
      <c r="AF82">
        <v>1.230647906</v>
      </c>
      <c r="AG82">
        <v>1.4014073300000001</v>
      </c>
      <c r="AH82">
        <v>1.5845609110000001</v>
      </c>
      <c r="AI82">
        <v>1.779125603</v>
      </c>
      <c r="AJ82">
        <v>1.984472239</v>
      </c>
      <c r="AK82">
        <v>2.1996845980000002</v>
      </c>
      <c r="AL82">
        <v>2.4236795739999999</v>
      </c>
      <c r="AM82">
        <v>2.6550904640000001</v>
      </c>
      <c r="AN82">
        <v>2.8926531369999999</v>
      </c>
      <c r="AO82">
        <v>3.1346923100000001</v>
      </c>
      <c r="AP82">
        <v>3.3793009949999999</v>
      </c>
      <c r="AQ82">
        <v>3.6246795220000001</v>
      </c>
      <c r="AR82">
        <v>3.8690133059999998</v>
      </c>
      <c r="AS82">
        <v>4.1104194180000002</v>
      </c>
      <c r="AT82">
        <v>4.3475952209999997</v>
      </c>
      <c r="AU82">
        <v>4.579459312</v>
      </c>
      <c r="AV82">
        <v>4.8051241989999998</v>
      </c>
      <c r="AW82">
        <v>5.024197182</v>
      </c>
    </row>
    <row r="83" spans="2:49" x14ac:dyDescent="0.35">
      <c r="B83" t="s">
        <v>125</v>
      </c>
      <c r="C83">
        <v>1.20067893172721</v>
      </c>
      <c r="D83">
        <v>1.2199562203467</v>
      </c>
      <c r="E83">
        <v>1.2395430119999999</v>
      </c>
      <c r="F83">
        <v>1.278813094</v>
      </c>
      <c r="G83">
        <v>1.2634913320000001</v>
      </c>
      <c r="H83">
        <v>1.091759266</v>
      </c>
      <c r="I83">
        <v>1.147558608</v>
      </c>
      <c r="J83">
        <v>1.170801569</v>
      </c>
      <c r="K83">
        <v>1.206979553</v>
      </c>
      <c r="L83">
        <v>1.2024978550000001</v>
      </c>
      <c r="M83">
        <v>1.2010320489999999</v>
      </c>
      <c r="N83">
        <v>1.1250688760000001</v>
      </c>
      <c r="O83">
        <v>1.1253781789999999</v>
      </c>
      <c r="P83">
        <v>1.1668040449999999</v>
      </c>
      <c r="Q83">
        <v>1.245214703</v>
      </c>
      <c r="R83">
        <v>1.2875067790000001</v>
      </c>
      <c r="S83">
        <v>1.267003452</v>
      </c>
      <c r="T83">
        <v>1.2591150179999999</v>
      </c>
      <c r="U83">
        <v>1.2712194029999999</v>
      </c>
      <c r="V83">
        <v>1.299762246</v>
      </c>
      <c r="W83">
        <v>1.3371663149999999</v>
      </c>
      <c r="X83">
        <v>1.3795863180000001</v>
      </c>
      <c r="Y83">
        <v>1.408531234</v>
      </c>
      <c r="Z83">
        <v>1.4283492</v>
      </c>
      <c r="AA83">
        <v>1.4427530719999999</v>
      </c>
      <c r="AB83">
        <v>1.4535051999999999</v>
      </c>
      <c r="AC83">
        <v>1.462948422</v>
      </c>
      <c r="AD83">
        <v>1.4757298750000001</v>
      </c>
      <c r="AE83">
        <v>1.491986671</v>
      </c>
      <c r="AF83">
        <v>1.5112758610000001</v>
      </c>
      <c r="AG83">
        <v>1.533097943</v>
      </c>
      <c r="AH83">
        <v>1.5569493050000001</v>
      </c>
      <c r="AI83">
        <v>1.5830230670000001</v>
      </c>
      <c r="AJ83">
        <v>1.6104366670000001</v>
      </c>
      <c r="AK83">
        <v>1.6385650620000001</v>
      </c>
      <c r="AL83">
        <v>1.667171065</v>
      </c>
      <c r="AM83">
        <v>1.6961509889999999</v>
      </c>
      <c r="AN83">
        <v>1.726020085</v>
      </c>
      <c r="AO83">
        <v>1.75641844</v>
      </c>
      <c r="AP83">
        <v>1.7870734720000001</v>
      </c>
      <c r="AQ83">
        <v>1.8178686749999999</v>
      </c>
      <c r="AR83">
        <v>1.848690951</v>
      </c>
      <c r="AS83">
        <v>1.8798310039999999</v>
      </c>
      <c r="AT83">
        <v>1.910937479</v>
      </c>
      <c r="AU83">
        <v>1.942042002</v>
      </c>
      <c r="AV83">
        <v>1.97317542</v>
      </c>
      <c r="AW83">
        <v>2.0042446040000002</v>
      </c>
    </row>
    <row r="84" spans="2:49" x14ac:dyDescent="0.35">
      <c r="B84" t="s">
        <v>126</v>
      </c>
      <c r="C84">
        <v>0.33902625565417799</v>
      </c>
      <c r="D84">
        <v>0.34446943184985501</v>
      </c>
      <c r="E84">
        <v>0.35</v>
      </c>
      <c r="F84">
        <v>0.35822367030000002</v>
      </c>
      <c r="G84">
        <v>0.34956205429999998</v>
      </c>
      <c r="H84">
        <v>0.343643437</v>
      </c>
      <c r="I84">
        <v>0.36270895409999998</v>
      </c>
      <c r="J84">
        <v>0.3593191503</v>
      </c>
      <c r="K84">
        <v>0.3567520824</v>
      </c>
      <c r="L84">
        <v>0.33832451689999998</v>
      </c>
      <c r="M84">
        <v>0.34730894550000002</v>
      </c>
      <c r="N84">
        <v>0.33958184349999998</v>
      </c>
      <c r="O84">
        <v>0.3413763635</v>
      </c>
      <c r="P84">
        <v>0.34402693159999997</v>
      </c>
      <c r="Q84">
        <v>0.34195402229999999</v>
      </c>
      <c r="R84">
        <v>0.33506109049999999</v>
      </c>
      <c r="S84">
        <v>0.31821341920000001</v>
      </c>
      <c r="T84">
        <v>0.31392548869999998</v>
      </c>
      <c r="U84">
        <v>0.31510380840000002</v>
      </c>
      <c r="V84">
        <v>0.31938545610000002</v>
      </c>
      <c r="W84">
        <v>0.32251350010000002</v>
      </c>
      <c r="X84">
        <v>0.32409056689999999</v>
      </c>
      <c r="Y84">
        <v>0.3260766068</v>
      </c>
      <c r="Z84">
        <v>0.3286807659</v>
      </c>
      <c r="AA84">
        <v>0.33171357550000002</v>
      </c>
      <c r="AB84">
        <v>0.33515780719999999</v>
      </c>
      <c r="AC84">
        <v>0.33903731269999998</v>
      </c>
      <c r="AD84">
        <v>0.34323275669999997</v>
      </c>
      <c r="AE84">
        <v>0.34755741759999997</v>
      </c>
      <c r="AF84">
        <v>0.35204657779999998</v>
      </c>
      <c r="AG84">
        <v>0.35670930899999997</v>
      </c>
      <c r="AH84">
        <v>0.36159644639999999</v>
      </c>
      <c r="AI84">
        <v>0.3669830207</v>
      </c>
      <c r="AJ84">
        <v>0.37262882289999999</v>
      </c>
      <c r="AK84">
        <v>0.37846401340000002</v>
      </c>
      <c r="AL84">
        <v>0.38440884580000001</v>
      </c>
      <c r="AM84">
        <v>0.39045212610000002</v>
      </c>
      <c r="AN84">
        <v>0.39675246889999999</v>
      </c>
      <c r="AO84">
        <v>0.40325004409999998</v>
      </c>
      <c r="AP84">
        <v>0.40987572550000001</v>
      </c>
      <c r="AQ84">
        <v>0.41662880289999998</v>
      </c>
      <c r="AR84">
        <v>0.42339452770000002</v>
      </c>
      <c r="AS84">
        <v>0.43022634160000001</v>
      </c>
      <c r="AT84">
        <v>0.43697297280000003</v>
      </c>
      <c r="AU84">
        <v>0.44360000399999999</v>
      </c>
      <c r="AV84">
        <v>0.4501492936</v>
      </c>
      <c r="AW84">
        <v>0.45687460419999998</v>
      </c>
    </row>
    <row r="85" spans="2:49" x14ac:dyDescent="0.35">
      <c r="B85" t="s">
        <v>127</v>
      </c>
      <c r="C85">
        <v>12.8442518570697</v>
      </c>
      <c r="D85">
        <v>13.0504704752259</v>
      </c>
      <c r="E85">
        <v>13.26</v>
      </c>
      <c r="F85">
        <v>13.406545510000001</v>
      </c>
      <c r="G85">
        <v>12.951356649999999</v>
      </c>
      <c r="H85">
        <v>11.78631047</v>
      </c>
      <c r="I85">
        <v>12.201521319999999</v>
      </c>
      <c r="J85">
        <v>12.411009699999999</v>
      </c>
      <c r="K85">
        <v>11.80484317</v>
      </c>
      <c r="L85">
        <v>11.466950389999999</v>
      </c>
      <c r="M85">
        <v>11.41730817</v>
      </c>
      <c r="N85">
        <v>11.434738319999999</v>
      </c>
      <c r="O85">
        <v>11.871112220000001</v>
      </c>
      <c r="P85">
        <v>12.167176080000001</v>
      </c>
      <c r="Q85">
        <v>12.160176570000001</v>
      </c>
      <c r="R85">
        <v>12.1573612</v>
      </c>
      <c r="S85">
        <v>12.20953257</v>
      </c>
      <c r="T85">
        <v>11.928757770000001</v>
      </c>
      <c r="U85">
        <v>11.726671229999999</v>
      </c>
      <c r="V85">
        <v>11.59972526</v>
      </c>
      <c r="W85">
        <v>11.40278698</v>
      </c>
      <c r="X85">
        <v>11.182696419999999</v>
      </c>
      <c r="Y85">
        <v>11.10683412</v>
      </c>
      <c r="Z85">
        <v>11.13077182</v>
      </c>
      <c r="AA85">
        <v>11.20514434</v>
      </c>
      <c r="AB85">
        <v>11.30711376</v>
      </c>
      <c r="AC85">
        <v>11.42687428</v>
      </c>
      <c r="AD85">
        <v>11.549978790000001</v>
      </c>
      <c r="AE85" s="100">
        <v>11.665944120000001</v>
      </c>
      <c r="AF85" s="100">
        <v>11.779041919999999</v>
      </c>
      <c r="AG85">
        <v>11.891733220000001</v>
      </c>
      <c r="AH85">
        <v>12.009140289999999</v>
      </c>
      <c r="AI85">
        <v>12.128870819999999</v>
      </c>
      <c r="AJ85" s="100">
        <v>12.252790149999999</v>
      </c>
      <c r="AK85">
        <v>12.3848781</v>
      </c>
      <c r="AL85">
        <v>12.52162459</v>
      </c>
      <c r="AM85">
        <v>12.662353899999999</v>
      </c>
      <c r="AN85">
        <v>12.804743739999999</v>
      </c>
      <c r="AO85">
        <v>12.94984711</v>
      </c>
      <c r="AP85">
        <v>13.097007039999999</v>
      </c>
      <c r="AQ85">
        <v>13.248303809999999</v>
      </c>
      <c r="AR85">
        <v>13.39745183</v>
      </c>
      <c r="AS85">
        <v>13.549113330000001</v>
      </c>
      <c r="AT85">
        <v>13.69914361</v>
      </c>
      <c r="AU85">
        <v>13.84634131</v>
      </c>
      <c r="AV85">
        <v>13.99199056</v>
      </c>
      <c r="AW85">
        <v>14.14831738</v>
      </c>
    </row>
    <row r="86" spans="2:49" x14ac:dyDescent="0.35">
      <c r="B86" t="s">
        <v>128</v>
      </c>
      <c r="C86" s="100">
        <v>17.113958899133198</v>
      </c>
      <c r="D86">
        <v>17.388729044925601</v>
      </c>
      <c r="E86">
        <v>17.667910710000001</v>
      </c>
      <c r="F86">
        <v>17.589736009999999</v>
      </c>
      <c r="G86" s="100">
        <v>17.263526559999999</v>
      </c>
      <c r="H86">
        <v>17.230471569999999</v>
      </c>
      <c r="I86">
        <v>17.278007550000002</v>
      </c>
      <c r="J86">
        <v>16.993625380000001</v>
      </c>
      <c r="K86" s="100">
        <v>16.467680590000001</v>
      </c>
      <c r="L86" s="100">
        <v>16.148946980000002</v>
      </c>
      <c r="M86" s="100">
        <v>15.96971166</v>
      </c>
      <c r="N86">
        <v>15.934273790000001</v>
      </c>
      <c r="O86">
        <v>15.99313254</v>
      </c>
      <c r="P86">
        <v>15.713148800000001</v>
      </c>
      <c r="Q86">
        <v>15.057930109999999</v>
      </c>
      <c r="R86">
        <v>14.491359129999999</v>
      </c>
      <c r="S86">
        <v>13.944739630000001</v>
      </c>
      <c r="T86">
        <v>13.457385990000001</v>
      </c>
      <c r="U86">
        <v>13.168059550000001</v>
      </c>
      <c r="V86">
        <v>12.831085119999999</v>
      </c>
      <c r="W86">
        <v>12.41826906</v>
      </c>
      <c r="X86">
        <v>11.942743999999999</v>
      </c>
      <c r="Y86">
        <v>11.62095193</v>
      </c>
      <c r="Z86">
        <v>11.326324079999999</v>
      </c>
      <c r="AA86">
        <v>11.06092217</v>
      </c>
      <c r="AB86">
        <v>10.82550258</v>
      </c>
      <c r="AC86">
        <v>10.615021820000001</v>
      </c>
      <c r="AD86">
        <v>10.39918196</v>
      </c>
      <c r="AE86">
        <v>10.18729527</v>
      </c>
      <c r="AF86">
        <v>9.9854433900000004</v>
      </c>
      <c r="AG86">
        <v>9.7942399150000004</v>
      </c>
      <c r="AH86">
        <v>9.6154517909999999</v>
      </c>
      <c r="AI86">
        <v>9.4550863869999997</v>
      </c>
      <c r="AJ86">
        <v>9.3030006929999995</v>
      </c>
      <c r="AK86">
        <v>9.1585815480000008</v>
      </c>
      <c r="AL86">
        <v>9.0189394850000006</v>
      </c>
      <c r="AM86">
        <v>8.8828044479999999</v>
      </c>
      <c r="AN86">
        <v>8.7516366249999997</v>
      </c>
      <c r="AO86">
        <v>8.6236981060000009</v>
      </c>
      <c r="AP86">
        <v>8.4968097779999905</v>
      </c>
      <c r="AQ86">
        <v>8.3712227160000001</v>
      </c>
      <c r="AR86">
        <v>8.2448035019999999</v>
      </c>
      <c r="AS86">
        <v>8.1180724170000005</v>
      </c>
      <c r="AT86">
        <v>7.9885060909999996</v>
      </c>
      <c r="AU86">
        <v>7.855825136</v>
      </c>
      <c r="AV86">
        <v>7.7204672409999997</v>
      </c>
      <c r="AW86">
        <v>7.5887590979999997</v>
      </c>
    </row>
    <row r="87" spans="2:49" x14ac:dyDescent="0.35">
      <c r="B87" t="s">
        <v>129</v>
      </c>
      <c r="C87" s="100">
        <v>5.6395460874857797</v>
      </c>
      <c r="D87" s="100">
        <v>5.7300908240832298</v>
      </c>
      <c r="E87" s="100">
        <v>5.8220892859999998</v>
      </c>
      <c r="F87">
        <v>6.1629410739999999</v>
      </c>
      <c r="G87">
        <v>6.3704870070000004</v>
      </c>
      <c r="H87">
        <v>6.5964888740000003</v>
      </c>
      <c r="I87">
        <v>7.0787492370000002</v>
      </c>
      <c r="J87">
        <v>7.3528355269999999</v>
      </c>
      <c r="K87">
        <v>7.3839986819999996</v>
      </c>
      <c r="L87">
        <v>7.5290073069999996</v>
      </c>
      <c r="M87">
        <v>7.8647922010000002</v>
      </c>
      <c r="N87">
        <v>8.4960140450000008</v>
      </c>
      <c r="O87">
        <v>9.0554345180000002</v>
      </c>
      <c r="P87">
        <v>9.0207537470000005</v>
      </c>
      <c r="Q87">
        <v>8.4439113599999995</v>
      </c>
      <c r="R87">
        <v>7.9075985080000004</v>
      </c>
      <c r="S87">
        <v>7.4920728060000004</v>
      </c>
      <c r="T87">
        <v>7.089687198</v>
      </c>
      <c r="U87">
        <v>6.7423293769999999</v>
      </c>
      <c r="V87">
        <v>6.4584134479999999</v>
      </c>
      <c r="W87">
        <v>6.2688565059999997</v>
      </c>
      <c r="X87">
        <v>6.0870553159999998</v>
      </c>
      <c r="Y87">
        <v>6.056935653</v>
      </c>
      <c r="Z87">
        <v>6.1112366969999998</v>
      </c>
      <c r="AA87">
        <v>6.2076022909999997</v>
      </c>
      <c r="AB87">
        <v>6.3246032669999996</v>
      </c>
      <c r="AC87">
        <v>6.4517489220000002</v>
      </c>
      <c r="AD87">
        <v>6.5761574270000001</v>
      </c>
      <c r="AE87">
        <v>6.6939372050000001</v>
      </c>
      <c r="AF87">
        <v>6.8075836719999998</v>
      </c>
      <c r="AG87">
        <v>6.9193146719999996</v>
      </c>
      <c r="AH87">
        <v>7.0320371929999999</v>
      </c>
      <c r="AI87">
        <v>7.1447983370000001</v>
      </c>
      <c r="AJ87">
        <v>7.2581352209999999</v>
      </c>
      <c r="AK87">
        <v>7.3727123849999998</v>
      </c>
      <c r="AL87">
        <v>7.488043062</v>
      </c>
      <c r="AM87">
        <v>7.6041400059999997</v>
      </c>
      <c r="AN87">
        <v>7.6832823220000002</v>
      </c>
      <c r="AO87">
        <v>7.7495171259999998</v>
      </c>
      <c r="AP87">
        <v>7.8110407650000004</v>
      </c>
      <c r="AQ87">
        <v>7.8717283489999996</v>
      </c>
      <c r="AR87">
        <v>7.9313927059999996</v>
      </c>
      <c r="AS87">
        <v>7.9878896529999999</v>
      </c>
      <c r="AT87">
        <v>8.0408843109999903</v>
      </c>
      <c r="AU87" s="100">
        <v>8.0917803359999905</v>
      </c>
      <c r="AV87" s="100">
        <v>8.1421608249999995</v>
      </c>
      <c r="AW87">
        <v>8.196438959</v>
      </c>
    </row>
    <row r="88" spans="2:49" x14ac:dyDescent="0.35">
      <c r="B88" t="s">
        <v>130</v>
      </c>
      <c r="C88" s="100">
        <v>1.0609788529198101E-6</v>
      </c>
      <c r="D88" s="100">
        <v>1.0780132115867701E-6</v>
      </c>
      <c r="E88" s="100">
        <v>1.0953210600000001E-6</v>
      </c>
      <c r="F88" s="100">
        <v>1.4838580999999999E-6</v>
      </c>
      <c r="G88" s="100">
        <v>3.5849387900000001E-6</v>
      </c>
      <c r="H88" s="100">
        <v>5.5371704600000001E-6</v>
      </c>
      <c r="I88" s="100">
        <v>7.5218540400000001E-6</v>
      </c>
      <c r="J88" s="100">
        <v>9.9580642000000002E-6</v>
      </c>
      <c r="K88" s="100">
        <v>1.22731351E-5</v>
      </c>
      <c r="L88" s="100">
        <v>1.4306168499999999E-5</v>
      </c>
      <c r="M88" s="100">
        <v>1.6240116400000001E-5</v>
      </c>
      <c r="N88" s="100">
        <v>1.7693960099999999E-5</v>
      </c>
      <c r="O88" s="100">
        <v>1.8871050700000001E-5</v>
      </c>
      <c r="P88" s="100">
        <v>2.05218543E-5</v>
      </c>
      <c r="Q88" s="100">
        <v>2.30021549E-5</v>
      </c>
      <c r="R88" s="100">
        <v>2.54209959E-5</v>
      </c>
      <c r="S88" s="100">
        <v>2.88734556E-5</v>
      </c>
      <c r="T88" s="100">
        <v>3.1439692599999998E-5</v>
      </c>
      <c r="U88" s="100">
        <v>3.4209028099999999E-5</v>
      </c>
      <c r="V88" s="100">
        <v>3.7232236500000002E-5</v>
      </c>
      <c r="W88" s="100">
        <v>4.0502345800000003E-5</v>
      </c>
      <c r="X88" s="100">
        <v>4.40432204E-5</v>
      </c>
      <c r="Y88" s="100">
        <v>4.7729885399999997E-5</v>
      </c>
      <c r="Z88" s="100">
        <v>5.1397608799999999E-5</v>
      </c>
      <c r="AA88" s="100">
        <v>5.4940394100000002E-5</v>
      </c>
      <c r="AB88" s="100">
        <v>5.82611902E-5</v>
      </c>
      <c r="AC88" s="100">
        <v>6.1290911100000001E-5</v>
      </c>
      <c r="AD88" s="100">
        <v>6.3979048800000003E-5</v>
      </c>
      <c r="AE88" s="100">
        <v>6.6290324299999998E-5</v>
      </c>
      <c r="AF88" s="100">
        <v>6.81991179E-5</v>
      </c>
      <c r="AG88" s="100">
        <v>6.9689881000000006E-5</v>
      </c>
      <c r="AH88" s="100">
        <v>7.07558775E-5</v>
      </c>
      <c r="AI88" s="100">
        <v>7.1404708400000006E-5</v>
      </c>
      <c r="AJ88" s="100">
        <v>7.1642982799999995E-5</v>
      </c>
      <c r="AK88" s="100">
        <v>7.1479519299999999E-5</v>
      </c>
      <c r="AL88" s="100">
        <v>7.0931979099999999E-5</v>
      </c>
      <c r="AM88" s="100">
        <v>7.0022972200000004E-5</v>
      </c>
      <c r="AN88" s="100">
        <v>6.8789932799999997E-5</v>
      </c>
      <c r="AO88" s="100">
        <v>6.7265364200000006E-5</v>
      </c>
      <c r="AP88" s="100">
        <v>6.5483510899999996E-5</v>
      </c>
      <c r="AQ88" s="100">
        <v>6.3482697399999999E-5</v>
      </c>
      <c r="AR88" s="100">
        <v>6.1301965200000004E-5</v>
      </c>
      <c r="AS88" s="100">
        <v>5.8981906400000001E-5</v>
      </c>
      <c r="AT88" s="100">
        <v>5.6560044700000002E-5</v>
      </c>
      <c r="AU88" s="100">
        <v>5.40704334E-5</v>
      </c>
      <c r="AV88" s="100">
        <v>5.1543451699999999E-5</v>
      </c>
      <c r="AW88" s="100">
        <v>4.9006816900000001E-5</v>
      </c>
    </row>
    <row r="89" spans="2:49" x14ac:dyDescent="0.35">
      <c r="B89" t="s">
        <v>131</v>
      </c>
      <c r="C89">
        <v>0.26347077198670499</v>
      </c>
      <c r="D89">
        <v>0.26770088045298701</v>
      </c>
      <c r="E89">
        <v>0.27199890469999999</v>
      </c>
      <c r="F89">
        <v>0.29832321340000001</v>
      </c>
      <c r="G89">
        <v>0.28582980800000002</v>
      </c>
      <c r="H89">
        <v>0.22579235440000001</v>
      </c>
      <c r="I89">
        <v>0.25598089419999998</v>
      </c>
      <c r="J89">
        <v>0.24837357469999999</v>
      </c>
      <c r="K89">
        <v>0.271123108</v>
      </c>
      <c r="L89">
        <v>0.26037786540000002</v>
      </c>
      <c r="M89">
        <v>0.248212182</v>
      </c>
      <c r="N89">
        <v>0.22943812990000001</v>
      </c>
      <c r="O89">
        <v>0.21369161</v>
      </c>
      <c r="P89">
        <v>0.2075422244</v>
      </c>
      <c r="Q89">
        <v>0.20394357760000001</v>
      </c>
      <c r="R89">
        <v>0.1997868139</v>
      </c>
      <c r="S89">
        <v>0.19255961069999999</v>
      </c>
      <c r="T89">
        <v>0.18699299620000001</v>
      </c>
      <c r="U89">
        <v>0.18647672400000001</v>
      </c>
      <c r="V89">
        <v>0.18941473289999999</v>
      </c>
      <c r="W89">
        <v>0.19458156400000001</v>
      </c>
      <c r="X89">
        <v>0.20001957919999999</v>
      </c>
      <c r="Y89">
        <v>0.20451169759999999</v>
      </c>
      <c r="Z89">
        <v>0.2080792987</v>
      </c>
      <c r="AA89">
        <v>0.2110191387</v>
      </c>
      <c r="AB89">
        <v>0.21360780039999999</v>
      </c>
      <c r="AC89">
        <v>0.21609701980000001</v>
      </c>
      <c r="AD89">
        <v>0.29099260630000001</v>
      </c>
      <c r="AE89">
        <v>0.36620335599999998</v>
      </c>
      <c r="AF89">
        <v>0.44190077570000003</v>
      </c>
      <c r="AG89">
        <v>0.51822809510000001</v>
      </c>
      <c r="AH89">
        <v>0.59535136119999998</v>
      </c>
      <c r="AI89">
        <v>0.67389741150000004</v>
      </c>
      <c r="AJ89">
        <v>0.75365770430000001</v>
      </c>
      <c r="AK89">
        <v>0.83454524259999996</v>
      </c>
      <c r="AL89">
        <v>0.91646873159999998</v>
      </c>
      <c r="AM89">
        <v>0.99939318269999999</v>
      </c>
      <c r="AN89">
        <v>1.042545238</v>
      </c>
      <c r="AO89">
        <v>1.0868859749999999</v>
      </c>
      <c r="AP89">
        <v>1.132143642</v>
      </c>
      <c r="AQ89">
        <v>1.1782280620000001</v>
      </c>
      <c r="AR89">
        <v>1.224834228</v>
      </c>
      <c r="AS89">
        <v>1.272029852</v>
      </c>
      <c r="AT89">
        <v>1.319365669</v>
      </c>
      <c r="AU89">
        <v>1.3667385860000001</v>
      </c>
      <c r="AV89">
        <v>1.414152809</v>
      </c>
      <c r="AW89">
        <v>1.4620505479999999</v>
      </c>
    </row>
    <row r="90" spans="2:49" x14ac:dyDescent="0.35">
      <c r="B90" t="s">
        <v>132</v>
      </c>
      <c r="C90">
        <v>2318131524.4374599</v>
      </c>
      <c r="D90">
        <v>2355349875.8831902</v>
      </c>
      <c r="E90" s="100">
        <v>2393165780</v>
      </c>
      <c r="F90" s="100">
        <v>2417743066</v>
      </c>
      <c r="G90" s="100">
        <v>2442572755</v>
      </c>
      <c r="H90">
        <v>2467657440</v>
      </c>
      <c r="I90" s="100">
        <v>2492999739</v>
      </c>
      <c r="J90" s="100">
        <v>2518602297</v>
      </c>
      <c r="K90" s="100">
        <v>2544467789</v>
      </c>
      <c r="L90" s="100">
        <v>2570598913</v>
      </c>
      <c r="M90" s="100">
        <v>2596998398</v>
      </c>
      <c r="N90">
        <v>2623669000</v>
      </c>
      <c r="O90">
        <v>2639275785</v>
      </c>
      <c r="P90">
        <v>2654975407</v>
      </c>
      <c r="Q90">
        <v>2670768417</v>
      </c>
      <c r="R90">
        <v>2685092362</v>
      </c>
      <c r="S90">
        <v>2699078161</v>
      </c>
      <c r="T90">
        <v>2712239502</v>
      </c>
      <c r="U90">
        <v>2724931683</v>
      </c>
      <c r="V90">
        <v>2739214856</v>
      </c>
      <c r="W90">
        <v>2753925750</v>
      </c>
      <c r="X90" s="100">
        <v>2768253268</v>
      </c>
      <c r="Y90">
        <v>2782316104</v>
      </c>
      <c r="Z90">
        <v>2796070492</v>
      </c>
      <c r="AA90">
        <v>2809677712</v>
      </c>
      <c r="AB90">
        <v>2823012365</v>
      </c>
      <c r="AC90">
        <v>2836030251</v>
      </c>
      <c r="AD90">
        <v>2848935621</v>
      </c>
      <c r="AE90">
        <v>2861602270</v>
      </c>
      <c r="AF90">
        <v>2873985947</v>
      </c>
      <c r="AG90">
        <v>2886083752</v>
      </c>
      <c r="AH90">
        <v>2898144840</v>
      </c>
      <c r="AI90">
        <v>2909873618</v>
      </c>
      <c r="AJ90">
        <v>2921139933</v>
      </c>
      <c r="AK90">
        <v>2932193665</v>
      </c>
      <c r="AL90">
        <v>2942990075</v>
      </c>
      <c r="AM90">
        <v>2953441222</v>
      </c>
      <c r="AN90">
        <v>2963714868</v>
      </c>
      <c r="AO90">
        <v>2973637446</v>
      </c>
      <c r="AP90">
        <v>2983205497</v>
      </c>
      <c r="AQ90">
        <v>2992674702</v>
      </c>
      <c r="AR90">
        <v>3001870653</v>
      </c>
      <c r="AS90">
        <v>3010834096</v>
      </c>
      <c r="AT90">
        <v>3019693487</v>
      </c>
      <c r="AU90">
        <v>3028360236</v>
      </c>
      <c r="AV90">
        <v>3036832394</v>
      </c>
      <c r="AW90">
        <v>3045108000</v>
      </c>
    </row>
    <row r="91" spans="2:49" x14ac:dyDescent="0.35">
      <c r="B91" t="s">
        <v>133</v>
      </c>
      <c r="C91" s="100">
        <v>640398.31806251395</v>
      </c>
      <c r="D91">
        <v>650680.12020171306</v>
      </c>
      <c r="E91">
        <v>661127</v>
      </c>
      <c r="F91">
        <v>1307133.6540000001</v>
      </c>
      <c r="G91" s="100">
        <v>7467363.3109999998</v>
      </c>
      <c r="H91">
        <v>16357852.67</v>
      </c>
      <c r="I91">
        <v>26079937.649999999</v>
      </c>
      <c r="J91">
        <v>36151133.460000001</v>
      </c>
      <c r="K91" s="100">
        <v>46782184.079999998</v>
      </c>
      <c r="L91" s="100">
        <v>57807151.770000003</v>
      </c>
      <c r="M91">
        <v>69712511.329999998</v>
      </c>
      <c r="N91" s="100">
        <v>82586224.810000002</v>
      </c>
      <c r="O91">
        <v>96779088.379999995</v>
      </c>
      <c r="P91">
        <v>111636712.59999999</v>
      </c>
      <c r="Q91">
        <v>127566915.2</v>
      </c>
      <c r="R91">
        <v>144294179.90000001</v>
      </c>
      <c r="S91">
        <v>163284314.19999999</v>
      </c>
      <c r="T91">
        <v>183020075.80000001</v>
      </c>
      <c r="U91">
        <v>205490225</v>
      </c>
      <c r="V91">
        <v>228932776.30000001</v>
      </c>
      <c r="W91">
        <v>254018533.30000001</v>
      </c>
      <c r="X91">
        <v>279538139.89999998</v>
      </c>
      <c r="Y91">
        <v>306615161.5</v>
      </c>
      <c r="Z91">
        <v>334767458.60000002</v>
      </c>
      <c r="AA91">
        <v>363365657</v>
      </c>
      <c r="AB91">
        <v>392316460.39999998</v>
      </c>
      <c r="AC91">
        <v>421622457.19999999</v>
      </c>
      <c r="AD91">
        <v>451313854.39999998</v>
      </c>
      <c r="AE91">
        <v>481338306.39999998</v>
      </c>
      <c r="AF91">
        <v>511549845.30000001</v>
      </c>
      <c r="AG91">
        <v>541771724.79999995</v>
      </c>
      <c r="AH91">
        <v>571872254.39999998</v>
      </c>
      <c r="AI91" s="100">
        <v>601731891.60000002</v>
      </c>
      <c r="AJ91">
        <v>631300339.60000002</v>
      </c>
      <c r="AK91">
        <v>660634654.5</v>
      </c>
      <c r="AL91" s="100">
        <v>689812152.60000002</v>
      </c>
      <c r="AM91">
        <v>718909109.20000005</v>
      </c>
      <c r="AN91">
        <v>748026952.70000005</v>
      </c>
      <c r="AO91">
        <v>777224041.39999998</v>
      </c>
      <c r="AP91">
        <v>806566787.89999998</v>
      </c>
      <c r="AQ91">
        <v>836159382.60000002</v>
      </c>
      <c r="AR91" s="100">
        <v>866034181</v>
      </c>
      <c r="AS91">
        <v>896234330</v>
      </c>
      <c r="AT91">
        <v>926831765.79999995</v>
      </c>
      <c r="AU91">
        <v>957872112.70000005</v>
      </c>
      <c r="AV91">
        <v>989407935.20000005</v>
      </c>
      <c r="AW91">
        <v>1021479462</v>
      </c>
    </row>
    <row r="92" spans="2:49" x14ac:dyDescent="0.35">
      <c r="B92" t="s">
        <v>134</v>
      </c>
      <c r="C92" s="100">
        <v>41062689.603059798</v>
      </c>
      <c r="D92">
        <v>41721964.366740197</v>
      </c>
      <c r="E92">
        <v>42391824</v>
      </c>
      <c r="F92">
        <v>45367462.890000001</v>
      </c>
      <c r="G92" s="100">
        <v>44960395.960000001</v>
      </c>
      <c r="H92">
        <v>43555545.990000002</v>
      </c>
      <c r="I92">
        <v>42683792.479999997</v>
      </c>
      <c r="J92">
        <v>43565195.579999998</v>
      </c>
      <c r="K92" s="100">
        <v>45854420.490000002</v>
      </c>
      <c r="L92" s="100">
        <v>49238506.130000003</v>
      </c>
      <c r="M92">
        <v>53037477.079999998</v>
      </c>
      <c r="N92">
        <v>56542394.490000002</v>
      </c>
      <c r="O92">
        <v>57168678.32</v>
      </c>
      <c r="P92">
        <v>57693901.729999997</v>
      </c>
      <c r="Q92">
        <v>58537865.5</v>
      </c>
      <c r="R92">
        <v>62090355.509999998</v>
      </c>
      <c r="S92">
        <v>64917053.740000002</v>
      </c>
      <c r="T92">
        <v>68654669.159999996</v>
      </c>
      <c r="U92">
        <v>71754576</v>
      </c>
      <c r="V92">
        <v>77649194.430000007</v>
      </c>
      <c r="W92">
        <v>82537527.709999904</v>
      </c>
      <c r="X92">
        <v>87161172.480000004</v>
      </c>
      <c r="Y92">
        <v>90784659.290000007</v>
      </c>
      <c r="Z92">
        <v>92610897.810000002</v>
      </c>
      <c r="AA92">
        <v>94189575.739999995</v>
      </c>
      <c r="AB92">
        <v>95710260.450000003</v>
      </c>
      <c r="AC92">
        <v>97227677.379999995</v>
      </c>
      <c r="AD92">
        <v>98642043.969999999</v>
      </c>
      <c r="AE92">
        <v>99645840.349999994</v>
      </c>
      <c r="AF92">
        <v>100106006.7</v>
      </c>
      <c r="AG92">
        <v>100057158.40000001</v>
      </c>
      <c r="AH92">
        <v>99643950.5</v>
      </c>
      <c r="AI92">
        <v>98996124.129999995</v>
      </c>
      <c r="AJ92">
        <v>98324525.700000003</v>
      </c>
      <c r="AK92">
        <v>97801574.430000007</v>
      </c>
      <c r="AL92">
        <v>97461523.019999996</v>
      </c>
      <c r="AM92">
        <v>97285140.299999997</v>
      </c>
      <c r="AN92">
        <v>97294610.480000004</v>
      </c>
      <c r="AO92">
        <v>97461494.109999999</v>
      </c>
      <c r="AP92">
        <v>97772226.969999999</v>
      </c>
      <c r="AQ92">
        <v>98251148.069999903</v>
      </c>
      <c r="AR92">
        <v>98807104.870000005</v>
      </c>
      <c r="AS92">
        <v>99445029.040000007</v>
      </c>
      <c r="AT92">
        <v>100245606.2</v>
      </c>
      <c r="AU92">
        <v>101179902.59999999</v>
      </c>
      <c r="AV92">
        <v>102224973.3</v>
      </c>
      <c r="AW92">
        <v>103328839.09999999</v>
      </c>
    </row>
    <row r="93" spans="2:49" x14ac:dyDescent="0.35">
      <c r="B93" t="s">
        <v>135</v>
      </c>
      <c r="C93" s="100">
        <v>291506404.18067801</v>
      </c>
      <c r="D93" s="100">
        <v>296186633.79021603</v>
      </c>
      <c r="E93" s="100">
        <v>300942006</v>
      </c>
      <c r="F93" s="100">
        <v>326250113</v>
      </c>
      <c r="G93">
        <v>351645287.19999999</v>
      </c>
      <c r="H93">
        <v>376534552.10000002</v>
      </c>
      <c r="I93">
        <v>396820537.89999998</v>
      </c>
      <c r="J93">
        <v>416189699.19999999</v>
      </c>
      <c r="K93" s="100">
        <v>436876502.10000002</v>
      </c>
      <c r="L93" s="100">
        <v>459509434.60000002</v>
      </c>
      <c r="M93">
        <v>481822518.80000001</v>
      </c>
      <c r="N93">
        <v>501883069.89999998</v>
      </c>
      <c r="O93">
        <v>512306824.10000002</v>
      </c>
      <c r="P93">
        <v>520409659.89999998</v>
      </c>
      <c r="Q93">
        <v>529741303.69999999</v>
      </c>
      <c r="R93">
        <v>543973733</v>
      </c>
      <c r="S93">
        <v>557975309</v>
      </c>
      <c r="T93">
        <v>571531956.39999998</v>
      </c>
      <c r="U93">
        <v>584345780.39999998</v>
      </c>
      <c r="V93">
        <v>602080850</v>
      </c>
      <c r="W93">
        <v>622352679.10000002</v>
      </c>
      <c r="X93">
        <v>646165104.29999995</v>
      </c>
      <c r="Y93">
        <v>670499272.70000005</v>
      </c>
      <c r="Z93">
        <v>693001949.5</v>
      </c>
      <c r="AA93">
        <v>712428381.89999998</v>
      </c>
      <c r="AB93">
        <v>728700164.79999995</v>
      </c>
      <c r="AC93">
        <v>742159725.29999995</v>
      </c>
      <c r="AD93">
        <v>753330120.20000005</v>
      </c>
      <c r="AE93">
        <v>762617355.70000005</v>
      </c>
      <c r="AF93">
        <v>770371935.20000005</v>
      </c>
      <c r="AG93">
        <v>776864745.20000005</v>
      </c>
      <c r="AH93">
        <v>782382697.29999995</v>
      </c>
      <c r="AI93">
        <v>787004566.60000002</v>
      </c>
      <c r="AJ93">
        <v>790877469</v>
      </c>
      <c r="AK93">
        <v>794213825.79999995</v>
      </c>
      <c r="AL93">
        <v>797084063.79999995</v>
      </c>
      <c r="AM93">
        <v>799516772.70000005</v>
      </c>
      <c r="AN93">
        <v>801610749.29999995</v>
      </c>
      <c r="AO93">
        <v>803358112.60000002</v>
      </c>
      <c r="AP93">
        <v>804775460.89999998</v>
      </c>
      <c r="AQ93">
        <v>805941860.10000002</v>
      </c>
      <c r="AR93">
        <v>806793258.60000002</v>
      </c>
      <c r="AS93">
        <v>807334299.60000002</v>
      </c>
      <c r="AT93">
        <v>807609100.39999998</v>
      </c>
      <c r="AU93">
        <v>807584952.79999995</v>
      </c>
      <c r="AV93">
        <v>807244396</v>
      </c>
      <c r="AW93">
        <v>806560554.10000002</v>
      </c>
    </row>
    <row r="94" spans="2:49" x14ac:dyDescent="0.35">
      <c r="B94" t="s">
        <v>136</v>
      </c>
      <c r="C94" s="100">
        <v>640671991.67983496</v>
      </c>
      <c r="D94" s="100">
        <v>650958187.73748195</v>
      </c>
      <c r="E94" s="100">
        <v>661409532</v>
      </c>
      <c r="F94" s="100">
        <v>682011745.70000005</v>
      </c>
      <c r="G94" s="100">
        <v>703155286.39999998</v>
      </c>
      <c r="H94" s="100">
        <v>724264474.20000005</v>
      </c>
      <c r="I94" s="100">
        <v>742616226.89999998</v>
      </c>
      <c r="J94" s="100">
        <v>760492559.89999998</v>
      </c>
      <c r="K94" s="100">
        <v>779402341.20000005</v>
      </c>
      <c r="L94" s="100">
        <v>798886336.10000002</v>
      </c>
      <c r="M94" s="100">
        <v>816971516.29999995</v>
      </c>
      <c r="N94" s="100">
        <v>832313579.70000005</v>
      </c>
      <c r="O94" s="100">
        <v>838442446.39999998</v>
      </c>
      <c r="P94" s="100">
        <v>841940820.79999995</v>
      </c>
      <c r="Q94" s="100">
        <v>845821324</v>
      </c>
      <c r="R94" s="100">
        <v>849537709.20000005</v>
      </c>
      <c r="S94">
        <v>852629063.89999998</v>
      </c>
      <c r="T94">
        <v>852658157.5</v>
      </c>
      <c r="U94">
        <v>851629160.29999995</v>
      </c>
      <c r="V94">
        <v>850017644.79999995</v>
      </c>
      <c r="W94">
        <v>848958041.60000002</v>
      </c>
      <c r="X94">
        <v>847658938.10000002</v>
      </c>
      <c r="Y94">
        <v>846594772.70000005</v>
      </c>
      <c r="Z94">
        <v>844822483.10000002</v>
      </c>
      <c r="AA94" s="100">
        <v>842169179.89999998</v>
      </c>
      <c r="AB94" s="100">
        <v>838391423</v>
      </c>
      <c r="AC94" s="100">
        <v>833464078</v>
      </c>
      <c r="AD94" s="100">
        <v>827665654.89999998</v>
      </c>
      <c r="AE94" s="100">
        <v>821331211.39999998</v>
      </c>
      <c r="AF94" s="100">
        <v>814778539.20000005</v>
      </c>
      <c r="AG94" s="100">
        <v>808214172.39999998</v>
      </c>
      <c r="AH94" s="100">
        <v>801842685.60000002</v>
      </c>
      <c r="AI94" s="100">
        <v>795524842.39999998</v>
      </c>
      <c r="AJ94" s="100">
        <v>789113606.79999995</v>
      </c>
      <c r="AK94" s="100">
        <v>782602459.29999995</v>
      </c>
      <c r="AL94" s="100">
        <v>775871605.39999998</v>
      </c>
      <c r="AM94" s="100">
        <v>768813369.29999995</v>
      </c>
      <c r="AN94" s="100">
        <v>761425380.89999998</v>
      </c>
      <c r="AO94" s="100">
        <v>753587866.29999995</v>
      </c>
      <c r="AP94" s="100">
        <v>745262254.79999995</v>
      </c>
      <c r="AQ94" s="100">
        <v>736497325.29999995</v>
      </c>
      <c r="AR94" s="100">
        <v>727237049</v>
      </c>
      <c r="AS94" s="100">
        <v>717481319.79999995</v>
      </c>
      <c r="AT94" s="100">
        <v>707211043.10000002</v>
      </c>
      <c r="AU94" s="100">
        <v>696383730.70000005</v>
      </c>
      <c r="AV94" s="100">
        <v>684992605.5</v>
      </c>
      <c r="AW94">
        <v>674013727.10000002</v>
      </c>
    </row>
    <row r="95" spans="2:49" x14ac:dyDescent="0.35">
      <c r="B95" t="s">
        <v>137</v>
      </c>
      <c r="C95">
        <v>762047427.55376601</v>
      </c>
      <c r="D95">
        <v>774282345.494367</v>
      </c>
      <c r="E95">
        <v>786713699</v>
      </c>
      <c r="F95">
        <v>775753167.79999995</v>
      </c>
      <c r="G95" s="100">
        <v>763620045.39999998</v>
      </c>
      <c r="H95" s="100">
        <v>751032024.5</v>
      </c>
      <c r="I95" s="100">
        <v>741747066.70000005</v>
      </c>
      <c r="J95" s="100">
        <v>732114254.70000005</v>
      </c>
      <c r="K95" s="100">
        <v>720284816.10000002</v>
      </c>
      <c r="L95" s="100">
        <v>706372283.79999995</v>
      </c>
      <c r="M95" s="100">
        <v>692660446.29999995</v>
      </c>
      <c r="N95">
        <v>681258113.60000002</v>
      </c>
      <c r="O95">
        <v>674948300.29999995</v>
      </c>
      <c r="P95">
        <v>670956728.29999995</v>
      </c>
      <c r="Q95">
        <v>665142693.39999998</v>
      </c>
      <c r="R95">
        <v>653587445.70000005</v>
      </c>
      <c r="S95">
        <v>641287856.10000002</v>
      </c>
      <c r="T95">
        <v>629297161.10000002</v>
      </c>
      <c r="U95">
        <v>616699201.20000005</v>
      </c>
      <c r="V95">
        <v>600062245.60000002</v>
      </c>
      <c r="W95">
        <v>581438205</v>
      </c>
      <c r="X95">
        <v>560672157.10000002</v>
      </c>
      <c r="Y95">
        <v>539008668.89999998</v>
      </c>
      <c r="Z95">
        <v>519112896.39999998</v>
      </c>
      <c r="AA95">
        <v>501154080.19999999</v>
      </c>
      <c r="AB95">
        <v>485182082.10000002</v>
      </c>
      <c r="AC95">
        <v>470964190.10000002</v>
      </c>
      <c r="AD95">
        <v>458212643.5</v>
      </c>
      <c r="AE95">
        <v>446656823.19999999</v>
      </c>
      <c r="AF95">
        <v>436064223.19999999</v>
      </c>
      <c r="AG95" s="100">
        <v>426252533.39999998</v>
      </c>
      <c r="AH95" s="100">
        <v>417084109.89999998</v>
      </c>
      <c r="AI95">
        <v>408423038.5</v>
      </c>
      <c r="AJ95" s="100">
        <v>400101908.39999998</v>
      </c>
      <c r="AK95" s="100">
        <v>392014168.89999998</v>
      </c>
      <c r="AL95">
        <v>384099562.89999998</v>
      </c>
      <c r="AM95">
        <v>376321966.39999998</v>
      </c>
      <c r="AN95" s="100">
        <v>368653149.39999998</v>
      </c>
      <c r="AO95" s="100">
        <v>361049971.89999998</v>
      </c>
      <c r="AP95" s="100">
        <v>353493968.19999999</v>
      </c>
      <c r="AQ95" s="100">
        <v>345987382</v>
      </c>
      <c r="AR95" s="100">
        <v>338535569.89999998</v>
      </c>
      <c r="AS95">
        <v>331133313.69999999</v>
      </c>
      <c r="AT95">
        <v>323752463.60000002</v>
      </c>
      <c r="AU95">
        <v>316375765.10000002</v>
      </c>
      <c r="AV95">
        <v>308999726.80000001</v>
      </c>
      <c r="AW95">
        <v>301640944.89999998</v>
      </c>
    </row>
    <row r="96" spans="2:49" x14ac:dyDescent="0.35">
      <c r="B96" t="s">
        <v>138</v>
      </c>
      <c r="C96">
        <v>399231640.45290101</v>
      </c>
      <c r="D96">
        <v>405641433.57550502</v>
      </c>
      <c r="E96">
        <v>412154138</v>
      </c>
      <c r="F96">
        <v>406697290</v>
      </c>
      <c r="G96" s="100">
        <v>399998798.30000001</v>
      </c>
      <c r="H96" s="100">
        <v>392749756.10000002</v>
      </c>
      <c r="I96" s="100">
        <v>387298357.39999998</v>
      </c>
      <c r="J96" s="100">
        <v>381543363.80000001</v>
      </c>
      <c r="K96" s="100">
        <v>374221700.10000002</v>
      </c>
      <c r="L96" s="100">
        <v>365510512.69999999</v>
      </c>
      <c r="M96">
        <v>356884267.80000001</v>
      </c>
      <c r="N96">
        <v>349667302</v>
      </c>
      <c r="O96">
        <v>345363601.39999998</v>
      </c>
      <c r="P96">
        <v>342526943.19999999</v>
      </c>
      <c r="Q96">
        <v>338710326.5</v>
      </c>
      <c r="R96">
        <v>331803737</v>
      </c>
      <c r="S96">
        <v>324495817.5</v>
      </c>
      <c r="T96">
        <v>317660474.10000002</v>
      </c>
      <c r="U96">
        <v>310481159.39999998</v>
      </c>
      <c r="V96">
        <v>301207735.39999998</v>
      </c>
      <c r="W96">
        <v>290664272.39999998</v>
      </c>
      <c r="X96">
        <v>278589832.69999999</v>
      </c>
      <c r="Y96">
        <v>265703655.40000001</v>
      </c>
      <c r="Z96">
        <v>253526500.40000001</v>
      </c>
      <c r="AA96">
        <v>242449369.40000001</v>
      </c>
      <c r="AB96">
        <v>232554948</v>
      </c>
      <c r="AC96">
        <v>223731681</v>
      </c>
      <c r="AD96">
        <v>215817952.5</v>
      </c>
      <c r="AE96">
        <v>208649911.5</v>
      </c>
      <c r="AF96">
        <v>202085443.19999999</v>
      </c>
      <c r="AG96">
        <v>196013007</v>
      </c>
      <c r="AH96">
        <v>190347911.40000001</v>
      </c>
      <c r="AI96">
        <v>185008707.80000001</v>
      </c>
      <c r="AJ96">
        <v>179898953.80000001</v>
      </c>
      <c r="AK96">
        <v>174957627.69999999</v>
      </c>
      <c r="AL96">
        <v>170149937.5</v>
      </c>
      <c r="AM96">
        <v>165454770</v>
      </c>
      <c r="AN96">
        <v>160855443.09999999</v>
      </c>
      <c r="AO96">
        <v>156327389.69999999</v>
      </c>
      <c r="AP96">
        <v>151859919</v>
      </c>
      <c r="AQ96">
        <v>147453394.19999999</v>
      </c>
      <c r="AR96">
        <v>143109967.30000001</v>
      </c>
      <c r="AS96">
        <v>138826917.09999999</v>
      </c>
      <c r="AT96">
        <v>134588878.19999999</v>
      </c>
      <c r="AU96">
        <v>130387408.8</v>
      </c>
      <c r="AV96">
        <v>126221674.2</v>
      </c>
      <c r="AW96">
        <v>122100289.7</v>
      </c>
    </row>
    <row r="97" spans="2:49" x14ac:dyDescent="0.35">
      <c r="B97" t="s">
        <v>139</v>
      </c>
      <c r="C97">
        <v>182970972.649156</v>
      </c>
      <c r="D97" s="100">
        <v>185908630.79867601</v>
      </c>
      <c r="E97" s="100">
        <v>188893454</v>
      </c>
      <c r="F97" s="100">
        <v>180356152.80000001</v>
      </c>
      <c r="G97">
        <v>171725578.59999999</v>
      </c>
      <c r="H97">
        <v>163163234.30000001</v>
      </c>
      <c r="I97" s="100">
        <v>155753819.5</v>
      </c>
      <c r="J97" s="100">
        <v>148546090.69999999</v>
      </c>
      <c r="K97" s="100">
        <v>141045824.59999999</v>
      </c>
      <c r="L97" s="100">
        <v>133274687.7</v>
      </c>
      <c r="M97">
        <v>125909660.40000001</v>
      </c>
      <c r="N97">
        <v>119418315.59999999</v>
      </c>
      <c r="O97" s="100">
        <v>114266846.3</v>
      </c>
      <c r="P97">
        <v>109810640.09999999</v>
      </c>
      <c r="Q97">
        <v>105247988.3</v>
      </c>
      <c r="R97">
        <v>99805202.200000003</v>
      </c>
      <c r="S97">
        <v>94488746.920000002</v>
      </c>
      <c r="T97">
        <v>89417008.400000006</v>
      </c>
      <c r="U97">
        <v>84531580.430000007</v>
      </c>
      <c r="V97">
        <v>79264409.489999995</v>
      </c>
      <c r="W97">
        <v>73956491.409999996</v>
      </c>
      <c r="X97">
        <v>68467923.170000002</v>
      </c>
      <c r="Y97">
        <v>63109913.920000002</v>
      </c>
      <c r="Z97">
        <v>58228305.890000001</v>
      </c>
      <c r="AA97">
        <v>53921467.960000001</v>
      </c>
      <c r="AB97">
        <v>50157026.479999997</v>
      </c>
      <c r="AC97">
        <v>46860441.93</v>
      </c>
      <c r="AD97">
        <v>43953351.950000003</v>
      </c>
      <c r="AE97">
        <v>41362821.530000001</v>
      </c>
      <c r="AF97">
        <v>39029953.990000002</v>
      </c>
      <c r="AG97">
        <v>36910411.210000001</v>
      </c>
      <c r="AH97">
        <v>34971231.030000001</v>
      </c>
      <c r="AI97">
        <v>33184447.02</v>
      </c>
      <c r="AJ97">
        <v>31523129.699999999</v>
      </c>
      <c r="AK97">
        <v>29969354.27</v>
      </c>
      <c r="AL97">
        <v>28511229.899999999</v>
      </c>
      <c r="AM97">
        <v>27140093.629999999</v>
      </c>
      <c r="AN97">
        <v>25848582.370000001</v>
      </c>
      <c r="AO97">
        <v>24628570.18</v>
      </c>
      <c r="AP97">
        <v>23474879.170000002</v>
      </c>
      <c r="AQ97">
        <v>22384210.280000001</v>
      </c>
      <c r="AR97">
        <v>21353522.390000001</v>
      </c>
      <c r="AS97">
        <v>20378886.579999998</v>
      </c>
      <c r="AT97">
        <v>19454629.850000001</v>
      </c>
      <c r="AU97">
        <v>18576363.629999999</v>
      </c>
      <c r="AV97">
        <v>17741083.260000002</v>
      </c>
      <c r="AW97">
        <v>16947632.010000002</v>
      </c>
    </row>
    <row r="98" spans="2:49" x14ac:dyDescent="0.35">
      <c r="B98" s="62" t="s">
        <v>140</v>
      </c>
      <c r="C98">
        <v>651205.12405279896</v>
      </c>
      <c r="D98">
        <v>661660.432957732</v>
      </c>
      <c r="E98">
        <v>672283.60519999999</v>
      </c>
      <c r="F98">
        <v>690896.37410000002</v>
      </c>
      <c r="G98">
        <v>678646.05559999996</v>
      </c>
      <c r="H98">
        <v>619860.19369999995</v>
      </c>
      <c r="I98">
        <v>636890.51679999998</v>
      </c>
      <c r="J98">
        <v>654754.78399999999</v>
      </c>
      <c r="K98">
        <v>646020.29150000005</v>
      </c>
      <c r="L98">
        <v>638622.86010000005</v>
      </c>
      <c r="M98">
        <v>642658.90190000006</v>
      </c>
      <c r="N98">
        <v>650685.63809999998</v>
      </c>
      <c r="O98">
        <v>673858.21580000001</v>
      </c>
      <c r="P98">
        <v>697906.66760000004</v>
      </c>
      <c r="Q98">
        <v>722865.58970000001</v>
      </c>
      <c r="R98">
        <v>748771.05859999999</v>
      </c>
      <c r="S98">
        <v>772439.36270000006</v>
      </c>
      <c r="T98">
        <v>786684.98899999994</v>
      </c>
      <c r="U98">
        <v>795094.82059999998</v>
      </c>
      <c r="V98">
        <v>804772.62659999996</v>
      </c>
      <c r="W98">
        <v>810212.23620000004</v>
      </c>
      <c r="X98">
        <v>814510.04460000002</v>
      </c>
      <c r="Y98">
        <v>818562.89930000005</v>
      </c>
      <c r="Z98">
        <v>824743.01679999998</v>
      </c>
      <c r="AA98">
        <v>832604.99100000004</v>
      </c>
      <c r="AB98">
        <v>841867.94850000006</v>
      </c>
      <c r="AC98">
        <v>852368.99930000002</v>
      </c>
      <c r="AD98">
        <v>864035.01459999999</v>
      </c>
      <c r="AE98">
        <v>876314.72679999995</v>
      </c>
      <c r="AF98">
        <v>889026.88630000001</v>
      </c>
      <c r="AG98">
        <v>902028.68539999996</v>
      </c>
      <c r="AH98">
        <v>915354.44960000005</v>
      </c>
      <c r="AI98">
        <v>928727.97180000006</v>
      </c>
      <c r="AJ98">
        <v>942331.91859999998</v>
      </c>
      <c r="AK98">
        <v>956320.46149999998</v>
      </c>
      <c r="AL98">
        <v>970644.75829999999</v>
      </c>
      <c r="AM98">
        <v>985337.31980000006</v>
      </c>
      <c r="AN98">
        <v>1000489.617</v>
      </c>
      <c r="AO98">
        <v>1016090.444</v>
      </c>
      <c r="AP98">
        <v>1032095.6310000001</v>
      </c>
      <c r="AQ98">
        <v>1048523.79</v>
      </c>
      <c r="AR98">
        <v>1065128.6599999999</v>
      </c>
      <c r="AS98">
        <v>1081930.5009999999</v>
      </c>
      <c r="AT98">
        <v>1098822.0900000001</v>
      </c>
      <c r="AU98">
        <v>1115743.3230000001</v>
      </c>
      <c r="AV98">
        <v>1132698.9310000001</v>
      </c>
      <c r="AW98">
        <v>1149986.5260000001</v>
      </c>
    </row>
    <row r="99" spans="2:49" x14ac:dyDescent="0.35">
      <c r="B99" t="s">
        <v>141</v>
      </c>
      <c r="C99">
        <v>11699515.674308199</v>
      </c>
      <c r="D99">
        <v>11887355.182774801</v>
      </c>
      <c r="E99">
        <v>12078210.52</v>
      </c>
      <c r="F99">
        <v>12394981.560000001</v>
      </c>
      <c r="G99">
        <v>12131674.470000001</v>
      </c>
      <c r="H99">
        <v>11025625.220000001</v>
      </c>
      <c r="I99">
        <v>11249492.449999999</v>
      </c>
      <c r="J99">
        <v>11677302.66</v>
      </c>
      <c r="K99">
        <v>11476637.82</v>
      </c>
      <c r="L99">
        <v>11294711.949999999</v>
      </c>
      <c r="M99">
        <v>11344965.75</v>
      </c>
      <c r="N99">
        <v>11448802.85</v>
      </c>
      <c r="O99">
        <v>11882016.42</v>
      </c>
      <c r="P99">
        <v>12332159.07</v>
      </c>
      <c r="Q99">
        <v>12799915.810000001</v>
      </c>
      <c r="R99">
        <v>13286001.220000001</v>
      </c>
      <c r="S99">
        <v>13744636.109999999</v>
      </c>
      <c r="T99">
        <v>13705466.460000001</v>
      </c>
      <c r="U99">
        <v>13632098.4</v>
      </c>
      <c r="V99">
        <v>13890726.140000001</v>
      </c>
      <c r="W99">
        <v>13843582.07</v>
      </c>
      <c r="X99">
        <v>13799009.02</v>
      </c>
      <c r="Y99">
        <v>13621631.93</v>
      </c>
      <c r="Z99">
        <v>13524811.01</v>
      </c>
      <c r="AA99">
        <v>13450318.800000001</v>
      </c>
      <c r="AB99">
        <v>13381160.33</v>
      </c>
      <c r="AC99">
        <v>13326620.73</v>
      </c>
      <c r="AD99">
        <v>13309864.84</v>
      </c>
      <c r="AE99" s="100">
        <v>13289395.710000001</v>
      </c>
      <c r="AF99" s="100">
        <v>13270734.060000001</v>
      </c>
      <c r="AG99">
        <v>13255990.550000001</v>
      </c>
      <c r="AH99">
        <v>13266081.67</v>
      </c>
      <c r="AI99">
        <v>13254540.529999999</v>
      </c>
      <c r="AJ99" s="100">
        <v>13239440.67</v>
      </c>
      <c r="AK99">
        <v>13251874.960000001</v>
      </c>
      <c r="AL99">
        <v>13267711.49</v>
      </c>
      <c r="AM99">
        <v>13283445.75</v>
      </c>
      <c r="AN99">
        <v>13315975.92</v>
      </c>
      <c r="AO99">
        <v>13345802.640000001</v>
      </c>
      <c r="AP99">
        <v>13382249.210000001</v>
      </c>
      <c r="AQ99">
        <v>13442779.65</v>
      </c>
      <c r="AR99">
        <v>13494374.16</v>
      </c>
      <c r="AS99">
        <v>13553719.74</v>
      </c>
      <c r="AT99">
        <v>13621826.23</v>
      </c>
      <c r="AU99">
        <v>13685517.279999999</v>
      </c>
      <c r="AV99">
        <v>13750399.689999999</v>
      </c>
      <c r="AW99">
        <v>13878105.939999999</v>
      </c>
    </row>
    <row r="100" spans="2:49" x14ac:dyDescent="0.35">
      <c r="B100" t="s">
        <v>142</v>
      </c>
      <c r="C100">
        <v>12350720.798361</v>
      </c>
      <c r="D100">
        <v>12549015.615732601</v>
      </c>
      <c r="E100">
        <v>12750494.119999999</v>
      </c>
      <c r="F100">
        <v>13085877.93</v>
      </c>
      <c r="G100" s="100">
        <v>12810320.52</v>
      </c>
      <c r="H100">
        <v>11645485.41</v>
      </c>
      <c r="I100">
        <v>11886382.970000001</v>
      </c>
      <c r="J100">
        <v>12332057.449999999</v>
      </c>
      <c r="K100" s="100">
        <v>12122658.109999999</v>
      </c>
      <c r="L100" s="100">
        <v>11933334.810000001</v>
      </c>
      <c r="M100" s="100">
        <v>11987624.65</v>
      </c>
      <c r="N100">
        <v>12099488.49</v>
      </c>
      <c r="O100">
        <v>12555874.640000001</v>
      </c>
      <c r="P100">
        <v>13030065.74</v>
      </c>
      <c r="Q100">
        <v>13522781.4</v>
      </c>
      <c r="R100">
        <v>14034772.27</v>
      </c>
      <c r="S100">
        <v>14517075.470000001</v>
      </c>
      <c r="T100">
        <v>14492151.449999999</v>
      </c>
      <c r="U100">
        <v>14427193.220000001</v>
      </c>
      <c r="V100">
        <v>14695498.77</v>
      </c>
      <c r="W100">
        <v>14653794.300000001</v>
      </c>
      <c r="X100">
        <v>14613519.060000001</v>
      </c>
      <c r="Y100">
        <v>14440194.82</v>
      </c>
      <c r="Z100">
        <v>14349554.029999999</v>
      </c>
      <c r="AA100">
        <v>14282923.789999999</v>
      </c>
      <c r="AB100">
        <v>14223028.279999999</v>
      </c>
      <c r="AC100">
        <v>14178989.73</v>
      </c>
      <c r="AD100">
        <v>14173899.85</v>
      </c>
      <c r="AE100">
        <v>14165710.439999999</v>
      </c>
      <c r="AF100">
        <v>14159760.939999999</v>
      </c>
      <c r="AG100">
        <v>14158019.23</v>
      </c>
      <c r="AH100">
        <v>14181436.119999999</v>
      </c>
      <c r="AI100">
        <v>14183268.5</v>
      </c>
      <c r="AJ100">
        <v>14181772.59</v>
      </c>
      <c r="AK100">
        <v>14208195.42</v>
      </c>
      <c r="AL100">
        <v>14238356.25</v>
      </c>
      <c r="AM100">
        <v>14268783.07</v>
      </c>
      <c r="AN100">
        <v>14316465.539999999</v>
      </c>
      <c r="AO100">
        <v>14361893.09</v>
      </c>
      <c r="AP100">
        <v>14414344.84</v>
      </c>
      <c r="AQ100">
        <v>14491303.439999999</v>
      </c>
      <c r="AR100">
        <v>14559502.82</v>
      </c>
      <c r="AS100">
        <v>14635650.25</v>
      </c>
      <c r="AT100">
        <v>14720648.32</v>
      </c>
      <c r="AU100">
        <v>14801260.6</v>
      </c>
      <c r="AV100">
        <v>14883098.619999999</v>
      </c>
      <c r="AW100">
        <v>15028092.460000001</v>
      </c>
    </row>
    <row r="101" spans="2:49" x14ac:dyDescent="0.35">
      <c r="B101" t="s">
        <v>143</v>
      </c>
      <c r="C101" s="100">
        <v>155811501.157125</v>
      </c>
      <c r="D101" s="100">
        <v>158313105.20686001</v>
      </c>
      <c r="E101" s="100">
        <v>160854873.30000001</v>
      </c>
      <c r="F101">
        <v>157808368.90000001</v>
      </c>
      <c r="G101">
        <v>153170540.40000001</v>
      </c>
      <c r="H101">
        <v>152699441.19999999</v>
      </c>
      <c r="I101">
        <v>149440567.90000001</v>
      </c>
      <c r="J101">
        <v>145582027.5</v>
      </c>
      <c r="K101">
        <v>141024585.59999999</v>
      </c>
      <c r="L101">
        <v>137573086.90000001</v>
      </c>
      <c r="M101">
        <v>134666984.80000001</v>
      </c>
      <c r="N101">
        <v>133336439.90000001</v>
      </c>
      <c r="O101">
        <v>131360796.2</v>
      </c>
      <c r="P101">
        <v>127726826.90000001</v>
      </c>
      <c r="Q101">
        <v>122994405.2</v>
      </c>
      <c r="R101">
        <v>119250703.59999999</v>
      </c>
      <c r="S101">
        <v>118830183.8</v>
      </c>
      <c r="T101">
        <v>116700990.2</v>
      </c>
      <c r="U101">
        <v>114179835.2</v>
      </c>
      <c r="V101">
        <v>111255900.40000001</v>
      </c>
      <c r="W101">
        <v>107902183.40000001</v>
      </c>
      <c r="X101">
        <v>104220194.40000001</v>
      </c>
      <c r="Y101">
        <v>101278444.2</v>
      </c>
      <c r="Z101">
        <v>98612279.519999996</v>
      </c>
      <c r="AA101">
        <v>96150171.739999995</v>
      </c>
      <c r="AB101">
        <v>93818885.590000004</v>
      </c>
      <c r="AC101">
        <v>91558060.599999994</v>
      </c>
      <c r="AD101">
        <v>89274787.780000001</v>
      </c>
      <c r="AE101">
        <v>86946960.200000003</v>
      </c>
      <c r="AF101">
        <v>84573758.549999997</v>
      </c>
      <c r="AG101">
        <v>82147722.909999996</v>
      </c>
      <c r="AH101">
        <v>79678972.939999998</v>
      </c>
      <c r="AI101">
        <v>77219745.280000001</v>
      </c>
      <c r="AJ101">
        <v>74714719.230000004</v>
      </c>
      <c r="AK101">
        <v>72175427.030000001</v>
      </c>
      <c r="AL101">
        <v>69608062.209999904</v>
      </c>
      <c r="AM101">
        <v>67024313.670000002</v>
      </c>
      <c r="AN101">
        <v>64404075.579999998</v>
      </c>
      <c r="AO101">
        <v>61793950.68</v>
      </c>
      <c r="AP101">
        <v>59204514.890000001</v>
      </c>
      <c r="AQ101">
        <v>56650531.149999999</v>
      </c>
      <c r="AR101">
        <v>54139304.340000004</v>
      </c>
      <c r="AS101">
        <v>51673077.780000001</v>
      </c>
      <c r="AT101">
        <v>49266934.310000002</v>
      </c>
      <c r="AU101" s="100">
        <v>46926460.090000004</v>
      </c>
      <c r="AV101" s="100">
        <v>44658249.979999997</v>
      </c>
      <c r="AW101">
        <v>42481829.210000001</v>
      </c>
    </row>
    <row r="102" spans="2:49" x14ac:dyDescent="0.35">
      <c r="B102" t="s">
        <v>144</v>
      </c>
      <c r="C102" s="100">
        <v>1098851.8998263199</v>
      </c>
      <c r="D102" s="100">
        <v>1116494.32251175</v>
      </c>
      <c r="E102" s="100">
        <v>1134420</v>
      </c>
      <c r="F102" s="100">
        <v>1107035.8459999999</v>
      </c>
      <c r="G102" s="100">
        <v>1078068.226</v>
      </c>
      <c r="H102" s="100">
        <v>1048665.2109999999</v>
      </c>
      <c r="I102">
        <v>1024432.425</v>
      </c>
      <c r="J102" s="100">
        <v>1000289.243</v>
      </c>
      <c r="K102" s="100">
        <v>973506.4105</v>
      </c>
      <c r="L102" s="100">
        <v>944282.3689</v>
      </c>
      <c r="M102" s="100">
        <v>916079.08089999994</v>
      </c>
      <c r="N102" s="100">
        <v>891715.02980000002</v>
      </c>
      <c r="O102">
        <v>873877.4547</v>
      </c>
      <c r="P102">
        <v>859493.41310000001</v>
      </c>
      <c r="Q102">
        <v>843474.06440000003</v>
      </c>
      <c r="R102">
        <v>820826.40830000001</v>
      </c>
      <c r="S102">
        <v>797857.25639999995</v>
      </c>
      <c r="T102">
        <v>775703.74800000002</v>
      </c>
      <c r="U102">
        <v>753428.51659999997</v>
      </c>
      <c r="V102">
        <v>727114.79269999999</v>
      </c>
      <c r="W102">
        <v>699064.88390000002</v>
      </c>
      <c r="X102">
        <v>668602.90339999995</v>
      </c>
      <c r="Y102">
        <v>637530.92689999996</v>
      </c>
      <c r="Z102">
        <v>608746.13139999995</v>
      </c>
      <c r="AA102">
        <v>582841.28249999997</v>
      </c>
      <c r="AB102">
        <v>559796.64320000005</v>
      </c>
      <c r="AC102">
        <v>539257.04180000001</v>
      </c>
      <c r="AD102">
        <v>520827.43569999997</v>
      </c>
      <c r="AE102">
        <v>504134.66070000001</v>
      </c>
      <c r="AF102">
        <v>488869.1397</v>
      </c>
      <c r="AG102">
        <v>474788.75290000002</v>
      </c>
      <c r="AH102">
        <v>461716.60090000002</v>
      </c>
      <c r="AI102">
        <v>449458.80599999998</v>
      </c>
      <c r="AJ102">
        <v>437801.00400000002</v>
      </c>
      <c r="AK102">
        <v>426613.84149999998</v>
      </c>
      <c r="AL102">
        <v>415808.69760000001</v>
      </c>
      <c r="AM102">
        <v>405325.06920000003</v>
      </c>
      <c r="AN102">
        <v>395122.00900000002</v>
      </c>
      <c r="AO102">
        <v>385133.80450000003</v>
      </c>
      <c r="AP102">
        <v>375329.24560000002</v>
      </c>
      <c r="AQ102">
        <v>365706.16450000001</v>
      </c>
      <c r="AR102">
        <v>356255.00949999999</v>
      </c>
      <c r="AS102">
        <v>346962.03090000001</v>
      </c>
      <c r="AT102">
        <v>337789.6654</v>
      </c>
      <c r="AU102">
        <v>328710.17670000001</v>
      </c>
      <c r="AV102">
        <v>319713.46269999997</v>
      </c>
      <c r="AW102">
        <v>310897.36300000001</v>
      </c>
    </row>
    <row r="103" spans="2:49" x14ac:dyDescent="0.35">
      <c r="B103" t="s">
        <v>145</v>
      </c>
      <c r="C103">
        <v>1098851.8998263199</v>
      </c>
      <c r="D103">
        <v>1116494.32251175</v>
      </c>
      <c r="E103">
        <v>1134420</v>
      </c>
      <c r="F103">
        <v>1107035.8459999999</v>
      </c>
      <c r="G103">
        <v>1078068.226</v>
      </c>
      <c r="H103">
        <v>1048665.2109999999</v>
      </c>
      <c r="I103">
        <v>1024432.425</v>
      </c>
      <c r="J103">
        <v>1000289.243</v>
      </c>
      <c r="K103">
        <v>973506.4105</v>
      </c>
      <c r="L103">
        <v>944282.3689</v>
      </c>
      <c r="M103">
        <v>916079.08089999994</v>
      </c>
      <c r="N103">
        <v>891715.02980000002</v>
      </c>
      <c r="O103">
        <v>873877.4547</v>
      </c>
      <c r="P103">
        <v>859493.41310000001</v>
      </c>
      <c r="Q103">
        <v>843474.06440000003</v>
      </c>
      <c r="R103">
        <v>820826.40830000001</v>
      </c>
      <c r="S103">
        <v>797857.25639999995</v>
      </c>
      <c r="T103">
        <v>775703.74800000002</v>
      </c>
      <c r="U103">
        <v>753428.51659999997</v>
      </c>
      <c r="V103">
        <v>727114.79269999999</v>
      </c>
      <c r="W103">
        <v>699064.88390000002</v>
      </c>
      <c r="X103">
        <v>668602.90339999995</v>
      </c>
      <c r="Y103">
        <v>637530.92689999996</v>
      </c>
      <c r="Z103">
        <v>608746.13139999995</v>
      </c>
      <c r="AA103">
        <v>582841.28249999997</v>
      </c>
      <c r="AB103">
        <v>559796.64320000005</v>
      </c>
      <c r="AC103">
        <v>539257.04180000001</v>
      </c>
      <c r="AD103">
        <v>520827.43569999997</v>
      </c>
      <c r="AE103">
        <v>504134.66070000001</v>
      </c>
      <c r="AF103">
        <v>488869.1397</v>
      </c>
      <c r="AG103">
        <v>474788.75290000002</v>
      </c>
      <c r="AH103">
        <v>461716.60090000002</v>
      </c>
      <c r="AI103">
        <v>449458.80599999998</v>
      </c>
      <c r="AJ103">
        <v>437801.00400000002</v>
      </c>
      <c r="AK103">
        <v>426613.84149999998</v>
      </c>
      <c r="AL103">
        <v>415808.69760000001</v>
      </c>
      <c r="AM103">
        <v>405325.06920000003</v>
      </c>
      <c r="AN103">
        <v>395122.00900000002</v>
      </c>
      <c r="AO103">
        <v>385133.80450000003</v>
      </c>
      <c r="AP103">
        <v>375329.24560000002</v>
      </c>
      <c r="AQ103">
        <v>365706.16450000001</v>
      </c>
      <c r="AR103">
        <v>356255.00949999999</v>
      </c>
      <c r="AS103">
        <v>346962.03090000001</v>
      </c>
      <c r="AT103">
        <v>337789.6654</v>
      </c>
      <c r="AU103">
        <v>328710.17670000001</v>
      </c>
      <c r="AV103">
        <v>319713.46269999997</v>
      </c>
      <c r="AW103">
        <v>310897.36300000001</v>
      </c>
    </row>
    <row r="104" spans="2:49" x14ac:dyDescent="0.35">
      <c r="B104" t="s">
        <v>146</v>
      </c>
      <c r="C104" s="100">
        <v>116773651.530883</v>
      </c>
      <c r="D104">
        <v>118648490.27771901</v>
      </c>
      <c r="E104">
        <v>120553430.2</v>
      </c>
      <c r="F104">
        <v>118019656.2</v>
      </c>
      <c r="G104" s="100">
        <v>114431967.5</v>
      </c>
      <c r="H104">
        <v>114363176.59999999</v>
      </c>
      <c r="I104">
        <v>111324877.5</v>
      </c>
      <c r="J104">
        <v>108392903.3</v>
      </c>
      <c r="K104" s="100">
        <v>105262903.3</v>
      </c>
      <c r="L104" s="100">
        <v>102786955.40000001</v>
      </c>
      <c r="M104">
        <v>100552471.5</v>
      </c>
      <c r="N104" s="100">
        <v>99585036.890000001</v>
      </c>
      <c r="O104">
        <v>98514768.140000001</v>
      </c>
      <c r="P104">
        <v>96642244.560000002</v>
      </c>
      <c r="Q104">
        <v>94531389.340000004</v>
      </c>
      <c r="R104">
        <v>93354471.040000007</v>
      </c>
      <c r="S104">
        <v>95022422.430000007</v>
      </c>
      <c r="T104">
        <v>93821324.099999994</v>
      </c>
      <c r="U104">
        <v>91895234.280000001</v>
      </c>
      <c r="V104">
        <v>89641766.150000006</v>
      </c>
      <c r="W104">
        <v>87195767.75</v>
      </c>
      <c r="X104">
        <v>84512802.890000001</v>
      </c>
      <c r="Y104">
        <v>82305522.049999997</v>
      </c>
      <c r="Z104">
        <v>80318868.010000005</v>
      </c>
      <c r="AA104">
        <v>78478849.799999997</v>
      </c>
      <c r="AB104">
        <v>76717041.489999995</v>
      </c>
      <c r="AC104">
        <v>74977755.659999996</v>
      </c>
      <c r="AD104">
        <v>73191478.799999997</v>
      </c>
      <c r="AE104">
        <v>71345734.540000007</v>
      </c>
      <c r="AF104">
        <v>69431332.730000004</v>
      </c>
      <c r="AG104">
        <v>67443993.510000005</v>
      </c>
      <c r="AH104">
        <v>65388492.68</v>
      </c>
      <c r="AI104" s="100">
        <v>63234735.009999998</v>
      </c>
      <c r="AJ104">
        <v>61020383.149999999</v>
      </c>
      <c r="AK104">
        <v>58758147.390000001</v>
      </c>
      <c r="AL104" s="100">
        <v>56459883.299999997</v>
      </c>
      <c r="AM104">
        <v>54137865.450000003</v>
      </c>
      <c r="AN104">
        <v>51785931.840000004</v>
      </c>
      <c r="AO104">
        <v>49437120.159999996</v>
      </c>
      <c r="AP104">
        <v>47105129.590000004</v>
      </c>
      <c r="AQ104">
        <v>44804411.130000003</v>
      </c>
      <c r="AR104" s="100">
        <v>42545223.490000002</v>
      </c>
      <c r="AS104">
        <v>40330969.310000002</v>
      </c>
      <c r="AT104">
        <v>38178566.609999999</v>
      </c>
      <c r="AU104">
        <v>36093918.189999998</v>
      </c>
      <c r="AV104">
        <v>34082954.960000001</v>
      </c>
      <c r="AW104">
        <v>32156673.73</v>
      </c>
    </row>
    <row r="105" spans="2:49" x14ac:dyDescent="0.35">
      <c r="B105" t="s">
        <v>147</v>
      </c>
      <c r="C105" s="100">
        <v>116773651.530883</v>
      </c>
      <c r="D105">
        <v>118648490.27771901</v>
      </c>
      <c r="E105">
        <v>120553430.2</v>
      </c>
      <c r="F105">
        <v>118019656.2</v>
      </c>
      <c r="G105" s="100">
        <v>114431967.5</v>
      </c>
      <c r="H105">
        <v>114363176.59999999</v>
      </c>
      <c r="I105">
        <v>111324877.5</v>
      </c>
      <c r="J105">
        <v>108392903.3</v>
      </c>
      <c r="K105" s="100">
        <v>105262903.3</v>
      </c>
      <c r="L105" s="100">
        <v>102786955.40000001</v>
      </c>
      <c r="M105">
        <v>100552471.5</v>
      </c>
      <c r="N105">
        <v>99585036.890000001</v>
      </c>
      <c r="O105">
        <v>98514768.140000001</v>
      </c>
      <c r="P105">
        <v>96642244.560000002</v>
      </c>
      <c r="Q105">
        <v>94531389.340000004</v>
      </c>
      <c r="R105">
        <v>93354471.040000007</v>
      </c>
      <c r="S105">
        <v>95022422.430000007</v>
      </c>
      <c r="T105">
        <v>93821324.099999994</v>
      </c>
      <c r="U105">
        <v>91895234.280000001</v>
      </c>
      <c r="V105">
        <v>89641766.150000006</v>
      </c>
      <c r="W105">
        <v>87195767.75</v>
      </c>
      <c r="X105">
        <v>84512802.890000001</v>
      </c>
      <c r="Y105">
        <v>82305522.049999997</v>
      </c>
      <c r="Z105">
        <v>80318868.010000005</v>
      </c>
      <c r="AA105">
        <v>78478849.799999997</v>
      </c>
      <c r="AB105">
        <v>76717041.489999995</v>
      </c>
      <c r="AC105">
        <v>74977755.659999996</v>
      </c>
      <c r="AD105">
        <v>73191478.799999997</v>
      </c>
      <c r="AE105">
        <v>71345734.540000007</v>
      </c>
      <c r="AF105">
        <v>69431332.730000004</v>
      </c>
      <c r="AG105">
        <v>67443993.510000005</v>
      </c>
      <c r="AH105">
        <v>65388492.68</v>
      </c>
      <c r="AI105">
        <v>63234735.009999998</v>
      </c>
      <c r="AJ105">
        <v>61020383.149999999</v>
      </c>
      <c r="AK105">
        <v>58758147.390000001</v>
      </c>
      <c r="AL105">
        <v>56459883.299999997</v>
      </c>
      <c r="AM105">
        <v>54137865.450000003</v>
      </c>
      <c r="AN105">
        <v>51785931.840000004</v>
      </c>
      <c r="AO105">
        <v>49437120.159999996</v>
      </c>
      <c r="AP105">
        <v>47105129.590000004</v>
      </c>
      <c r="AQ105">
        <v>44804411.130000003</v>
      </c>
      <c r="AR105">
        <v>42545223.490000002</v>
      </c>
      <c r="AS105">
        <v>40330969.310000002</v>
      </c>
      <c r="AT105">
        <v>38178566.609999999</v>
      </c>
      <c r="AU105">
        <v>36093918.189999998</v>
      </c>
      <c r="AV105">
        <v>34082954.960000001</v>
      </c>
      <c r="AW105">
        <v>32156673.73</v>
      </c>
    </row>
    <row r="106" spans="2:49" x14ac:dyDescent="0.35">
      <c r="B106" t="s">
        <v>148</v>
      </c>
      <c r="C106">
        <v>37938997.726415001</v>
      </c>
      <c r="D106">
        <v>38548120.6066292</v>
      </c>
      <c r="E106">
        <v>39167023.149999999</v>
      </c>
      <c r="F106">
        <v>38681676.909999996</v>
      </c>
      <c r="G106">
        <v>37660504.659999996</v>
      </c>
      <c r="H106">
        <v>37287599.380000003</v>
      </c>
      <c r="I106">
        <v>37091257.890000001</v>
      </c>
      <c r="J106">
        <v>36188834.890000001</v>
      </c>
      <c r="K106" s="100">
        <v>34788175.93</v>
      </c>
      <c r="L106" s="100">
        <v>33841849.170000002</v>
      </c>
      <c r="M106">
        <v>33198434.27</v>
      </c>
      <c r="N106">
        <v>32859688.010000002</v>
      </c>
      <c r="O106">
        <v>31972150.620000001</v>
      </c>
      <c r="P106">
        <v>30225088.960000001</v>
      </c>
      <c r="Q106">
        <v>27619541.850000001</v>
      </c>
      <c r="R106">
        <v>25075406.190000001</v>
      </c>
      <c r="S106">
        <v>23009904.140000001</v>
      </c>
      <c r="T106">
        <v>22103962.32</v>
      </c>
      <c r="U106">
        <v>21531172.41</v>
      </c>
      <c r="V106">
        <v>20887019.469999999</v>
      </c>
      <c r="W106">
        <v>20007350.780000001</v>
      </c>
      <c r="X106">
        <v>19038788.559999999</v>
      </c>
      <c r="Y106">
        <v>18335391.190000001</v>
      </c>
      <c r="Z106">
        <v>17684665.379999999</v>
      </c>
      <c r="AA106">
        <v>17088480.66</v>
      </c>
      <c r="AB106">
        <v>16542047.460000001</v>
      </c>
      <c r="AC106">
        <v>16041047.9</v>
      </c>
      <c r="AD106">
        <v>15562481.550000001</v>
      </c>
      <c r="AE106">
        <v>15097091</v>
      </c>
      <c r="AF106">
        <v>14653556.68</v>
      </c>
      <c r="AG106">
        <v>14228940.65</v>
      </c>
      <c r="AH106">
        <v>13828763.65</v>
      </c>
      <c r="AI106">
        <v>13535551.470000001</v>
      </c>
      <c r="AJ106">
        <v>13256535.08</v>
      </c>
      <c r="AK106">
        <v>12990665.800000001</v>
      </c>
      <c r="AL106">
        <v>12732370.210000001</v>
      </c>
      <c r="AM106">
        <v>12481123.15</v>
      </c>
      <c r="AN106">
        <v>12223021.73</v>
      </c>
      <c r="AO106">
        <v>11971696.720000001</v>
      </c>
      <c r="AP106">
        <v>11724056.050000001</v>
      </c>
      <c r="AQ106">
        <v>11480413.85</v>
      </c>
      <c r="AR106">
        <v>11237825.83</v>
      </c>
      <c r="AS106">
        <v>10995146.439999999</v>
      </c>
      <c r="AT106">
        <v>10750578.029999999</v>
      </c>
      <c r="AU106">
        <v>10503831.73</v>
      </c>
      <c r="AV106">
        <v>10255581.560000001</v>
      </c>
      <c r="AW106">
        <v>10014258.119999999</v>
      </c>
    </row>
    <row r="107" spans="2:49" x14ac:dyDescent="0.35">
      <c r="B107" t="s">
        <v>149</v>
      </c>
      <c r="C107" s="100">
        <v>37938997.726415001</v>
      </c>
      <c r="D107" s="100">
        <v>38548120.6066292</v>
      </c>
      <c r="E107" s="100">
        <v>39167023.149999999</v>
      </c>
      <c r="F107" s="100">
        <v>38681676.909999996</v>
      </c>
      <c r="G107" s="100">
        <v>37660504.659999996</v>
      </c>
      <c r="H107">
        <v>37287599.380000003</v>
      </c>
      <c r="I107">
        <v>37091257.890000001</v>
      </c>
      <c r="J107">
        <v>36188834.890000001</v>
      </c>
      <c r="K107" s="100">
        <v>34788175.93</v>
      </c>
      <c r="L107" s="100">
        <v>33841849.170000002</v>
      </c>
      <c r="M107">
        <v>33198434.27</v>
      </c>
      <c r="N107">
        <v>32859688.010000002</v>
      </c>
      <c r="O107">
        <v>31972150.620000001</v>
      </c>
      <c r="P107">
        <v>30225088.960000001</v>
      </c>
      <c r="Q107">
        <v>27619541.850000001</v>
      </c>
      <c r="R107">
        <v>25075406.190000001</v>
      </c>
      <c r="S107">
        <v>23009904.140000001</v>
      </c>
      <c r="T107">
        <v>22103962.32</v>
      </c>
      <c r="U107">
        <v>21531172.41</v>
      </c>
      <c r="V107">
        <v>20887019.469999999</v>
      </c>
      <c r="W107">
        <v>20007350.780000001</v>
      </c>
      <c r="X107">
        <v>19038788.559999999</v>
      </c>
      <c r="Y107">
        <v>18335391.190000001</v>
      </c>
      <c r="Z107">
        <v>17684665.379999999</v>
      </c>
      <c r="AA107">
        <v>17088480.66</v>
      </c>
      <c r="AB107">
        <v>16542047.460000001</v>
      </c>
      <c r="AC107">
        <v>16041047.9</v>
      </c>
      <c r="AD107">
        <v>15562481.550000001</v>
      </c>
      <c r="AE107">
        <v>15097091</v>
      </c>
      <c r="AF107">
        <v>14653556.68</v>
      </c>
      <c r="AG107">
        <v>14228940.65</v>
      </c>
      <c r="AH107">
        <v>13828763.65</v>
      </c>
      <c r="AI107">
        <v>13535551.470000001</v>
      </c>
      <c r="AJ107">
        <v>13256535.08</v>
      </c>
      <c r="AK107">
        <v>12990665.800000001</v>
      </c>
      <c r="AL107">
        <v>12732370.210000001</v>
      </c>
      <c r="AM107">
        <v>12481123.15</v>
      </c>
      <c r="AN107">
        <v>12223021.73</v>
      </c>
      <c r="AO107">
        <v>11971696.720000001</v>
      </c>
      <c r="AP107">
        <v>11724056.050000001</v>
      </c>
      <c r="AQ107">
        <v>11480413.85</v>
      </c>
      <c r="AR107">
        <v>11237825.83</v>
      </c>
      <c r="AS107">
        <v>10995146.439999999</v>
      </c>
      <c r="AT107">
        <v>10750578.029999999</v>
      </c>
      <c r="AU107">
        <v>10503831.73</v>
      </c>
      <c r="AV107">
        <v>10255581.560000001</v>
      </c>
      <c r="AW107">
        <v>10014258.119999999</v>
      </c>
    </row>
    <row r="108" spans="2:49" x14ac:dyDescent="0.35">
      <c r="B108" t="s">
        <v>330</v>
      </c>
      <c r="C108">
        <v>7252609.7292197198</v>
      </c>
      <c r="D108">
        <v>7369052.7243454298</v>
      </c>
      <c r="E108">
        <v>7487365.2489999998</v>
      </c>
      <c r="F108">
        <v>7634608.8399999999</v>
      </c>
      <c r="G108" s="100">
        <v>7339632</v>
      </c>
      <c r="H108">
        <v>7407208.5219999999</v>
      </c>
      <c r="I108">
        <v>7688314.4579999996</v>
      </c>
      <c r="J108">
        <v>7403434.6500000004</v>
      </c>
      <c r="K108" s="100">
        <v>7208123.2829999998</v>
      </c>
      <c r="L108" s="100">
        <v>6835724.5539999995</v>
      </c>
      <c r="M108">
        <v>7103557.4960000003</v>
      </c>
      <c r="N108">
        <v>7209101.966</v>
      </c>
      <c r="O108">
        <v>7509127.0899999999</v>
      </c>
      <c r="P108">
        <v>7622448.6960000005</v>
      </c>
      <c r="Q108">
        <v>7519770.8049999997</v>
      </c>
      <c r="R108">
        <v>7513133.4330000002</v>
      </c>
      <c r="S108">
        <v>7817917.892</v>
      </c>
      <c r="T108">
        <v>7956271.2309999997</v>
      </c>
      <c r="U108">
        <v>7965775.2479999997</v>
      </c>
      <c r="V108">
        <v>7888468.0630000001</v>
      </c>
      <c r="W108">
        <v>7703442.3669999996</v>
      </c>
      <c r="X108">
        <v>7442507.0029999996</v>
      </c>
      <c r="Y108">
        <v>7283946.6179999998</v>
      </c>
      <c r="Z108">
        <v>7216957.0329999998</v>
      </c>
      <c r="AA108">
        <v>7216986.3880000003</v>
      </c>
      <c r="AB108">
        <v>7263636.2580000004</v>
      </c>
      <c r="AC108">
        <v>7342395.54</v>
      </c>
      <c r="AD108">
        <v>7441114.6859999998</v>
      </c>
      <c r="AE108">
        <v>7549451.0039999997</v>
      </c>
      <c r="AF108">
        <v>7664047.2470000004</v>
      </c>
      <c r="AG108">
        <v>7782907.0870000003</v>
      </c>
      <c r="AH108">
        <v>7906366.3119999999</v>
      </c>
      <c r="AI108">
        <v>8026612.7580000004</v>
      </c>
      <c r="AJ108">
        <v>8143711.148</v>
      </c>
      <c r="AK108">
        <v>8260001.443</v>
      </c>
      <c r="AL108">
        <v>8375906.3420000002</v>
      </c>
      <c r="AM108">
        <v>8492134.7050000001</v>
      </c>
      <c r="AN108">
        <v>8602196.9690000005</v>
      </c>
      <c r="AO108">
        <v>8709676.534</v>
      </c>
      <c r="AP108">
        <v>8815455.08699999</v>
      </c>
      <c r="AQ108">
        <v>8920928.0710000005</v>
      </c>
      <c r="AR108">
        <v>9024585.4470000006</v>
      </c>
      <c r="AS108">
        <v>9122654.12099999</v>
      </c>
      <c r="AT108">
        <v>9216162.1449999996</v>
      </c>
      <c r="AU108">
        <v>9305448.4289999995</v>
      </c>
      <c r="AV108">
        <v>9391607.6630000006</v>
      </c>
      <c r="AW108">
        <v>9479759.5590000004</v>
      </c>
    </row>
    <row r="109" spans="2:49" x14ac:dyDescent="0.35">
      <c r="B109" t="s">
        <v>331</v>
      </c>
      <c r="C109">
        <v>11430890.812091799</v>
      </c>
      <c r="D109">
        <v>11614417.4615063</v>
      </c>
      <c r="E109">
        <v>11800890.689999999</v>
      </c>
      <c r="F109">
        <v>11866331.93</v>
      </c>
      <c r="G109" s="100">
        <v>11291911.539999999</v>
      </c>
      <c r="H109" s="100">
        <v>11329360.710000001</v>
      </c>
      <c r="I109" s="100">
        <v>11233334.439999999</v>
      </c>
      <c r="J109" s="100">
        <v>11068672.939999999</v>
      </c>
      <c r="K109" s="100">
        <v>10406345.18</v>
      </c>
      <c r="L109" s="100">
        <v>10063409.85</v>
      </c>
      <c r="M109">
        <v>10104566.609999999</v>
      </c>
      <c r="N109">
        <v>10283197.449999999</v>
      </c>
      <c r="O109">
        <v>9892191.2249999996</v>
      </c>
      <c r="P109">
        <v>9071100.1720000003</v>
      </c>
      <c r="Q109">
        <v>8058750.6380000003</v>
      </c>
      <c r="R109">
        <v>7272083.5650000004</v>
      </c>
      <c r="S109">
        <v>7011900.1030000001</v>
      </c>
      <c r="T109">
        <v>6888267.8020000001</v>
      </c>
      <c r="U109">
        <v>6821321.1359999999</v>
      </c>
      <c r="V109">
        <v>6768989.3839999996</v>
      </c>
      <c r="W109">
        <v>6680534.8909999998</v>
      </c>
      <c r="X109">
        <v>6584008.5659999996</v>
      </c>
      <c r="Y109">
        <v>6570434.5899999999</v>
      </c>
      <c r="Z109">
        <v>6634373.4730000002</v>
      </c>
      <c r="AA109">
        <v>6751950.1890000002</v>
      </c>
      <c r="AB109">
        <v>6904357.9819999998</v>
      </c>
      <c r="AC109">
        <v>7078555.4440000001</v>
      </c>
      <c r="AD109">
        <v>7262064.2400000002</v>
      </c>
      <c r="AE109">
        <v>7444159.6299999999</v>
      </c>
      <c r="AF109">
        <v>7622509.2489999998</v>
      </c>
      <c r="AG109">
        <v>7795743.0659999996</v>
      </c>
      <c r="AH109">
        <v>7965842.1799999997</v>
      </c>
      <c r="AI109">
        <v>8146906.8370000003</v>
      </c>
      <c r="AJ109">
        <v>8325303.625</v>
      </c>
      <c r="AK109">
        <v>8503368.818</v>
      </c>
      <c r="AL109">
        <v>8682786.1579999998</v>
      </c>
      <c r="AM109">
        <v>8865266.1420000009</v>
      </c>
      <c r="AN109">
        <v>9042992.7129999995</v>
      </c>
      <c r="AO109">
        <v>9223219.3959999997</v>
      </c>
      <c r="AP109">
        <v>9406046.9179999996</v>
      </c>
      <c r="AQ109">
        <v>9591612.7149999999</v>
      </c>
      <c r="AR109">
        <v>9779350.1730000004</v>
      </c>
      <c r="AS109">
        <v>9964857.7640000004</v>
      </c>
      <c r="AT109">
        <v>10149257.550000001</v>
      </c>
      <c r="AU109">
        <v>10333164.939999999</v>
      </c>
      <c r="AV109">
        <v>10516991.98</v>
      </c>
      <c r="AW109">
        <v>10702576.59</v>
      </c>
    </row>
    <row r="110" spans="2:49" x14ac:dyDescent="0.35">
      <c r="B110" t="s">
        <v>332</v>
      </c>
      <c r="C110">
        <v>1153462.4058594101</v>
      </c>
      <c r="D110" s="100">
        <v>1171981.6178834699</v>
      </c>
      <c r="E110" s="100">
        <v>1190798.162</v>
      </c>
      <c r="F110" s="100">
        <v>1152780.4380000001</v>
      </c>
      <c r="G110">
        <v>1074144.6170000001</v>
      </c>
      <c r="H110">
        <v>928572.76179999998</v>
      </c>
      <c r="I110" s="100">
        <v>976534.28280000004</v>
      </c>
      <c r="J110" s="100">
        <v>945153.90280000004</v>
      </c>
      <c r="K110" s="100">
        <v>888924.82380000001</v>
      </c>
      <c r="L110" s="100">
        <v>844886.3591</v>
      </c>
      <c r="M110">
        <v>831658.07949999999</v>
      </c>
      <c r="N110">
        <v>855498.35600000003</v>
      </c>
      <c r="O110">
        <v>852087.03579999995</v>
      </c>
      <c r="P110">
        <v>811600.70160000003</v>
      </c>
      <c r="Q110">
        <v>746176.52630000003</v>
      </c>
      <c r="R110">
        <v>688371.39800000004</v>
      </c>
      <c r="S110">
        <v>638346.76580000005</v>
      </c>
      <c r="T110">
        <v>601505.59900000005</v>
      </c>
      <c r="U110">
        <v>576129.30940000003</v>
      </c>
      <c r="V110">
        <v>558507.16139999998</v>
      </c>
      <c r="W110">
        <v>540999.94510000001</v>
      </c>
      <c r="X110">
        <v>524742.44180000003</v>
      </c>
      <c r="Y110">
        <v>519822.01</v>
      </c>
      <c r="Z110">
        <v>520553.33889999997</v>
      </c>
      <c r="AA110">
        <v>524544.4656</v>
      </c>
      <c r="AB110">
        <v>530293.49879999994</v>
      </c>
      <c r="AC110">
        <v>537130.76729999995</v>
      </c>
      <c r="AD110">
        <v>544584.82920000004</v>
      </c>
      <c r="AE110">
        <v>551940.15910000005</v>
      </c>
      <c r="AF110">
        <v>559310.48389999999</v>
      </c>
      <c r="AG110">
        <v>566725.13370000001</v>
      </c>
      <c r="AH110">
        <v>574397.37349999999</v>
      </c>
      <c r="AI110">
        <v>583957.57400000002</v>
      </c>
      <c r="AJ110">
        <v>593714.15469999996</v>
      </c>
      <c r="AK110">
        <v>603671.19510000001</v>
      </c>
      <c r="AL110">
        <v>613754.84069999994</v>
      </c>
      <c r="AM110">
        <v>623937.28319999995</v>
      </c>
      <c r="AN110">
        <v>633549.77430000005</v>
      </c>
      <c r="AO110">
        <v>643129.82570000004</v>
      </c>
      <c r="AP110">
        <v>652580.61080000002</v>
      </c>
      <c r="AQ110">
        <v>661918.43519999995</v>
      </c>
      <c r="AR110">
        <v>671067.75320000004</v>
      </c>
      <c r="AS110">
        <v>679771.67870000005</v>
      </c>
      <c r="AT110">
        <v>688087.8223</v>
      </c>
      <c r="AU110">
        <v>696087.95869999996</v>
      </c>
      <c r="AV110">
        <v>703835.04460000002</v>
      </c>
      <c r="AW110">
        <v>711561.16440000001</v>
      </c>
    </row>
    <row r="111" spans="2:49" x14ac:dyDescent="0.35">
      <c r="B111" t="s">
        <v>333</v>
      </c>
      <c r="C111">
        <v>6213226.6268323902</v>
      </c>
      <c r="D111">
        <v>6312981.9900512798</v>
      </c>
      <c r="E111">
        <v>6414338.9579999996</v>
      </c>
      <c r="F111">
        <v>6445356.4220000003</v>
      </c>
      <c r="G111">
        <v>5909297.4409999996</v>
      </c>
      <c r="H111">
        <v>5203735.0930000003</v>
      </c>
      <c r="I111">
        <v>5304924.5959999999</v>
      </c>
      <c r="J111">
        <v>5739315.7699999996</v>
      </c>
      <c r="K111">
        <v>5164446.0760000004</v>
      </c>
      <c r="L111">
        <v>4916408.1900000004</v>
      </c>
      <c r="M111">
        <v>4997685.4220000003</v>
      </c>
      <c r="N111">
        <v>5103021.2649999997</v>
      </c>
      <c r="O111">
        <v>5104385.9289999995</v>
      </c>
      <c r="P111">
        <v>4852766.9390000002</v>
      </c>
      <c r="Q111">
        <v>4512142.4079999998</v>
      </c>
      <c r="R111">
        <v>4276650.9639999997</v>
      </c>
      <c r="S111" s="100">
        <v>4237766.9979999997</v>
      </c>
      <c r="T111" s="100">
        <v>4191972.165</v>
      </c>
      <c r="U111" s="100">
        <v>4163920.5320000001</v>
      </c>
      <c r="V111">
        <v>4134921.557</v>
      </c>
      <c r="W111">
        <v>4068071.4589999998</v>
      </c>
      <c r="X111">
        <v>3979691.568</v>
      </c>
      <c r="Y111">
        <v>3931436.95</v>
      </c>
      <c r="Z111">
        <v>3926733.4739999999</v>
      </c>
      <c r="AA111">
        <v>3954258.0839999998</v>
      </c>
      <c r="AB111">
        <v>4003869.0920000002</v>
      </c>
      <c r="AC111">
        <v>4068275.997</v>
      </c>
      <c r="AD111">
        <v>4139704.0649999999</v>
      </c>
      <c r="AE111">
        <v>4212181.5769999996</v>
      </c>
      <c r="AF111">
        <v>4284573.7879999997</v>
      </c>
      <c r="AG111">
        <v>4356240.1409999998</v>
      </c>
      <c r="AH111">
        <v>4428268.6100000003</v>
      </c>
      <c r="AI111">
        <v>4499866.9110000003</v>
      </c>
      <c r="AJ111">
        <v>4569690.8590000002</v>
      </c>
      <c r="AK111">
        <v>4639971.2039999999</v>
      </c>
      <c r="AL111">
        <v>4710898.1490000002</v>
      </c>
      <c r="AM111">
        <v>4782845.1330000004</v>
      </c>
      <c r="AN111">
        <v>4844694.3109999998</v>
      </c>
      <c r="AO111">
        <v>4900510.8279999997</v>
      </c>
      <c r="AP111">
        <v>4951635.96</v>
      </c>
      <c r="AQ111">
        <v>4999372.7750000004</v>
      </c>
      <c r="AR111">
        <v>5043034.841</v>
      </c>
      <c r="AS111">
        <v>5087289.87</v>
      </c>
      <c r="AT111">
        <v>5132007.8470000001</v>
      </c>
      <c r="AU111">
        <v>5176457.5669999998</v>
      </c>
      <c r="AV111">
        <v>5220316.7949999999</v>
      </c>
      <c r="AW111">
        <v>5265499.8090000004</v>
      </c>
    </row>
    <row r="112" spans="2:49" x14ac:dyDescent="0.35">
      <c r="B112" t="s">
        <v>334</v>
      </c>
      <c r="C112" s="100">
        <v>19075228.1274589</v>
      </c>
      <c r="D112">
        <v>19381487.085102599</v>
      </c>
      <c r="E112">
        <v>19692663.129999999</v>
      </c>
      <c r="F112">
        <v>19848537.210000001</v>
      </c>
      <c r="G112" s="100">
        <v>18232636.960000001</v>
      </c>
      <c r="H112">
        <v>15906261.359999999</v>
      </c>
      <c r="I112">
        <v>16248672.85</v>
      </c>
      <c r="J112">
        <v>17792567.940000001</v>
      </c>
      <c r="K112">
        <v>15966748.93</v>
      </c>
      <c r="L112">
        <v>15202882.85</v>
      </c>
      <c r="M112">
        <v>15429287.99</v>
      </c>
      <c r="N112">
        <v>15553219.119999999</v>
      </c>
      <c r="O112">
        <v>15510329.32</v>
      </c>
      <c r="P112">
        <v>14862269.09</v>
      </c>
      <c r="Q112">
        <v>14023174.65</v>
      </c>
      <c r="R112">
        <v>13465079.199999999</v>
      </c>
      <c r="S112" s="100">
        <v>13452695.42</v>
      </c>
      <c r="T112" s="100">
        <v>13006094.720000001</v>
      </c>
      <c r="U112" s="100">
        <v>12706775.1</v>
      </c>
      <c r="V112">
        <v>12706795.77</v>
      </c>
      <c r="W112">
        <v>12400614.91</v>
      </c>
      <c r="X112">
        <v>12059497.609999999</v>
      </c>
      <c r="Y112">
        <v>11722470.550000001</v>
      </c>
      <c r="Z112">
        <v>11546552.449999999</v>
      </c>
      <c r="AA112">
        <v>11454981.9</v>
      </c>
      <c r="AB112">
        <v>11409172.26</v>
      </c>
      <c r="AC112">
        <v>11398992.720000001</v>
      </c>
      <c r="AD112">
        <v>11425203.26</v>
      </c>
      <c r="AE112">
        <v>11445407.57</v>
      </c>
      <c r="AF112">
        <v>11463182.949999999</v>
      </c>
      <c r="AG112">
        <v>11480362.279999999</v>
      </c>
      <c r="AH112">
        <v>11516651.619999999</v>
      </c>
      <c r="AI112">
        <v>11526815.77</v>
      </c>
      <c r="AJ112">
        <v>11527415.92</v>
      </c>
      <c r="AK112">
        <v>11548636.289999999</v>
      </c>
      <c r="AL112">
        <v>11570556.800000001</v>
      </c>
      <c r="AM112">
        <v>11590491.189999999</v>
      </c>
      <c r="AN112">
        <v>11592044.73</v>
      </c>
      <c r="AO112">
        <v>11568586.859999999</v>
      </c>
      <c r="AP112">
        <v>11533452.16</v>
      </c>
      <c r="AQ112">
        <v>11505504.279999999</v>
      </c>
      <c r="AR112">
        <v>11458573.49</v>
      </c>
      <c r="AS112">
        <v>11422954.630000001</v>
      </c>
      <c r="AT112">
        <v>11398782.09</v>
      </c>
      <c r="AU112">
        <v>11373288.27</v>
      </c>
      <c r="AV112">
        <v>11349966.27</v>
      </c>
      <c r="AW112">
        <v>11379758.76</v>
      </c>
    </row>
    <row r="113" spans="2:49" x14ac:dyDescent="0.35">
      <c r="B113" t="s">
        <v>335</v>
      </c>
      <c r="C113">
        <v>14430721.2592922</v>
      </c>
      <c r="D113">
        <v>14662411.1568592</v>
      </c>
      <c r="E113">
        <v>14897820.91</v>
      </c>
      <c r="F113">
        <v>14896693.859999999</v>
      </c>
      <c r="G113">
        <v>13884060.939999999</v>
      </c>
      <c r="H113">
        <v>12683483.619999999</v>
      </c>
      <c r="I113">
        <v>13189357.890000001</v>
      </c>
      <c r="J113">
        <v>12322331.130000001</v>
      </c>
      <c r="K113">
        <v>11246406.109999999</v>
      </c>
      <c r="L113">
        <v>11070053.73</v>
      </c>
      <c r="M113">
        <v>10988464.73</v>
      </c>
      <c r="N113">
        <v>11550434.689999999</v>
      </c>
      <c r="O113">
        <v>11239706.140000001</v>
      </c>
      <c r="P113">
        <v>10387736.220000001</v>
      </c>
      <c r="Q113">
        <v>9400846.3910000008</v>
      </c>
      <c r="R113">
        <v>8725904.0649999995</v>
      </c>
      <c r="S113">
        <v>8643458.2050000001</v>
      </c>
      <c r="T113">
        <v>8534417.9470000006</v>
      </c>
      <c r="U113" s="100">
        <v>8465174.4020000007</v>
      </c>
      <c r="V113">
        <v>8370032.2300000004</v>
      </c>
      <c r="W113">
        <v>8175045.8969999999</v>
      </c>
      <c r="X113">
        <v>7921379.165</v>
      </c>
      <c r="Y113">
        <v>7741440.2120000003</v>
      </c>
      <c r="Z113">
        <v>7638060.2419999996</v>
      </c>
      <c r="AA113">
        <v>7592486.1500000004</v>
      </c>
      <c r="AB113">
        <v>7586189.5949999997</v>
      </c>
      <c r="AC113">
        <v>7605050.801</v>
      </c>
      <c r="AD113">
        <v>7638649.1359999999</v>
      </c>
      <c r="AE113">
        <v>7673719.8480000002</v>
      </c>
      <c r="AF113">
        <v>7707820.7680000002</v>
      </c>
      <c r="AG113">
        <v>7740069.3590000002</v>
      </c>
      <c r="AH113">
        <v>7772210.6349999998</v>
      </c>
      <c r="AI113">
        <v>7800355.3609999996</v>
      </c>
      <c r="AJ113">
        <v>7825027.4529999997</v>
      </c>
      <c r="AK113">
        <v>7849881.9330000002</v>
      </c>
      <c r="AL113">
        <v>7875381.1279999996</v>
      </c>
      <c r="AM113">
        <v>7901850.9859999996</v>
      </c>
      <c r="AN113">
        <v>7916619.0700000003</v>
      </c>
      <c r="AO113">
        <v>7925528.8080000002</v>
      </c>
      <c r="AP113">
        <v>7930008.0420000004</v>
      </c>
      <c r="AQ113">
        <v>7931716.0630000001</v>
      </c>
      <c r="AR113">
        <v>7929640.9529999997</v>
      </c>
      <c r="AS113">
        <v>7926658.2400000002</v>
      </c>
      <c r="AT113">
        <v>7923216.7359999996</v>
      </c>
      <c r="AU113">
        <v>7918851.3370000003</v>
      </c>
      <c r="AV113">
        <v>7913370.574</v>
      </c>
      <c r="AW113">
        <v>7909721.6289999997</v>
      </c>
    </row>
    <row r="114" spans="2:49" x14ac:dyDescent="0.35">
      <c r="B114" t="s">
        <v>336</v>
      </c>
      <c r="C114">
        <v>9280975.6555804294</v>
      </c>
      <c r="D114">
        <v>9429984.7217474096</v>
      </c>
      <c r="E114">
        <v>9581386.1769999899</v>
      </c>
      <c r="F114">
        <v>9625491.4269999899</v>
      </c>
      <c r="G114">
        <v>9424369.8729999997</v>
      </c>
      <c r="H114">
        <v>8843461.1050000004</v>
      </c>
      <c r="I114">
        <v>9116616.0789999999</v>
      </c>
      <c r="J114">
        <v>9026886.4299999997</v>
      </c>
      <c r="K114">
        <v>8677055.523</v>
      </c>
      <c r="L114">
        <v>8703582.4580000006</v>
      </c>
      <c r="M114">
        <v>8723079.727</v>
      </c>
      <c r="N114">
        <v>8946673.5590000004</v>
      </c>
      <c r="O114">
        <v>8848230.5040000007</v>
      </c>
      <c r="P114">
        <v>8553023.25</v>
      </c>
      <c r="Q114">
        <v>8208188.2869999995</v>
      </c>
      <c r="R114">
        <v>7960166.2379999999</v>
      </c>
      <c r="S114">
        <v>7732150.4000000004</v>
      </c>
      <c r="T114">
        <v>7585293.3119999999</v>
      </c>
      <c r="U114">
        <v>7479959.5870000003</v>
      </c>
      <c r="V114">
        <v>7394365.0240000002</v>
      </c>
      <c r="W114">
        <v>7257903.2479999997</v>
      </c>
      <c r="X114">
        <v>7097166.2429999998</v>
      </c>
      <c r="Y114">
        <v>7011970.9189999998</v>
      </c>
      <c r="Z114">
        <v>6976557.2699999996</v>
      </c>
      <c r="AA114">
        <v>6973588.6059999997</v>
      </c>
      <c r="AB114">
        <v>6991179.4539999999</v>
      </c>
      <c r="AC114">
        <v>7023534.574</v>
      </c>
      <c r="AD114">
        <v>7066603.4910000004</v>
      </c>
      <c r="AE114">
        <v>7111314.4299999997</v>
      </c>
      <c r="AF114">
        <v>7157601.8310000002</v>
      </c>
      <c r="AG114">
        <v>7204739.9840000002</v>
      </c>
      <c r="AH114">
        <v>7254411.5609999998</v>
      </c>
      <c r="AI114">
        <v>7320973.3370000003</v>
      </c>
      <c r="AJ114">
        <v>7388673.523</v>
      </c>
      <c r="AK114">
        <v>7458629.7960000001</v>
      </c>
      <c r="AL114">
        <v>7530362.4649999999</v>
      </c>
      <c r="AM114">
        <v>7604023.2779999999</v>
      </c>
      <c r="AN114">
        <v>7670019.0920000002</v>
      </c>
      <c r="AO114">
        <v>7734747.8540000003</v>
      </c>
      <c r="AP114">
        <v>7798121.4970000004</v>
      </c>
      <c r="AQ114">
        <v>7860576.307</v>
      </c>
      <c r="AR114">
        <v>7920892.9709999999</v>
      </c>
      <c r="AS114">
        <v>7980120.6670000004</v>
      </c>
      <c r="AT114">
        <v>8038334.3039999995</v>
      </c>
      <c r="AU114">
        <v>8095129.0290000001</v>
      </c>
      <c r="AV114">
        <v>8150378.7910000002</v>
      </c>
      <c r="AW114">
        <v>8206232.5159999998</v>
      </c>
    </row>
    <row r="115" spans="2:49" x14ac:dyDescent="0.35">
      <c r="B115" t="s">
        <v>337</v>
      </c>
      <c r="C115">
        <v>10784142.4039852</v>
      </c>
      <c r="D115">
        <v>10957285.2985109</v>
      </c>
      <c r="E115">
        <v>11133208.449999999</v>
      </c>
      <c r="F115">
        <v>11199019.82</v>
      </c>
      <c r="G115">
        <v>11251774.220000001</v>
      </c>
      <c r="H115">
        <v>10507087.92</v>
      </c>
      <c r="I115">
        <v>10920671.52</v>
      </c>
      <c r="J115">
        <v>11079392.15</v>
      </c>
      <c r="K115">
        <v>10904010.970000001</v>
      </c>
      <c r="L115">
        <v>10897033.91</v>
      </c>
      <c r="M115">
        <v>10899440.26</v>
      </c>
      <c r="N115">
        <v>11045974.67</v>
      </c>
      <c r="O115">
        <v>11232131.109999999</v>
      </c>
      <c r="P115">
        <v>11274159.17</v>
      </c>
      <c r="Q115">
        <v>11209000.51</v>
      </c>
      <c r="R115">
        <v>11114689.99</v>
      </c>
      <c r="S115">
        <v>11193744.310000001</v>
      </c>
      <c r="T115">
        <v>11114444.43</v>
      </c>
      <c r="U115">
        <v>11018087.890000001</v>
      </c>
      <c r="V115">
        <v>10940849.02</v>
      </c>
      <c r="W115">
        <v>10816238.640000001</v>
      </c>
      <c r="X115">
        <v>10657740.390000001</v>
      </c>
      <c r="Y115">
        <v>10617986.33</v>
      </c>
      <c r="Z115">
        <v>10647191.439999999</v>
      </c>
      <c r="AA115">
        <v>10721880.07</v>
      </c>
      <c r="AB115">
        <v>10824992.800000001</v>
      </c>
      <c r="AC115">
        <v>10947370.85</v>
      </c>
      <c r="AD115">
        <v>11084817.779999999</v>
      </c>
      <c r="AE115">
        <v>11228703.92</v>
      </c>
      <c r="AF115">
        <v>11377735.720000001</v>
      </c>
      <c r="AG115">
        <v>11530420.07</v>
      </c>
      <c r="AH115">
        <v>11687389.52</v>
      </c>
      <c r="AI115">
        <v>11860817.92</v>
      </c>
      <c r="AJ115">
        <v>12034758.83</v>
      </c>
      <c r="AK115">
        <v>12210072.939999999</v>
      </c>
      <c r="AL115">
        <v>12387099.640000001</v>
      </c>
      <c r="AM115">
        <v>12566444.189999999</v>
      </c>
      <c r="AN115">
        <v>12738518.91</v>
      </c>
      <c r="AO115">
        <v>12910523.43</v>
      </c>
      <c r="AP115">
        <v>13082566.789999999</v>
      </c>
      <c r="AQ115">
        <v>13254683.09</v>
      </c>
      <c r="AR115">
        <v>13426495.779999999</v>
      </c>
      <c r="AS115">
        <v>13593113.6</v>
      </c>
      <c r="AT115">
        <v>13756066.220000001</v>
      </c>
      <c r="AU115">
        <v>13916090.23</v>
      </c>
      <c r="AV115">
        <v>14073701.92</v>
      </c>
      <c r="AW115">
        <v>14229437.18</v>
      </c>
    </row>
    <row r="116" spans="2:49" x14ac:dyDescent="0.35">
      <c r="B116" t="s">
        <v>338</v>
      </c>
      <c r="C116">
        <v>584137.44729637203</v>
      </c>
      <c r="D116">
        <v>593515.96295732597</v>
      </c>
      <c r="E116">
        <v>603045.05370000005</v>
      </c>
      <c r="F116">
        <v>616107.21270000003</v>
      </c>
      <c r="G116">
        <v>588274.27679999999</v>
      </c>
      <c r="H116">
        <v>503452.02549999999</v>
      </c>
      <c r="I116">
        <v>527984.929</v>
      </c>
      <c r="J116">
        <v>534720.62179999996</v>
      </c>
      <c r="K116">
        <v>494967.39189999999</v>
      </c>
      <c r="L116">
        <v>460328.36330000003</v>
      </c>
      <c r="M116">
        <v>446072.52370000002</v>
      </c>
      <c r="N116">
        <v>462999.4633</v>
      </c>
      <c r="O116">
        <v>453999.2549</v>
      </c>
      <c r="P116">
        <v>430175.44650000002</v>
      </c>
      <c r="Q116">
        <v>396923.49609999999</v>
      </c>
      <c r="R116">
        <v>365620.34519999998</v>
      </c>
      <c r="S116">
        <v>343826.79960000003</v>
      </c>
      <c r="T116">
        <v>324579.32150000002</v>
      </c>
      <c r="U116">
        <v>310806.28200000001</v>
      </c>
      <c r="V116">
        <v>300649.95030000003</v>
      </c>
      <c r="W116">
        <v>289587.37770000001</v>
      </c>
      <c r="X116">
        <v>279073.75459999999</v>
      </c>
      <c r="Y116">
        <v>272708.38030000002</v>
      </c>
      <c r="Z116">
        <v>269335.83529999998</v>
      </c>
      <c r="AA116">
        <v>267731.60940000002</v>
      </c>
      <c r="AB116">
        <v>267175.3187</v>
      </c>
      <c r="AC116">
        <v>267353.56329999998</v>
      </c>
      <c r="AD116">
        <v>268081.73560000001</v>
      </c>
      <c r="AE116">
        <v>268959.55739999999</v>
      </c>
      <c r="AF116">
        <v>270037.71649999998</v>
      </c>
      <c r="AG116">
        <v>271321.1741</v>
      </c>
      <c r="AH116">
        <v>272921.82020000002</v>
      </c>
      <c r="AI116">
        <v>275188.05129999999</v>
      </c>
      <c r="AJ116">
        <v>277637.09590000001</v>
      </c>
      <c r="AK116">
        <v>280351.72889999999</v>
      </c>
      <c r="AL116">
        <v>283243.57799999998</v>
      </c>
      <c r="AM116">
        <v>286293.69380000001</v>
      </c>
      <c r="AN116">
        <v>289236.3014</v>
      </c>
      <c r="AO116">
        <v>292227.34720000002</v>
      </c>
      <c r="AP116">
        <v>295265.87929999997</v>
      </c>
      <c r="AQ116">
        <v>298399.15649999998</v>
      </c>
      <c r="AR116">
        <v>301519.57780000003</v>
      </c>
      <c r="AS116">
        <v>304642.42320000002</v>
      </c>
      <c r="AT116">
        <v>307773.12569999998</v>
      </c>
      <c r="AU116">
        <v>310897.12410000002</v>
      </c>
      <c r="AV116">
        <v>314038.64150000003</v>
      </c>
      <c r="AW116">
        <v>317402.68650000001</v>
      </c>
    </row>
    <row r="117" spans="2:49" x14ac:dyDescent="0.35">
      <c r="B117" t="s">
        <v>339</v>
      </c>
      <c r="C117">
        <v>22712835.5539211</v>
      </c>
      <c r="D117">
        <v>23077497.475414101</v>
      </c>
      <c r="E117">
        <v>23448014.239999998</v>
      </c>
      <c r="F117">
        <v>23508527.48</v>
      </c>
      <c r="G117">
        <v>20548161.510000002</v>
      </c>
      <c r="H117">
        <v>16795106.010000002</v>
      </c>
      <c r="I117">
        <v>18324734.879999999</v>
      </c>
      <c r="J117">
        <v>18125898.68</v>
      </c>
      <c r="K117">
        <v>17064123.57</v>
      </c>
      <c r="L117">
        <v>17609803.309999999</v>
      </c>
      <c r="M117">
        <v>18141174.469999999</v>
      </c>
      <c r="N117">
        <v>18010234.25</v>
      </c>
      <c r="O117">
        <v>16281970.65</v>
      </c>
      <c r="P117">
        <v>14360576.359999999</v>
      </c>
      <c r="Q117">
        <v>13012935.18</v>
      </c>
      <c r="R117">
        <v>12308512.99</v>
      </c>
      <c r="S117">
        <v>11802811.1</v>
      </c>
      <c r="T117">
        <v>11528109.460000001</v>
      </c>
      <c r="U117">
        <v>11461139.470000001</v>
      </c>
      <c r="V117">
        <v>11492216.82</v>
      </c>
      <c r="W117">
        <v>11488414.15</v>
      </c>
      <c r="X117">
        <v>11468482.140000001</v>
      </c>
      <c r="Y117">
        <v>11505439</v>
      </c>
      <c r="Z117">
        <v>11590711.310000001</v>
      </c>
      <c r="AA117">
        <v>11708918.74</v>
      </c>
      <c r="AB117">
        <v>11852001.26</v>
      </c>
      <c r="AC117">
        <v>12014828.890000001</v>
      </c>
      <c r="AD117">
        <v>12186732.4</v>
      </c>
      <c r="AE117">
        <v>12358403.199999999</v>
      </c>
      <c r="AF117">
        <v>12530981.73</v>
      </c>
      <c r="AG117">
        <v>12704851.1</v>
      </c>
      <c r="AH117">
        <v>12883143.369999999</v>
      </c>
      <c r="AI117">
        <v>13062503.65</v>
      </c>
      <c r="AJ117">
        <v>13243455.9</v>
      </c>
      <c r="AK117">
        <v>13430346.699999999</v>
      </c>
      <c r="AL117">
        <v>13621238.789999999</v>
      </c>
      <c r="AM117">
        <v>13815654.449999999</v>
      </c>
      <c r="AN117">
        <v>14006995.82</v>
      </c>
      <c r="AO117">
        <v>14196566.4</v>
      </c>
      <c r="AP117">
        <v>14384165.17</v>
      </c>
      <c r="AQ117">
        <v>14571517.380000001</v>
      </c>
      <c r="AR117">
        <v>14754928.710000001</v>
      </c>
      <c r="AS117">
        <v>14945798.51</v>
      </c>
      <c r="AT117">
        <v>15140869.08</v>
      </c>
      <c r="AU117">
        <v>15337570.630000001</v>
      </c>
      <c r="AV117">
        <v>15535185.720000001</v>
      </c>
      <c r="AW117">
        <v>15740687.560000001</v>
      </c>
    </row>
    <row r="118" spans="2:49" x14ac:dyDescent="0.35">
      <c r="B118" t="s">
        <v>340</v>
      </c>
      <c r="C118">
        <v>611949.61832884501</v>
      </c>
      <c r="D118">
        <v>621774.66739182698</v>
      </c>
      <c r="E118">
        <v>631757.4608</v>
      </c>
      <c r="F118">
        <v>623761.76249999995</v>
      </c>
      <c r="G118">
        <v>573079.09160000004</v>
      </c>
      <c r="H118">
        <v>484770.56189999997</v>
      </c>
      <c r="I118">
        <v>523438.57860000001</v>
      </c>
      <c r="J118">
        <v>515049.11190000002</v>
      </c>
      <c r="K118">
        <v>474677.50890000002</v>
      </c>
      <c r="L118">
        <v>453299.16759999999</v>
      </c>
      <c r="M118">
        <v>452651.46990000003</v>
      </c>
      <c r="N118">
        <v>434159.34210000001</v>
      </c>
      <c r="O118">
        <v>419565.77189999999</v>
      </c>
      <c r="P118">
        <v>387115.54100000003</v>
      </c>
      <c r="Q118">
        <v>340721.01449999999</v>
      </c>
      <c r="R118">
        <v>302663.78499999997</v>
      </c>
      <c r="S118">
        <v>277759.23080000002</v>
      </c>
      <c r="T118">
        <v>263618.19449999998</v>
      </c>
      <c r="U118">
        <v>253800.5478</v>
      </c>
      <c r="V118">
        <v>246677.2121</v>
      </c>
      <c r="W118">
        <v>238497.30840000001</v>
      </c>
      <c r="X118">
        <v>230550.95600000001</v>
      </c>
      <c r="Y118">
        <v>227466.03469999999</v>
      </c>
      <c r="Z118">
        <v>227094.98190000001</v>
      </c>
      <c r="AA118">
        <v>228114.00829999999</v>
      </c>
      <c r="AB118">
        <v>229747.7592</v>
      </c>
      <c r="AC118">
        <v>231672.5716</v>
      </c>
      <c r="AD118">
        <v>233662.90770000001</v>
      </c>
      <c r="AE118">
        <v>235321.4632</v>
      </c>
      <c r="AF118">
        <v>236787.51749999999</v>
      </c>
      <c r="AG118">
        <v>238115.5938</v>
      </c>
      <c r="AH118">
        <v>239476.21170000001</v>
      </c>
      <c r="AI118">
        <v>242189.28760000001</v>
      </c>
      <c r="AJ118">
        <v>244987.4425</v>
      </c>
      <c r="AK118">
        <v>247911.4259</v>
      </c>
      <c r="AL118">
        <v>250893.44409999999</v>
      </c>
      <c r="AM118">
        <v>253936.0509</v>
      </c>
      <c r="AN118">
        <v>256691.84599999999</v>
      </c>
      <c r="AO118">
        <v>259484.27789999999</v>
      </c>
      <c r="AP118">
        <v>262291.82909999997</v>
      </c>
      <c r="AQ118">
        <v>265127.85470000003</v>
      </c>
      <c r="AR118">
        <v>267929.37079999998</v>
      </c>
      <c r="AS118">
        <v>270601.31689999998</v>
      </c>
      <c r="AT118">
        <v>273160.77419999999</v>
      </c>
      <c r="AU118">
        <v>275613.86810000002</v>
      </c>
      <c r="AV118">
        <v>277993.19500000001</v>
      </c>
      <c r="AW118">
        <v>280453.03289999999</v>
      </c>
    </row>
    <row r="119" spans="2:49" x14ac:dyDescent="0.35">
      <c r="B119" t="s">
        <v>341</v>
      </c>
      <c r="C119">
        <v>18607410.1111531</v>
      </c>
      <c r="D119">
        <v>18906158.099225</v>
      </c>
      <c r="E119">
        <v>19209702.579999998</v>
      </c>
      <c r="F119">
        <v>19459897.989999998</v>
      </c>
      <c r="G119">
        <v>18580172.350000001</v>
      </c>
      <c r="H119">
        <v>16925286.449999999</v>
      </c>
      <c r="I119">
        <v>17140082.559999999</v>
      </c>
      <c r="J119">
        <v>16947626.73</v>
      </c>
      <c r="K119">
        <v>16181062.42</v>
      </c>
      <c r="L119">
        <v>15730457.77</v>
      </c>
      <c r="M119">
        <v>15690678.93</v>
      </c>
      <c r="N119">
        <v>15861402.359999999</v>
      </c>
      <c r="O119">
        <v>15564365.449999999</v>
      </c>
      <c r="P119">
        <v>14845861.810000001</v>
      </c>
      <c r="Q119">
        <v>13833149.869999999</v>
      </c>
      <c r="R119">
        <v>13058407.08</v>
      </c>
      <c r="S119">
        <v>12698991.640000001</v>
      </c>
      <c r="T119">
        <v>12326143.77</v>
      </c>
      <c r="U119">
        <v>12142816.359999999</v>
      </c>
      <c r="V119">
        <v>12034632.42</v>
      </c>
      <c r="W119">
        <v>11842683.02</v>
      </c>
      <c r="X119">
        <v>11616596.67</v>
      </c>
      <c r="Y119">
        <v>11517052.859999999</v>
      </c>
      <c r="Z119">
        <v>11509743.17</v>
      </c>
      <c r="AA119">
        <v>11558395.880000001</v>
      </c>
      <c r="AB119">
        <v>11640577.060000001</v>
      </c>
      <c r="AC119">
        <v>11744950.550000001</v>
      </c>
      <c r="AD119">
        <v>11863922.210000001</v>
      </c>
      <c r="AE119">
        <v>11976745.49</v>
      </c>
      <c r="AF119">
        <v>12087706.83</v>
      </c>
      <c r="AG119">
        <v>12197341.220000001</v>
      </c>
      <c r="AH119">
        <v>12310812.92</v>
      </c>
      <c r="AI119">
        <v>12449384.109999999</v>
      </c>
      <c r="AJ119">
        <v>12588779.77</v>
      </c>
      <c r="AK119">
        <v>12733342.859999999</v>
      </c>
      <c r="AL119">
        <v>12880454.470000001</v>
      </c>
      <c r="AM119">
        <v>13029891.949999999</v>
      </c>
      <c r="AN119">
        <v>13169431.51</v>
      </c>
      <c r="AO119">
        <v>13312780.960000001</v>
      </c>
      <c r="AP119">
        <v>13457607.49</v>
      </c>
      <c r="AQ119">
        <v>13605755.390000001</v>
      </c>
      <c r="AR119">
        <v>13752284.43</v>
      </c>
      <c r="AS119">
        <v>13897327.4</v>
      </c>
      <c r="AT119">
        <v>14036839.67</v>
      </c>
      <c r="AU119">
        <v>14172213.289999999</v>
      </c>
      <c r="AV119">
        <v>14304751.09</v>
      </c>
      <c r="AW119">
        <v>14445149.84</v>
      </c>
    </row>
    <row r="120" spans="2:49" x14ac:dyDescent="0.35">
      <c r="B120" t="s">
        <v>342</v>
      </c>
      <c r="C120">
        <v>583438.23064318695</v>
      </c>
      <c r="D120">
        <v>592805.52015460597</v>
      </c>
      <c r="E120">
        <v>602323.20449999999</v>
      </c>
      <c r="F120">
        <v>620601.42779999995</v>
      </c>
      <c r="G120">
        <v>602193.2452</v>
      </c>
      <c r="H120">
        <v>534927.24140000006</v>
      </c>
      <c r="I120">
        <v>531274.19960000005</v>
      </c>
      <c r="J120">
        <v>545154.98430000001</v>
      </c>
      <c r="K120">
        <v>531403.46400000004</v>
      </c>
      <c r="L120">
        <v>522946.70789999998</v>
      </c>
      <c r="M120">
        <v>488068.0036</v>
      </c>
      <c r="N120">
        <v>445868.20079999999</v>
      </c>
      <c r="O120">
        <v>422669.94050000003</v>
      </c>
      <c r="P120">
        <v>405305.39030000003</v>
      </c>
      <c r="Q120">
        <v>384113.0074</v>
      </c>
      <c r="R120">
        <v>363357.20039999997</v>
      </c>
      <c r="S120">
        <v>344376.7439</v>
      </c>
      <c r="T120">
        <v>336464.62109999999</v>
      </c>
      <c r="U120">
        <v>337721.49739999999</v>
      </c>
      <c r="V120">
        <v>358295.989</v>
      </c>
      <c r="W120">
        <v>366657.36210000003</v>
      </c>
      <c r="X120">
        <v>375644.61349999998</v>
      </c>
      <c r="Y120">
        <v>375224.62150000001</v>
      </c>
      <c r="Z120">
        <v>375251.3751</v>
      </c>
      <c r="AA120">
        <v>373944.07309999998</v>
      </c>
      <c r="AB120">
        <v>371153.95199999999</v>
      </c>
      <c r="AC120">
        <v>367991.42249999999</v>
      </c>
      <c r="AD120">
        <v>366413.02</v>
      </c>
      <c r="AE120">
        <v>364005.98210000002</v>
      </c>
      <c r="AF120">
        <v>361324.54820000002</v>
      </c>
      <c r="AG120">
        <v>358517.95569999999</v>
      </c>
      <c r="AH120">
        <v>356855.413</v>
      </c>
      <c r="AI120">
        <v>356283.02059999999</v>
      </c>
      <c r="AJ120">
        <v>355439.82520000002</v>
      </c>
      <c r="AK120">
        <v>355962.33049999998</v>
      </c>
      <c r="AL120">
        <v>356419.79259999999</v>
      </c>
      <c r="AM120">
        <v>356606.3578</v>
      </c>
      <c r="AN120">
        <v>357284.56189999997</v>
      </c>
      <c r="AO120">
        <v>357623.79690000002</v>
      </c>
      <c r="AP120">
        <v>358146.00089999998</v>
      </c>
      <c r="AQ120">
        <v>359937.16729999997</v>
      </c>
      <c r="AR120">
        <v>360999.79960000003</v>
      </c>
      <c r="AS120">
        <v>362417.87819999998</v>
      </c>
      <c r="AT120">
        <v>364252.61</v>
      </c>
      <c r="AU120">
        <v>365620.56349999999</v>
      </c>
      <c r="AV120">
        <v>366896.86050000001</v>
      </c>
      <c r="AW120">
        <v>372378.05410000001</v>
      </c>
    </row>
    <row r="121" spans="2:49" x14ac:dyDescent="0.35">
      <c r="B121" t="s">
        <v>343</v>
      </c>
      <c r="C121">
        <v>1203838.10610542</v>
      </c>
      <c r="D121">
        <v>1223166.1162914101</v>
      </c>
      <c r="E121">
        <v>1242804.4439999999</v>
      </c>
      <c r="F121">
        <v>1270354.9680000001</v>
      </c>
      <c r="G121">
        <v>1210104.301</v>
      </c>
      <c r="H121">
        <v>1175874.584</v>
      </c>
      <c r="I121">
        <v>1208241.496</v>
      </c>
      <c r="J121">
        <v>1179406.7990000001</v>
      </c>
      <c r="K121">
        <v>1123162.611</v>
      </c>
      <c r="L121">
        <v>1131196.5390000001</v>
      </c>
      <c r="M121">
        <v>1139914.3459999999</v>
      </c>
      <c r="N121">
        <v>1112087.4040000001</v>
      </c>
      <c r="O121">
        <v>1176427.423</v>
      </c>
      <c r="P121">
        <v>1190449.9539999999</v>
      </c>
      <c r="Q121">
        <v>1156876.5109999999</v>
      </c>
      <c r="R121">
        <v>1188979.622</v>
      </c>
      <c r="S121">
        <v>1267228.601</v>
      </c>
      <c r="T121">
        <v>1292491.6240000001</v>
      </c>
      <c r="U121">
        <v>1293092.727</v>
      </c>
      <c r="V121">
        <v>1282270.2320000001</v>
      </c>
      <c r="W121">
        <v>1255760.814</v>
      </c>
      <c r="X121">
        <v>1218366.9620000001</v>
      </c>
      <c r="Y121">
        <v>1201330.916</v>
      </c>
      <c r="Z121">
        <v>1200203.1089999999</v>
      </c>
      <c r="AA121">
        <v>1210068.79</v>
      </c>
      <c r="AB121">
        <v>1225139.3019999999</v>
      </c>
      <c r="AC121">
        <v>1242724.9509999999</v>
      </c>
      <c r="AD121">
        <v>1259403.246</v>
      </c>
      <c r="AE121">
        <v>1274379.594</v>
      </c>
      <c r="AF121">
        <v>1288066.49</v>
      </c>
      <c r="AG121">
        <v>1300949.5319999999</v>
      </c>
      <c r="AH121">
        <v>1313691.7749999999</v>
      </c>
      <c r="AI121">
        <v>1324682.0009999999</v>
      </c>
      <c r="AJ121">
        <v>1334949.192</v>
      </c>
      <c r="AK121">
        <v>1345149.1540000001</v>
      </c>
      <c r="AL121">
        <v>1355417.321</v>
      </c>
      <c r="AM121">
        <v>1365747.8859999999</v>
      </c>
      <c r="AN121">
        <v>1374976.804</v>
      </c>
      <c r="AO121">
        <v>1383698.595</v>
      </c>
      <c r="AP121">
        <v>1391974.487</v>
      </c>
      <c r="AQ121">
        <v>1400003.9280000001</v>
      </c>
      <c r="AR121">
        <v>1407533.135</v>
      </c>
      <c r="AS121">
        <v>1413812.541</v>
      </c>
      <c r="AT121">
        <v>1419140.0009999999</v>
      </c>
      <c r="AU121">
        <v>1423633.328</v>
      </c>
      <c r="AV121">
        <v>1427427.371</v>
      </c>
      <c r="AW121">
        <v>1431270.0619999999</v>
      </c>
    </row>
    <row r="122" spans="2:49" x14ac:dyDescent="0.35">
      <c r="B122" t="s">
        <v>344</v>
      </c>
      <c r="C122">
        <v>3445488.6699329801</v>
      </c>
      <c r="D122">
        <v>3500807.1050036401</v>
      </c>
      <c r="E122">
        <v>3557013.6949999998</v>
      </c>
      <c r="F122">
        <v>3550814.355</v>
      </c>
      <c r="G122">
        <v>3340896.54</v>
      </c>
      <c r="H122">
        <v>3084606.8670000001</v>
      </c>
      <c r="I122">
        <v>3093758.8670000001</v>
      </c>
      <c r="J122">
        <v>2987836.1159999999</v>
      </c>
      <c r="K122">
        <v>2832291.9679999999</v>
      </c>
      <c r="L122">
        <v>2768134.02</v>
      </c>
      <c r="M122">
        <v>2707906.676</v>
      </c>
      <c r="N122">
        <v>2526863.7319999998</v>
      </c>
      <c r="O122">
        <v>2646911.2609999999</v>
      </c>
      <c r="P122">
        <v>2739775.6310000001</v>
      </c>
      <c r="Q122">
        <v>2801764.6719999998</v>
      </c>
      <c r="R122">
        <v>2888828.4449999998</v>
      </c>
      <c r="S122">
        <v>3014685.5150000001</v>
      </c>
      <c r="T122">
        <v>3042770.4580000001</v>
      </c>
      <c r="U122">
        <v>3045450.5279999999</v>
      </c>
      <c r="V122">
        <v>3030517.3879999998</v>
      </c>
      <c r="W122">
        <v>2996980.2850000001</v>
      </c>
      <c r="X122">
        <v>2949212.344</v>
      </c>
      <c r="Y122">
        <v>2919389.5240000002</v>
      </c>
      <c r="Z122">
        <v>2906118.7510000002</v>
      </c>
      <c r="AA122">
        <v>2906107.42</v>
      </c>
      <c r="AB122">
        <v>2915196.5269999998</v>
      </c>
      <c r="AC122">
        <v>2930455.89</v>
      </c>
      <c r="AD122">
        <v>2771085.5490000001</v>
      </c>
      <c r="AE122">
        <v>2610353.608</v>
      </c>
      <c r="AF122">
        <v>2447742.3480000002</v>
      </c>
      <c r="AG122">
        <v>2283007.969</v>
      </c>
      <c r="AH122">
        <v>2116363.372</v>
      </c>
      <c r="AI122">
        <v>1947861.2830000001</v>
      </c>
      <c r="AJ122">
        <v>1777101.277</v>
      </c>
      <c r="AK122">
        <v>1604699.166</v>
      </c>
      <c r="AL122">
        <v>1430812.2</v>
      </c>
      <c r="AM122">
        <v>1255537.7690000001</v>
      </c>
      <c r="AN122">
        <v>1258910.7220000001</v>
      </c>
      <c r="AO122">
        <v>1262489.085</v>
      </c>
      <c r="AP122">
        <v>1266178.202</v>
      </c>
      <c r="AQ122">
        <v>1269993.7120000001</v>
      </c>
      <c r="AR122">
        <v>1273769.226</v>
      </c>
      <c r="AS122">
        <v>1277011.5649999999</v>
      </c>
      <c r="AT122">
        <v>1279969.706</v>
      </c>
      <c r="AU122">
        <v>1282683.1410000001</v>
      </c>
      <c r="AV122">
        <v>1285202.889</v>
      </c>
      <c r="AW122">
        <v>1287879.953</v>
      </c>
    </row>
    <row r="123" spans="2:49" x14ac:dyDescent="0.35">
      <c r="B123" t="s">
        <v>345</v>
      </c>
      <c r="C123">
        <v>54169719.695498198</v>
      </c>
      <c r="D123">
        <v>55039432.066901699</v>
      </c>
      <c r="E123">
        <v>55923107.950000003</v>
      </c>
      <c r="F123">
        <v>55922936.590000004</v>
      </c>
      <c r="G123">
        <v>52789381.890000001</v>
      </c>
      <c r="H123">
        <v>48038996.990000002</v>
      </c>
      <c r="I123">
        <v>48291620.890000001</v>
      </c>
      <c r="J123">
        <v>47403062.700000003</v>
      </c>
      <c r="K123">
        <v>44586680.539999999</v>
      </c>
      <c r="L123">
        <v>43104524.759999998</v>
      </c>
      <c r="M123">
        <v>42570714.140000001</v>
      </c>
      <c r="N123">
        <v>41381030.960000001</v>
      </c>
      <c r="O123">
        <v>42765464.079999998</v>
      </c>
      <c r="P123">
        <v>43374752.950000003</v>
      </c>
      <c r="Q123">
        <v>42905217.25</v>
      </c>
      <c r="R123">
        <v>43080302.75</v>
      </c>
      <c r="S123">
        <v>45039916.079999998</v>
      </c>
      <c r="T123">
        <v>45445824.369999997</v>
      </c>
      <c r="U123">
        <v>45232644.310000002</v>
      </c>
      <c r="V123">
        <v>44669606.520000003</v>
      </c>
      <c r="W123">
        <v>43517669.729999997</v>
      </c>
      <c r="X123">
        <v>41922330.869999997</v>
      </c>
      <c r="Y123">
        <v>40824031.630000003</v>
      </c>
      <c r="Z123">
        <v>40180880.240000002</v>
      </c>
      <c r="AA123">
        <v>39902455.32</v>
      </c>
      <c r="AB123">
        <v>39905343.420000002</v>
      </c>
      <c r="AC123">
        <v>40126568.75</v>
      </c>
      <c r="AD123">
        <v>39979925.310000002</v>
      </c>
      <c r="AE123">
        <v>39933913.539999999</v>
      </c>
      <c r="AF123">
        <v>39960674.520000003</v>
      </c>
      <c r="AG123">
        <v>40039686.990000002</v>
      </c>
      <c r="AH123">
        <v>40162796.210000001</v>
      </c>
      <c r="AI123">
        <v>40267744.890000001</v>
      </c>
      <c r="AJ123">
        <v>40369402.030000001</v>
      </c>
      <c r="AK123">
        <v>40474307.789999999</v>
      </c>
      <c r="AL123">
        <v>40581179.329999998</v>
      </c>
      <c r="AM123">
        <v>40690046.469999999</v>
      </c>
      <c r="AN123">
        <v>40769696.130000003</v>
      </c>
      <c r="AO123">
        <v>40836449.509999998</v>
      </c>
      <c r="AP123">
        <v>40888053.990000002</v>
      </c>
      <c r="AQ123">
        <v>40926940.5</v>
      </c>
      <c r="AR123">
        <v>40943587.509999998</v>
      </c>
      <c r="AS123">
        <v>40919053.68</v>
      </c>
      <c r="AT123">
        <v>40853180.090000004</v>
      </c>
      <c r="AU123">
        <v>40749398.270000003</v>
      </c>
      <c r="AV123">
        <v>40611322.880000003</v>
      </c>
      <c r="AW123">
        <v>40455091.729999997</v>
      </c>
    </row>
    <row r="124" spans="2:49" x14ac:dyDescent="0.35">
      <c r="B124" t="s">
        <v>346</v>
      </c>
      <c r="C124">
        <v>1681202.1785921501</v>
      </c>
      <c r="D124">
        <v>1708194.4233697001</v>
      </c>
      <c r="E124">
        <v>1735620.037</v>
      </c>
      <c r="F124">
        <v>2101695.551</v>
      </c>
      <c r="G124">
        <v>1890465.835</v>
      </c>
      <c r="H124">
        <v>1428038.638</v>
      </c>
      <c r="I124">
        <v>1825552.4569999999</v>
      </c>
      <c r="J124">
        <v>1521328.828</v>
      </c>
      <c r="K124">
        <v>1910524.753</v>
      </c>
      <c r="L124">
        <v>1806432.85</v>
      </c>
      <c r="M124">
        <v>1908505.422</v>
      </c>
      <c r="N124">
        <v>2025462.632</v>
      </c>
      <c r="O124">
        <v>2028752.9669999999</v>
      </c>
      <c r="P124">
        <v>2018412.227</v>
      </c>
      <c r="Q124">
        <v>1982446.496</v>
      </c>
      <c r="R124">
        <v>1955435.6440000001</v>
      </c>
      <c r="S124">
        <v>2184872.7379999999</v>
      </c>
      <c r="T124">
        <v>2136792.4730000002</v>
      </c>
      <c r="U124">
        <v>2093086.5279999999</v>
      </c>
      <c r="V124">
        <v>2055456.34</v>
      </c>
      <c r="W124">
        <v>2038701.852</v>
      </c>
      <c r="X124">
        <v>2009927.4580000001</v>
      </c>
      <c r="Y124">
        <v>1994194.5730000001</v>
      </c>
      <c r="Z124">
        <v>1988603.89</v>
      </c>
      <c r="AA124">
        <v>1991368.7450000001</v>
      </c>
      <c r="AB124">
        <v>2000596.4750000001</v>
      </c>
      <c r="AC124">
        <v>2014934.6910000001</v>
      </c>
      <c r="AD124">
        <v>2033380.605</v>
      </c>
      <c r="AE124">
        <v>2054087.8829999999</v>
      </c>
      <c r="AF124">
        <v>2076628.27</v>
      </c>
      <c r="AG124">
        <v>2100612.1260000002</v>
      </c>
      <c r="AH124">
        <v>2126000.9780000001</v>
      </c>
      <c r="AI124">
        <v>2151864.702</v>
      </c>
      <c r="AJ124">
        <v>2178084.1430000002</v>
      </c>
      <c r="AK124">
        <v>2204820.8130000001</v>
      </c>
      <c r="AL124">
        <v>2232003.3169999998</v>
      </c>
      <c r="AM124">
        <v>2259601.7319999998</v>
      </c>
      <c r="AN124">
        <v>2286698.3620000002</v>
      </c>
      <c r="AO124">
        <v>2314072.4989999998</v>
      </c>
      <c r="AP124">
        <v>2341513.4169999999</v>
      </c>
      <c r="AQ124">
        <v>2369108.8820000002</v>
      </c>
      <c r="AR124">
        <v>2396506.4890000001</v>
      </c>
      <c r="AS124">
        <v>2423456.9419999998</v>
      </c>
      <c r="AT124">
        <v>2449738.6710000001</v>
      </c>
      <c r="AU124">
        <v>2475445.105</v>
      </c>
      <c r="AV124">
        <v>2500676.4240000001</v>
      </c>
      <c r="AW124">
        <v>2526081.804</v>
      </c>
    </row>
    <row r="125" spans="2:49" x14ac:dyDescent="0.35">
      <c r="B125" t="s">
        <v>347</v>
      </c>
      <c r="C125">
        <v>4024444.3979525198</v>
      </c>
      <c r="D125">
        <v>4089058.1545050698</v>
      </c>
      <c r="E125">
        <v>4154709.3059999999</v>
      </c>
      <c r="F125">
        <v>4299072.95</v>
      </c>
      <c r="G125">
        <v>4272862.0080000004</v>
      </c>
      <c r="H125">
        <v>3473808.4139999999</v>
      </c>
      <c r="I125">
        <v>3590097.6660000002</v>
      </c>
      <c r="J125">
        <v>3770453.37</v>
      </c>
      <c r="K125">
        <v>3680058.327</v>
      </c>
      <c r="L125">
        <v>3553101.2230000002</v>
      </c>
      <c r="M125">
        <v>3511720.2880000002</v>
      </c>
      <c r="N125">
        <v>3557625.7910000002</v>
      </c>
      <c r="O125">
        <v>3605712.2439999999</v>
      </c>
      <c r="P125">
        <v>3637311.452</v>
      </c>
      <c r="Q125">
        <v>3645841.8339999998</v>
      </c>
      <c r="R125">
        <v>3651684.0780000002</v>
      </c>
      <c r="S125">
        <v>3758762.8130000001</v>
      </c>
      <c r="T125">
        <v>3772464.1120000002</v>
      </c>
      <c r="U125">
        <v>3747367.8879999998</v>
      </c>
      <c r="V125">
        <v>3710933.2560000001</v>
      </c>
      <c r="W125">
        <v>3683894.4679999999</v>
      </c>
      <c r="X125">
        <v>3635282.67</v>
      </c>
      <c r="Y125">
        <v>3614142.3509999998</v>
      </c>
      <c r="Z125">
        <v>3612745.1669999999</v>
      </c>
      <c r="AA125">
        <v>3627838.0550000002</v>
      </c>
      <c r="AB125">
        <v>3655200.1549999998</v>
      </c>
      <c r="AC125">
        <v>3691933.6570000001</v>
      </c>
      <c r="AD125">
        <v>3735967.4309999999</v>
      </c>
      <c r="AE125">
        <v>3783905.31</v>
      </c>
      <c r="AF125">
        <v>3834140.34</v>
      </c>
      <c r="AG125">
        <v>3885727.8560000001</v>
      </c>
      <c r="AH125">
        <v>3938606.7760000001</v>
      </c>
      <c r="AI125">
        <v>3991085.5180000002</v>
      </c>
      <c r="AJ125">
        <v>4043397.9449999998</v>
      </c>
      <c r="AK125">
        <v>4095887.4109999998</v>
      </c>
      <c r="AL125">
        <v>4149295.7289999998</v>
      </c>
      <c r="AM125">
        <v>4203876.2819999997</v>
      </c>
      <c r="AN125">
        <v>4257183.4869999997</v>
      </c>
      <c r="AO125">
        <v>4310766.9460000005</v>
      </c>
      <c r="AP125">
        <v>4364445.2539999997</v>
      </c>
      <c r="AQ125">
        <v>4418552.6739999996</v>
      </c>
      <c r="AR125">
        <v>4472652.1940000001</v>
      </c>
      <c r="AS125">
        <v>4526672.2249999996</v>
      </c>
      <c r="AT125">
        <v>4580628.78</v>
      </c>
      <c r="AU125">
        <v>4634428.7889999999</v>
      </c>
      <c r="AV125">
        <v>4687955.8600000003</v>
      </c>
      <c r="AW125">
        <v>4742349.4280000003</v>
      </c>
    </row>
    <row r="126" spans="2:49" x14ac:dyDescent="0.35">
      <c r="B126" t="s">
        <v>348</v>
      </c>
      <c r="C126">
        <v>20645665.186372198</v>
      </c>
      <c r="D126">
        <v>20977138.018968999</v>
      </c>
      <c r="E126">
        <v>21313932.760000002</v>
      </c>
      <c r="F126">
        <v>22008106.98</v>
      </c>
      <c r="G126">
        <v>21827085.559999999</v>
      </c>
      <c r="H126">
        <v>21503577.5</v>
      </c>
      <c r="I126">
        <v>22148423.370000001</v>
      </c>
      <c r="J126">
        <v>22044071.370000001</v>
      </c>
      <c r="K126">
        <v>21302897.379999999</v>
      </c>
      <c r="L126">
        <v>21018759.530000001</v>
      </c>
      <c r="M126">
        <v>21364762.370000001</v>
      </c>
      <c r="N126">
        <v>22505012.710000001</v>
      </c>
      <c r="O126">
        <v>23161575.449999999</v>
      </c>
      <c r="P126">
        <v>22406646.510000002</v>
      </c>
      <c r="Q126">
        <v>20594647.02</v>
      </c>
      <c r="R126">
        <v>18948933.140000001</v>
      </c>
      <c r="S126">
        <v>17987312.890000001</v>
      </c>
      <c r="T126">
        <v>17341587.449999999</v>
      </c>
      <c r="U126" s="100">
        <v>16753562.23</v>
      </c>
      <c r="V126">
        <v>16253667.25</v>
      </c>
      <c r="W126">
        <v>15654159.33</v>
      </c>
      <c r="X126">
        <v>15018341.99</v>
      </c>
      <c r="Y126">
        <v>14655876.76</v>
      </c>
      <c r="Z126">
        <v>14496701.34</v>
      </c>
      <c r="AA126">
        <v>14462771.23</v>
      </c>
      <c r="AB126">
        <v>14502656</v>
      </c>
      <c r="AC126">
        <v>14587214.75</v>
      </c>
      <c r="AD126">
        <v>14695620.02</v>
      </c>
      <c r="AE126">
        <v>14802300.939999999</v>
      </c>
      <c r="AF126">
        <v>14906498.529999999</v>
      </c>
      <c r="AG126">
        <v>15007133.85</v>
      </c>
      <c r="AH126">
        <v>15110139.15</v>
      </c>
      <c r="AI126">
        <v>15247504.029999999</v>
      </c>
      <c r="AJ126">
        <v>15384148.449999999</v>
      </c>
      <c r="AK126">
        <v>15524153.699999999</v>
      </c>
      <c r="AL126">
        <v>15666559.6</v>
      </c>
      <c r="AM126">
        <v>15812779.6</v>
      </c>
      <c r="AN126">
        <v>15963498.949999999</v>
      </c>
      <c r="AO126">
        <v>16123844.210000001</v>
      </c>
      <c r="AP126">
        <v>16289732.779999999</v>
      </c>
      <c r="AQ126">
        <v>16461573.18</v>
      </c>
      <c r="AR126">
        <v>16635633.300000001</v>
      </c>
      <c r="AS126">
        <v>16806910.510000002</v>
      </c>
      <c r="AT126">
        <v>16976438.050000001</v>
      </c>
      <c r="AU126">
        <v>17145905.289999999</v>
      </c>
      <c r="AV126">
        <v>17317736.170000002</v>
      </c>
      <c r="AW126">
        <v>17501853.27</v>
      </c>
    </row>
    <row r="127" spans="2:49" x14ac:dyDescent="0.35">
      <c r="B127" t="s">
        <v>349</v>
      </c>
      <c r="C127">
        <v>263090454.30178601</v>
      </c>
      <c r="D127">
        <v>267314456.64462</v>
      </c>
      <c r="E127">
        <v>271606277.19999999</v>
      </c>
      <c r="F127">
        <v>272202086.30000001</v>
      </c>
      <c r="G127">
        <v>257869318.09999999</v>
      </c>
      <c r="H127">
        <v>236404076.09999999</v>
      </c>
      <c r="I127">
        <v>240223825.59999999</v>
      </c>
      <c r="J127">
        <v>236368416.30000001</v>
      </c>
      <c r="K127">
        <v>222656013.80000001</v>
      </c>
      <c r="L127">
        <v>215648466.90000001</v>
      </c>
      <c r="M127">
        <v>213968429.90000001</v>
      </c>
      <c r="N127">
        <v>213208280.40000001</v>
      </c>
      <c r="O127">
        <v>212234860.5</v>
      </c>
      <c r="P127">
        <v>205601179.5</v>
      </c>
      <c r="Q127">
        <v>195675802.40000001</v>
      </c>
      <c r="R127">
        <v>188556625.30000001</v>
      </c>
      <c r="S127">
        <v>182347337.69999999</v>
      </c>
      <c r="T127">
        <v>179844614.80000001</v>
      </c>
      <c r="U127">
        <v>177285141.09999999</v>
      </c>
      <c r="V127">
        <v>175029462.59999999</v>
      </c>
      <c r="W127">
        <v>171311550.19999999</v>
      </c>
      <c r="X127">
        <v>166692465.5</v>
      </c>
      <c r="Y127">
        <v>164021757.19999999</v>
      </c>
      <c r="Z127">
        <v>162948741.09999999</v>
      </c>
      <c r="AA127">
        <v>162958717.69999999</v>
      </c>
      <c r="AB127">
        <v>163742050.80000001</v>
      </c>
      <c r="AC127">
        <v>165051022.69999999</v>
      </c>
      <c r="AD127">
        <v>166087630.40000001</v>
      </c>
      <c r="AE127">
        <v>167243609.80000001</v>
      </c>
      <c r="AF127">
        <v>168173009.69999999</v>
      </c>
      <c r="AG127">
        <v>169393143.80000001</v>
      </c>
      <c r="AH127">
        <v>170704339.69999999</v>
      </c>
      <c r="AI127">
        <v>172006812.30000001</v>
      </c>
      <c r="AJ127">
        <v>173276206.19999999</v>
      </c>
      <c r="AK127">
        <v>174586433.59999999</v>
      </c>
      <c r="AL127">
        <v>175936732.40000001</v>
      </c>
      <c r="AM127">
        <v>177302624.90000001</v>
      </c>
      <c r="AN127">
        <v>178720802.69999999</v>
      </c>
      <c r="AO127">
        <v>180098756.09999999</v>
      </c>
      <c r="AP127">
        <v>181440627.59999999</v>
      </c>
      <c r="AQ127">
        <v>182781821.90000001</v>
      </c>
      <c r="AR127">
        <v>184062060.90000001</v>
      </c>
      <c r="AS127">
        <v>186126631.80000001</v>
      </c>
      <c r="AT127">
        <v>188271488.09999999</v>
      </c>
      <c r="AU127">
        <v>190383902.30000001</v>
      </c>
      <c r="AV127">
        <v>192461917.5</v>
      </c>
      <c r="AW127">
        <v>194632711.80000001</v>
      </c>
    </row>
    <row r="128" spans="2:49" x14ac:dyDescent="0.35">
      <c r="B128" t="s">
        <v>350</v>
      </c>
      <c r="C128">
        <v>5733644.7015537601</v>
      </c>
      <c r="D128">
        <v>5825700.2218371304</v>
      </c>
      <c r="E128">
        <v>5919233.7230000002</v>
      </c>
      <c r="F128">
        <v>6060337.5379999997</v>
      </c>
      <c r="G128">
        <v>6056382.2989999996</v>
      </c>
      <c r="H128">
        <v>6375590.5279999999</v>
      </c>
      <c r="I128">
        <v>6523029.1239999998</v>
      </c>
      <c r="J128">
        <v>6513920.5010000002</v>
      </c>
      <c r="K128">
        <v>6407926.6600000001</v>
      </c>
      <c r="L128">
        <v>6422728.9689999996</v>
      </c>
      <c r="M128">
        <v>6533753.2259999998</v>
      </c>
      <c r="N128">
        <v>6856257.3289999999</v>
      </c>
      <c r="O128">
        <v>6865206.0269999998</v>
      </c>
      <c r="P128">
        <v>6391545.5199999996</v>
      </c>
      <c r="Q128">
        <v>5590032.3540000003</v>
      </c>
      <c r="R128">
        <v>4871102.5880000005</v>
      </c>
      <c r="S128">
        <v>4378358.0719999997</v>
      </c>
      <c r="T128">
        <v>4118953.5180000002</v>
      </c>
      <c r="U128">
        <v>3915040.719</v>
      </c>
      <c r="V128">
        <v>3755909.2710000002</v>
      </c>
      <c r="W128">
        <v>3591042.926</v>
      </c>
      <c r="X128">
        <v>3423424.906</v>
      </c>
      <c r="Y128">
        <v>3333952.5589999999</v>
      </c>
      <c r="Z128">
        <v>3288022.1129999999</v>
      </c>
      <c r="AA128">
        <v>3265399.943</v>
      </c>
      <c r="AB128">
        <v>3253285.8020000001</v>
      </c>
      <c r="AC128">
        <v>3246119.9819999998</v>
      </c>
      <c r="AD128">
        <v>3240665.923</v>
      </c>
      <c r="AE128">
        <v>3232378.9959999998</v>
      </c>
      <c r="AF128">
        <v>3223080.8029999998</v>
      </c>
      <c r="AG128">
        <v>3213868.09</v>
      </c>
      <c r="AH128">
        <v>3207038.2439999999</v>
      </c>
      <c r="AI128">
        <v>3217908.7370000002</v>
      </c>
      <c r="AJ128">
        <v>3231939.6069999998</v>
      </c>
      <c r="AK128">
        <v>3248457.2570000002</v>
      </c>
      <c r="AL128">
        <v>3266550.551</v>
      </c>
      <c r="AM128">
        <v>3285865.1230000001</v>
      </c>
      <c r="AN128">
        <v>3302750.1359999999</v>
      </c>
      <c r="AO128">
        <v>3320761.568</v>
      </c>
      <c r="AP128">
        <v>3338993.9419999998</v>
      </c>
      <c r="AQ128">
        <v>3357262.398</v>
      </c>
      <c r="AR128">
        <v>3375185.6549999998</v>
      </c>
      <c r="AS128">
        <v>3391517.7969999998</v>
      </c>
      <c r="AT128">
        <v>3406944.5830000001</v>
      </c>
      <c r="AU128">
        <v>3422078.7030000002</v>
      </c>
      <c r="AV128">
        <v>3437422.142</v>
      </c>
      <c r="AW128">
        <v>3454335.125</v>
      </c>
    </row>
    <row r="129" spans="2:49" x14ac:dyDescent="0.35">
      <c r="B129" t="s">
        <v>324</v>
      </c>
      <c r="C129">
        <v>746221.21464997705</v>
      </c>
      <c r="D129">
        <v>758202.03762327298</v>
      </c>
      <c r="E129">
        <v>770375.21660000004</v>
      </c>
      <c r="F129">
        <v>781155.66859999998</v>
      </c>
      <c r="G129">
        <v>665999.95180000004</v>
      </c>
      <c r="H129">
        <v>569877.73880000005</v>
      </c>
      <c r="I129">
        <v>581615.30720000004</v>
      </c>
      <c r="J129">
        <v>624533.39280000003</v>
      </c>
      <c r="K129">
        <v>583059.18590000004</v>
      </c>
      <c r="L129">
        <v>602868.17180000001</v>
      </c>
      <c r="M129">
        <v>631190.97959999996</v>
      </c>
      <c r="N129">
        <v>625920.06999999995</v>
      </c>
      <c r="O129">
        <v>517645.69079999998</v>
      </c>
      <c r="P129">
        <v>419478.75400000002</v>
      </c>
      <c r="Q129">
        <v>363448.3971</v>
      </c>
      <c r="R129">
        <v>336908.71279999998</v>
      </c>
      <c r="S129">
        <v>311538.81160000002</v>
      </c>
      <c r="T129">
        <v>295797.55410000001</v>
      </c>
      <c r="U129">
        <v>291202.74099999998</v>
      </c>
      <c r="V129">
        <v>297810.20760000002</v>
      </c>
      <c r="W129">
        <v>299978.49589999998</v>
      </c>
      <c r="X129">
        <v>303093.71600000001</v>
      </c>
      <c r="Y129">
        <v>302309.46960000001</v>
      </c>
      <c r="Z129">
        <v>302643.25660000002</v>
      </c>
      <c r="AA129">
        <v>303271.76409999997</v>
      </c>
      <c r="AB129">
        <v>304046.95659999998</v>
      </c>
      <c r="AC129">
        <v>305218.16840000002</v>
      </c>
      <c r="AD129">
        <v>307294.92210000003</v>
      </c>
      <c r="AE129">
        <v>309287.60389999999</v>
      </c>
      <c r="AF129">
        <v>311285.29180000001</v>
      </c>
      <c r="AG129">
        <v>313324.15419999999</v>
      </c>
      <c r="AH129">
        <v>315910.61670000001</v>
      </c>
      <c r="AI129">
        <v>317782.86190000002</v>
      </c>
      <c r="AJ129">
        <v>319489.15669999999</v>
      </c>
      <c r="AK129">
        <v>321817.17729999998</v>
      </c>
      <c r="AL129">
        <v>324185.3469</v>
      </c>
      <c r="AM129">
        <v>326498.33029999997</v>
      </c>
      <c r="AN129">
        <v>328682.88170000003</v>
      </c>
      <c r="AO129">
        <v>330305.70150000002</v>
      </c>
      <c r="AP129">
        <v>331664.53279999999</v>
      </c>
      <c r="AQ129">
        <v>333264.80180000002</v>
      </c>
      <c r="AR129">
        <v>334341.75650000002</v>
      </c>
      <c r="AS129">
        <v>336039.29440000001</v>
      </c>
      <c r="AT129">
        <v>338258.77990000002</v>
      </c>
      <c r="AU129">
        <v>340569.00400000002</v>
      </c>
      <c r="AV129">
        <v>343039.74780000001</v>
      </c>
      <c r="AW129">
        <v>347196.85969999997</v>
      </c>
    </row>
    <row r="130" spans="2:49" x14ac:dyDescent="0.35">
      <c r="B130" t="s">
        <v>325</v>
      </c>
      <c r="C130">
        <v>480333.66960581898</v>
      </c>
      <c r="D130">
        <v>488045.58203966799</v>
      </c>
      <c r="E130">
        <v>495881.31170000002</v>
      </c>
      <c r="F130">
        <v>498930.61129999999</v>
      </c>
      <c r="G130">
        <v>430815.54840000003</v>
      </c>
      <c r="H130">
        <v>383814.07740000001</v>
      </c>
      <c r="I130">
        <v>398791.86660000001</v>
      </c>
      <c r="J130">
        <v>366123.6961</v>
      </c>
      <c r="K130">
        <v>350112.72720000002</v>
      </c>
      <c r="L130">
        <v>376786.7452</v>
      </c>
      <c r="M130">
        <v>385896.85330000002</v>
      </c>
      <c r="N130">
        <v>396252.59139999998</v>
      </c>
      <c r="O130">
        <v>314466.12150000001</v>
      </c>
      <c r="P130">
        <v>243307.56640000001</v>
      </c>
      <c r="Q130">
        <v>201987.30910000001</v>
      </c>
      <c r="R130">
        <v>181211.2585</v>
      </c>
      <c r="S130">
        <v>165772.25709999999</v>
      </c>
      <c r="T130">
        <v>160642.4472</v>
      </c>
      <c r="U130">
        <v>160888.81400000001</v>
      </c>
      <c r="V130">
        <v>163276.42569999999</v>
      </c>
      <c r="W130">
        <v>165501.89670000001</v>
      </c>
      <c r="X130">
        <v>167716.19200000001</v>
      </c>
      <c r="Y130">
        <v>168918.16589999999</v>
      </c>
      <c r="Z130">
        <v>169858.29259999999</v>
      </c>
      <c r="AA130">
        <v>170856.72150000001</v>
      </c>
      <c r="AB130">
        <v>172059.2188</v>
      </c>
      <c r="AC130">
        <v>173481.63510000001</v>
      </c>
      <c r="AD130">
        <v>175225.07120000001</v>
      </c>
      <c r="AE130">
        <v>177092.68549999999</v>
      </c>
      <c r="AF130">
        <v>179016.0673</v>
      </c>
      <c r="AG130">
        <v>180960.55869999999</v>
      </c>
      <c r="AH130">
        <v>182934.78899999999</v>
      </c>
      <c r="AI130">
        <v>184780.59340000001</v>
      </c>
      <c r="AJ130">
        <v>186617.9431</v>
      </c>
      <c r="AK130">
        <v>188496.66949999999</v>
      </c>
      <c r="AL130">
        <v>190408.17800000001</v>
      </c>
      <c r="AM130">
        <v>192346.87549999999</v>
      </c>
      <c r="AN130">
        <v>194262.59880000001</v>
      </c>
      <c r="AO130">
        <v>196136.4308</v>
      </c>
      <c r="AP130">
        <v>197956.54120000001</v>
      </c>
      <c r="AQ130">
        <v>199740.0343</v>
      </c>
      <c r="AR130">
        <v>201459.01259999999</v>
      </c>
      <c r="AS130">
        <v>203363.9725</v>
      </c>
      <c r="AT130">
        <v>205395.39619999999</v>
      </c>
      <c r="AU130">
        <v>207504.49890000001</v>
      </c>
      <c r="AV130">
        <v>209662.85769999999</v>
      </c>
      <c r="AW130">
        <v>211921.2745</v>
      </c>
    </row>
    <row r="131" spans="2:49" x14ac:dyDescent="0.35">
      <c r="B131" t="s">
        <v>326</v>
      </c>
      <c r="C131">
        <v>1469582.3108926199</v>
      </c>
      <c r="D131">
        <v>1493176.93024387</v>
      </c>
      <c r="E131">
        <v>1517150.3689999999</v>
      </c>
      <c r="F131">
        <v>1535696.2520000001</v>
      </c>
      <c r="G131">
        <v>1384644.16</v>
      </c>
      <c r="H131">
        <v>1288765.919</v>
      </c>
      <c r="I131">
        <v>1321601.128</v>
      </c>
      <c r="J131">
        <v>1269082.575</v>
      </c>
      <c r="K131">
        <v>1266619.3670000001</v>
      </c>
      <c r="L131">
        <v>1391499.36</v>
      </c>
      <c r="M131">
        <v>1448190.4790000001</v>
      </c>
      <c r="N131">
        <v>1481832.6359999999</v>
      </c>
      <c r="O131">
        <v>1174440.047</v>
      </c>
      <c r="P131">
        <v>907604.17859999998</v>
      </c>
      <c r="Q131">
        <v>764296.0477</v>
      </c>
      <c r="R131">
        <v>702676.4486</v>
      </c>
      <c r="S131">
        <v>631630.18299999996</v>
      </c>
      <c r="T131">
        <v>611353.70079999999</v>
      </c>
      <c r="U131">
        <v>614585.77969999996</v>
      </c>
      <c r="V131">
        <v>628843.30799999996</v>
      </c>
      <c r="W131">
        <v>646575.28040000005</v>
      </c>
      <c r="X131">
        <v>666257.79749999999</v>
      </c>
      <c r="Y131">
        <v>680158.75459999999</v>
      </c>
      <c r="Z131">
        <v>692043.7868</v>
      </c>
      <c r="AA131">
        <v>703893.47560000001</v>
      </c>
      <c r="AB131">
        <v>716595.68110000005</v>
      </c>
      <c r="AC131">
        <v>730368.29449999996</v>
      </c>
      <c r="AD131">
        <v>745375.24990000005</v>
      </c>
      <c r="AE131">
        <v>761177.65650000004</v>
      </c>
      <c r="AF131">
        <v>777538.05220000003</v>
      </c>
      <c r="AG131">
        <v>794321.37609999999</v>
      </c>
      <c r="AH131">
        <v>811528.97380000004</v>
      </c>
      <c r="AI131">
        <v>828329.32409999997</v>
      </c>
      <c r="AJ131">
        <v>845288.44579999999</v>
      </c>
      <c r="AK131">
        <v>862574.71120000002</v>
      </c>
      <c r="AL131">
        <v>880183.48329999996</v>
      </c>
      <c r="AM131">
        <v>898083.95689999999</v>
      </c>
      <c r="AN131">
        <v>916425.9227</v>
      </c>
      <c r="AO131">
        <v>934986.48360000004</v>
      </c>
      <c r="AP131">
        <v>953648.52249999996</v>
      </c>
      <c r="AQ131">
        <v>972445.5453</v>
      </c>
      <c r="AR131">
        <v>991267.06559999997</v>
      </c>
      <c r="AS131">
        <v>1011107.674</v>
      </c>
      <c r="AT131">
        <v>1031749.645</v>
      </c>
      <c r="AU131">
        <v>1052973.3500000001</v>
      </c>
      <c r="AV131">
        <v>1074637.676</v>
      </c>
      <c r="AW131">
        <v>1096921.8600000001</v>
      </c>
    </row>
    <row r="132" spans="2:49" x14ac:dyDescent="0.35">
      <c r="B132" t="s">
        <v>327</v>
      </c>
      <c r="C132">
        <v>225722.47732836599</v>
      </c>
      <c r="D132">
        <v>229346.52471387701</v>
      </c>
      <c r="E132">
        <v>233028.7574</v>
      </c>
      <c r="F132">
        <v>236128.0822</v>
      </c>
      <c r="G132">
        <v>220283.0533</v>
      </c>
      <c r="H132">
        <v>205927.95749999999</v>
      </c>
      <c r="I132">
        <v>213481.37700000001</v>
      </c>
      <c r="J132">
        <v>210119.50899999999</v>
      </c>
      <c r="K132">
        <v>211197.103</v>
      </c>
      <c r="L132">
        <v>226638.6629</v>
      </c>
      <c r="M132">
        <v>234891.9768</v>
      </c>
      <c r="N132">
        <v>240417.6133</v>
      </c>
      <c r="O132">
        <v>209862.5919</v>
      </c>
      <c r="P132">
        <v>180686.3743</v>
      </c>
      <c r="Q132">
        <v>164296.2353</v>
      </c>
      <c r="R132">
        <v>157665.31570000001</v>
      </c>
      <c r="S132">
        <v>150563.06159999999</v>
      </c>
      <c r="T132">
        <v>147638.4081</v>
      </c>
      <c r="U132">
        <v>147342.97709999999</v>
      </c>
      <c r="V132">
        <v>148688.4614</v>
      </c>
      <c r="W132">
        <v>150268.04620000001</v>
      </c>
      <c r="X132">
        <v>151771.8211</v>
      </c>
      <c r="Y132">
        <v>153728.49249999999</v>
      </c>
      <c r="Z132">
        <v>156021.8333</v>
      </c>
      <c r="AA132">
        <v>158648.61689999999</v>
      </c>
      <c r="AB132">
        <v>161578.34409999999</v>
      </c>
      <c r="AC132">
        <v>164749.8806</v>
      </c>
      <c r="AD132">
        <v>168052.12400000001</v>
      </c>
      <c r="AE132">
        <v>171419.49660000001</v>
      </c>
      <c r="AF132">
        <v>174834.0699</v>
      </c>
      <c r="AG132">
        <v>178292.7543</v>
      </c>
      <c r="AH132">
        <v>181807.1863</v>
      </c>
      <c r="AI132">
        <v>185257.00580000001</v>
      </c>
      <c r="AJ132">
        <v>188720.63649999999</v>
      </c>
      <c r="AK132">
        <v>192228.03959999999</v>
      </c>
      <c r="AL132">
        <v>195786.44899999999</v>
      </c>
      <c r="AM132">
        <v>199396.34729999999</v>
      </c>
      <c r="AN132">
        <v>203120.677</v>
      </c>
      <c r="AO132">
        <v>206922.49340000001</v>
      </c>
      <c r="AP132">
        <v>210779.45920000001</v>
      </c>
      <c r="AQ132">
        <v>214687.3597</v>
      </c>
      <c r="AR132">
        <v>218632.60519999999</v>
      </c>
      <c r="AS132">
        <v>222665.64550000001</v>
      </c>
      <c r="AT132">
        <v>226761.6691</v>
      </c>
      <c r="AU132">
        <v>230902.07180000001</v>
      </c>
      <c r="AV132">
        <v>235078.02170000001</v>
      </c>
      <c r="AW132">
        <v>239313.1293</v>
      </c>
    </row>
    <row r="133" spans="2:49" x14ac:dyDescent="0.35">
      <c r="B133" t="s">
        <v>328</v>
      </c>
      <c r="C133">
        <v>20679763.666016001</v>
      </c>
      <c r="D133">
        <v>21011783.9607329</v>
      </c>
      <c r="E133">
        <v>21349135.030000001</v>
      </c>
      <c r="F133">
        <v>21422051.260000002</v>
      </c>
      <c r="G133">
        <v>18649082.48</v>
      </c>
      <c r="H133">
        <v>15248092.76</v>
      </c>
      <c r="I133">
        <v>16634746.23</v>
      </c>
      <c r="J133">
        <v>16431023.9</v>
      </c>
      <c r="K133">
        <v>15501567.810000001</v>
      </c>
      <c r="L133">
        <v>16076078.539999999</v>
      </c>
      <c r="M133">
        <v>16600465.68</v>
      </c>
      <c r="N133">
        <v>16491915.27</v>
      </c>
      <c r="O133">
        <v>14760089.42</v>
      </c>
      <c r="P133">
        <v>12879596.32</v>
      </c>
      <c r="Q133">
        <v>11618142.42</v>
      </c>
      <c r="R133">
        <v>11001703.15</v>
      </c>
      <c r="S133">
        <v>10544771.6</v>
      </c>
      <c r="T133">
        <v>10298613.91</v>
      </c>
      <c r="U133">
        <v>10256893.41</v>
      </c>
      <c r="V133">
        <v>10310596.82</v>
      </c>
      <c r="W133">
        <v>10343938.720000001</v>
      </c>
      <c r="X133">
        <v>10365025.109999999</v>
      </c>
      <c r="Y133">
        <v>10424581.890000001</v>
      </c>
      <c r="Z133">
        <v>10521775.060000001</v>
      </c>
      <c r="AA133">
        <v>10646317.91</v>
      </c>
      <c r="AB133">
        <v>10792934.35</v>
      </c>
      <c r="AC133">
        <v>10957474.83</v>
      </c>
      <c r="AD133">
        <v>11129847.15</v>
      </c>
      <c r="AE133">
        <v>11302876.949999999</v>
      </c>
      <c r="AF133">
        <v>11477287.73</v>
      </c>
      <c r="AG133">
        <v>11653446.16</v>
      </c>
      <c r="AH133">
        <v>11833850.189999999</v>
      </c>
      <c r="AI133">
        <v>12009619.15</v>
      </c>
      <c r="AJ133">
        <v>12186770.560000001</v>
      </c>
      <c r="AK133">
        <v>12369351.439999999</v>
      </c>
      <c r="AL133">
        <v>12555722.390000001</v>
      </c>
      <c r="AM133">
        <v>12745353.43</v>
      </c>
      <c r="AN133">
        <v>12933696.369999999</v>
      </c>
      <c r="AO133">
        <v>13120519.880000001</v>
      </c>
      <c r="AP133">
        <v>13305620.310000001</v>
      </c>
      <c r="AQ133">
        <v>13490599.039999999</v>
      </c>
      <c r="AR133">
        <v>13672092.970000001</v>
      </c>
      <c r="AS133">
        <v>13861172.51</v>
      </c>
      <c r="AT133">
        <v>14054684.1</v>
      </c>
      <c r="AU133">
        <v>14250170.85</v>
      </c>
      <c r="AV133">
        <v>14446890.779999999</v>
      </c>
      <c r="AW133">
        <v>14651213.960000001</v>
      </c>
    </row>
    <row r="134" spans="2:49" x14ac:dyDescent="0.35">
      <c r="B134" t="s">
        <v>329</v>
      </c>
      <c r="C134">
        <v>2009388.6600685499</v>
      </c>
      <c r="D134">
        <v>2041650.04496113</v>
      </c>
      <c r="E134">
        <v>2074429.3970000001</v>
      </c>
      <c r="F134">
        <v>2118894.483</v>
      </c>
      <c r="G134">
        <v>1791186.8419999999</v>
      </c>
      <c r="H134">
        <v>1619557.719</v>
      </c>
      <c r="I134">
        <v>1625354.993</v>
      </c>
      <c r="J134">
        <v>1531484.2069999999</v>
      </c>
      <c r="K134">
        <v>1525457.027</v>
      </c>
      <c r="L134">
        <v>1673272.4609999999</v>
      </c>
      <c r="M134">
        <v>1761856.851</v>
      </c>
      <c r="N134">
        <v>1786761.53</v>
      </c>
      <c r="O134">
        <v>1352070.2050000001</v>
      </c>
      <c r="P134">
        <v>994038.30909999995</v>
      </c>
      <c r="Q134">
        <v>801561.25870000001</v>
      </c>
      <c r="R134">
        <v>711844.60400000005</v>
      </c>
      <c r="S134">
        <v>633367.04680000001</v>
      </c>
      <c r="T134">
        <v>599218.0858</v>
      </c>
      <c r="U134">
        <v>595331.83409999998</v>
      </c>
      <c r="V134">
        <v>605325.68240000005</v>
      </c>
      <c r="W134">
        <v>618849.77520000003</v>
      </c>
      <c r="X134">
        <v>635021.5673</v>
      </c>
      <c r="Y134">
        <v>649525.29110000003</v>
      </c>
      <c r="Z134">
        <v>663394.1433</v>
      </c>
      <c r="AA134">
        <v>677238.15610000002</v>
      </c>
      <c r="AB134">
        <v>691633.14729999995</v>
      </c>
      <c r="AC134">
        <v>706764.87340000004</v>
      </c>
      <c r="AD134">
        <v>722618.61580000003</v>
      </c>
      <c r="AE134">
        <v>738478.43460000004</v>
      </c>
      <c r="AF134">
        <v>754482.45880000002</v>
      </c>
      <c r="AG134">
        <v>770656.48979999998</v>
      </c>
      <c r="AH134">
        <v>787202.1801</v>
      </c>
      <c r="AI134">
        <v>803425.51119999995</v>
      </c>
      <c r="AJ134">
        <v>819888.4</v>
      </c>
      <c r="AK134">
        <v>836887.69640000002</v>
      </c>
      <c r="AL134">
        <v>854255.04150000005</v>
      </c>
      <c r="AM134">
        <v>871904.95380000002</v>
      </c>
      <c r="AN134">
        <v>890449.27960000001</v>
      </c>
      <c r="AO134">
        <v>909844.62910000002</v>
      </c>
      <c r="AP134">
        <v>929775.88249999995</v>
      </c>
      <c r="AQ134">
        <v>950326.28810000001</v>
      </c>
      <c r="AR134">
        <v>971159.68469999998</v>
      </c>
      <c r="AS134">
        <v>993265.04</v>
      </c>
      <c r="AT134">
        <v>1016079.882</v>
      </c>
      <c r="AU134">
        <v>1039505.222</v>
      </c>
      <c r="AV134">
        <v>1063504.2250000001</v>
      </c>
      <c r="AW134">
        <v>1088828.831</v>
      </c>
    </row>
    <row r="135" spans="2:49" x14ac:dyDescent="0.35">
      <c r="B135" t="s">
        <v>351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</row>
    <row r="136" spans="2:49" x14ac:dyDescent="0.35">
      <c r="B136" t="s">
        <v>352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</row>
    <row r="137" spans="2:49" x14ac:dyDescent="0.35">
      <c r="B137" t="s">
        <v>353</v>
      </c>
      <c r="C137">
        <v>20174774.421468802</v>
      </c>
      <c r="D137">
        <v>20498686.950521201</v>
      </c>
      <c r="E137">
        <v>20827800</v>
      </c>
      <c r="F137">
        <v>19906912.890000001</v>
      </c>
      <c r="G137">
        <v>18932323.559999999</v>
      </c>
      <c r="H137">
        <v>16949424.670000002</v>
      </c>
      <c r="I137">
        <v>16078883.15</v>
      </c>
      <c r="J137">
        <v>15393691.51</v>
      </c>
      <c r="K137">
        <v>14546521.960000001</v>
      </c>
      <c r="L137">
        <v>13534496.210000001</v>
      </c>
      <c r="M137">
        <v>12572784.83</v>
      </c>
      <c r="N137">
        <v>11561870.43</v>
      </c>
      <c r="O137">
        <v>10388725.1</v>
      </c>
      <c r="P137">
        <v>9427713.1190000009</v>
      </c>
      <c r="Q137">
        <v>8621151.0270000007</v>
      </c>
      <c r="R137">
        <v>7725551.227</v>
      </c>
      <c r="S137">
        <v>3159519.1170000001</v>
      </c>
      <c r="T137">
        <v>2352066.3169999998</v>
      </c>
      <c r="U137">
        <v>1816197.47</v>
      </c>
      <c r="V137">
        <v>1338611.534</v>
      </c>
      <c r="W137">
        <v>1083191.0689999999</v>
      </c>
      <c r="X137">
        <v>831124.77229999995</v>
      </c>
      <c r="Y137">
        <v>812558.37329999998</v>
      </c>
      <c r="Z137">
        <v>813929.78260000004</v>
      </c>
      <c r="AA137">
        <v>817148.45180000004</v>
      </c>
      <c r="AB137">
        <v>821292.32949999999</v>
      </c>
      <c r="AC137">
        <v>825852.78449999995</v>
      </c>
      <c r="AD137">
        <v>833160.02610000002</v>
      </c>
      <c r="AE137">
        <v>842047.72849999997</v>
      </c>
      <c r="AF137">
        <v>852218.95860000001</v>
      </c>
      <c r="AG137">
        <v>863471.95090000005</v>
      </c>
      <c r="AH137">
        <v>875697.35869999998</v>
      </c>
      <c r="AI137">
        <v>888832.0773</v>
      </c>
      <c r="AJ137">
        <v>902423.03720000002</v>
      </c>
      <c r="AK137">
        <v>916371.50020000001</v>
      </c>
      <c r="AL137">
        <v>930559.21620000002</v>
      </c>
      <c r="AM137">
        <v>944911.58629999997</v>
      </c>
      <c r="AN137">
        <v>959112.66799999995</v>
      </c>
      <c r="AO137">
        <v>972759.00210000004</v>
      </c>
      <c r="AP137">
        <v>986076.10329999996</v>
      </c>
      <c r="AQ137">
        <v>999263.67359999998</v>
      </c>
      <c r="AR137">
        <v>1012276.428</v>
      </c>
      <c r="AS137">
        <v>1025526.63</v>
      </c>
      <c r="AT137">
        <v>1038875.844</v>
      </c>
      <c r="AU137">
        <v>1052093.0020000001</v>
      </c>
      <c r="AV137">
        <v>1065150.5490000001</v>
      </c>
      <c r="AW137">
        <v>1078374.7080000001</v>
      </c>
    </row>
    <row r="138" spans="2:49" x14ac:dyDescent="0.35">
      <c r="B138" t="s">
        <v>354</v>
      </c>
      <c r="C138">
        <v>16278956.881142</v>
      </c>
      <c r="D138">
        <v>16540320.799446501</v>
      </c>
      <c r="E138">
        <v>16805881</v>
      </c>
      <c r="F138">
        <v>16724271.43</v>
      </c>
      <c r="G138">
        <v>15993837.130000001</v>
      </c>
      <c r="H138">
        <v>15296327.52</v>
      </c>
      <c r="I138">
        <v>15221831.029999999</v>
      </c>
      <c r="J138">
        <v>13328402.060000001</v>
      </c>
      <c r="K138">
        <v>11324859.619999999</v>
      </c>
      <c r="L138">
        <v>9802005.0170000009</v>
      </c>
      <c r="M138">
        <v>8651320.3729999997</v>
      </c>
      <c r="N138">
        <v>7706589.1370000001</v>
      </c>
      <c r="O138">
        <v>8076130.3439999996</v>
      </c>
      <c r="P138">
        <v>8259464.4210000001</v>
      </c>
      <c r="Q138">
        <v>8321416.3540000003</v>
      </c>
      <c r="R138">
        <v>8499379.1199999899</v>
      </c>
      <c r="S138">
        <v>4819491.4780000001</v>
      </c>
      <c r="T138">
        <v>6440245.6519999998</v>
      </c>
      <c r="U138">
        <v>7986585.358</v>
      </c>
      <c r="V138">
        <v>9462223.37099999</v>
      </c>
      <c r="W138">
        <v>9759791.1669999994</v>
      </c>
      <c r="X138">
        <v>9974335.0370000005</v>
      </c>
      <c r="Y138">
        <v>9961221.7469999995</v>
      </c>
      <c r="Z138">
        <v>10013007</v>
      </c>
      <c r="AA138">
        <v>10114110.550000001</v>
      </c>
      <c r="AB138">
        <v>10285951.74</v>
      </c>
      <c r="AC138">
        <v>10481582.66</v>
      </c>
      <c r="AD138">
        <v>10703597.619999999</v>
      </c>
      <c r="AE138">
        <v>10924557.529999999</v>
      </c>
      <c r="AF138">
        <v>10833825.91</v>
      </c>
      <c r="AG138">
        <v>10976527.859999999</v>
      </c>
      <c r="AH138">
        <v>11115925.32</v>
      </c>
      <c r="AI138">
        <v>11210329</v>
      </c>
      <c r="AJ138">
        <v>11294720.18</v>
      </c>
      <c r="AK138">
        <v>11373457.6</v>
      </c>
      <c r="AL138">
        <v>11473375.68</v>
      </c>
      <c r="AM138">
        <v>11567521.24</v>
      </c>
      <c r="AN138">
        <v>11592275.689999999</v>
      </c>
      <c r="AO138">
        <v>11612872.539999999</v>
      </c>
      <c r="AP138">
        <v>11630083.800000001</v>
      </c>
      <c r="AQ138">
        <v>11646668.18</v>
      </c>
      <c r="AR138">
        <v>11660066.9</v>
      </c>
      <c r="AS138">
        <v>11575211.109999999</v>
      </c>
      <c r="AT138">
        <v>11491278.59</v>
      </c>
      <c r="AU138">
        <v>11408227.68</v>
      </c>
      <c r="AV138">
        <v>11327265.560000001</v>
      </c>
      <c r="AW138">
        <v>11256237.85</v>
      </c>
    </row>
    <row r="139" spans="2:49" x14ac:dyDescent="0.35">
      <c r="B139" t="s">
        <v>286</v>
      </c>
      <c r="C139">
        <v>6504439.0146005601</v>
      </c>
      <c r="D139">
        <v>6608869.8869003803</v>
      </c>
      <c r="E139">
        <v>6714977.4309999999</v>
      </c>
      <c r="F139">
        <v>6850399.0779999997</v>
      </c>
      <c r="G139">
        <v>6580507.7929999996</v>
      </c>
      <c r="H139">
        <v>6666909.4510000004</v>
      </c>
      <c r="I139">
        <v>6913196.1040000003</v>
      </c>
      <c r="J139">
        <v>6641705.2819999997</v>
      </c>
      <c r="K139">
        <v>6457888.068</v>
      </c>
      <c r="L139">
        <v>6129935.3799999999</v>
      </c>
      <c r="M139">
        <v>6384823.6710000001</v>
      </c>
      <c r="N139">
        <v>6511982.5650000004</v>
      </c>
      <c r="O139">
        <v>6829761.9170000004</v>
      </c>
      <c r="P139">
        <v>6963687.1059999997</v>
      </c>
      <c r="Q139">
        <v>6895388.9460000005</v>
      </c>
      <c r="R139">
        <v>6935976.2259999998</v>
      </c>
      <c r="S139">
        <v>7295216.0630000001</v>
      </c>
      <c r="T139">
        <v>7442976.2510000002</v>
      </c>
      <c r="U139">
        <v>7452877.9040000001</v>
      </c>
      <c r="V139">
        <v>7370910.1050000004</v>
      </c>
      <c r="W139">
        <v>7186184.585</v>
      </c>
      <c r="X139">
        <v>6928188.6689999998</v>
      </c>
      <c r="Y139">
        <v>6771795.2180000003</v>
      </c>
      <c r="Z139">
        <v>6706084.9009999996</v>
      </c>
      <c r="AA139">
        <v>6706827.7630000003</v>
      </c>
      <c r="AB139">
        <v>6753812.3150000004</v>
      </c>
      <c r="AC139">
        <v>6832373.5949999997</v>
      </c>
      <c r="AD139">
        <v>6929788.8250000002</v>
      </c>
      <c r="AE139">
        <v>7036719.3329999996</v>
      </c>
      <c r="AF139">
        <v>7149761.0300000003</v>
      </c>
      <c r="AG139">
        <v>7267031.2189999996</v>
      </c>
      <c r="AH139">
        <v>7388680.0420000004</v>
      </c>
      <c r="AI139">
        <v>7503632.6449999996</v>
      </c>
      <c r="AJ139">
        <v>7615129.4740000004</v>
      </c>
      <c r="AK139">
        <v>7725613.7790000001</v>
      </c>
      <c r="AL139">
        <v>7835679.9809999997</v>
      </c>
      <c r="AM139">
        <v>7945999.7620000001</v>
      </c>
      <c r="AN139">
        <v>8050580.0729999999</v>
      </c>
      <c r="AO139">
        <v>8152407.0939999996</v>
      </c>
      <c r="AP139">
        <v>8252462.2470000004</v>
      </c>
      <c r="AQ139">
        <v>8352144.983</v>
      </c>
      <c r="AR139">
        <v>8450103.9719999898</v>
      </c>
      <c r="AS139">
        <v>8542592.7180000003</v>
      </c>
      <c r="AT139">
        <v>8630766.1109999996</v>
      </c>
      <c r="AU139">
        <v>8715007.398</v>
      </c>
      <c r="AV139">
        <v>8796353.54099999</v>
      </c>
      <c r="AW139">
        <v>8879589.5940000005</v>
      </c>
    </row>
    <row r="140" spans="2:49" x14ac:dyDescent="0.35">
      <c r="B140" t="s">
        <v>287</v>
      </c>
      <c r="C140">
        <v>6379735.1213853899</v>
      </c>
      <c r="D140">
        <v>6482163.8323430298</v>
      </c>
      <c r="E140">
        <v>6586237.0690000001</v>
      </c>
      <c r="F140">
        <v>6636789.3109999998</v>
      </c>
      <c r="G140">
        <v>6295021.1720000003</v>
      </c>
      <c r="H140">
        <v>6420656.5209999997</v>
      </c>
      <c r="I140">
        <v>6340494.2980000004</v>
      </c>
      <c r="J140">
        <v>6187399.648</v>
      </c>
      <c r="K140">
        <v>5784972.4939999999</v>
      </c>
      <c r="L140">
        <v>5616406.7970000003</v>
      </c>
      <c r="M140">
        <v>5666604.5999999996</v>
      </c>
      <c r="N140">
        <v>5845576.8430000003</v>
      </c>
      <c r="O140">
        <v>5545949.9790000003</v>
      </c>
      <c r="P140">
        <v>4938938.1569999997</v>
      </c>
      <c r="Q140">
        <v>4280002.1979999999</v>
      </c>
      <c r="R140">
        <v>3849449.1090000002</v>
      </c>
      <c r="S140">
        <v>3766342.1549999998</v>
      </c>
      <c r="T140">
        <v>3715592.5060000001</v>
      </c>
      <c r="U140">
        <v>3705376.835</v>
      </c>
      <c r="V140">
        <v>3699737.139</v>
      </c>
      <c r="W140">
        <v>3682108.858</v>
      </c>
      <c r="X140">
        <v>3655896.4070000001</v>
      </c>
      <c r="Y140">
        <v>3664464.5469999998</v>
      </c>
      <c r="Z140">
        <v>3717757.2749999999</v>
      </c>
      <c r="AA140">
        <v>3806701.2850000001</v>
      </c>
      <c r="AB140">
        <v>3921432.5619999999</v>
      </c>
      <c r="AC140">
        <v>4053115.4190000002</v>
      </c>
      <c r="AD140">
        <v>4191208.0350000001</v>
      </c>
      <c r="AE140">
        <v>4331047.4019999998</v>
      </c>
      <c r="AF140">
        <v>4470326.432</v>
      </c>
      <c r="AG140">
        <v>4608132.7779999999</v>
      </c>
      <c r="AH140">
        <v>4744964.57</v>
      </c>
      <c r="AI140">
        <v>4875670.8020000001</v>
      </c>
      <c r="AJ140">
        <v>5003888.3810000001</v>
      </c>
      <c r="AK140">
        <v>5131631.7120000003</v>
      </c>
      <c r="AL140">
        <v>5260489.2390000001</v>
      </c>
      <c r="AM140">
        <v>5391415.5439999998</v>
      </c>
      <c r="AN140">
        <v>5520749.7869999995</v>
      </c>
      <c r="AO140">
        <v>5650979.9129999997</v>
      </c>
      <c r="AP140">
        <v>5782634.1260000002</v>
      </c>
      <c r="AQ140">
        <v>5916145.1550000003</v>
      </c>
      <c r="AR140">
        <v>6051422.875</v>
      </c>
      <c r="AS140">
        <v>6185643.5290000001</v>
      </c>
      <c r="AT140">
        <v>6320036.8590000002</v>
      </c>
      <c r="AU140">
        <v>6455048.273</v>
      </c>
      <c r="AV140">
        <v>6590849.5829999996</v>
      </c>
      <c r="AW140">
        <v>6728522.0930000003</v>
      </c>
    </row>
    <row r="141" spans="2:49" x14ac:dyDescent="0.35">
      <c r="B141" t="s">
        <v>288</v>
      </c>
      <c r="C141">
        <v>415352.94883501797</v>
      </c>
      <c r="D141">
        <v>422021.57477828203</v>
      </c>
      <c r="E141">
        <v>428797.26770000003</v>
      </c>
      <c r="F141">
        <v>416382.76150000002</v>
      </c>
      <c r="G141">
        <v>386170.84</v>
      </c>
      <c r="H141">
        <v>341887.80550000002</v>
      </c>
      <c r="I141">
        <v>357444.56670000002</v>
      </c>
      <c r="J141">
        <v>341152.39179999998</v>
      </c>
      <c r="K141">
        <v>318301.91590000002</v>
      </c>
      <c r="L141">
        <v>304259.34999999998</v>
      </c>
      <c r="M141">
        <v>303929.86109999998</v>
      </c>
      <c r="N141">
        <v>322825.30479999998</v>
      </c>
      <c r="O141">
        <v>319029.71230000001</v>
      </c>
      <c r="P141">
        <v>293833.42099999997</v>
      </c>
      <c r="Q141">
        <v>262961.01530000003</v>
      </c>
      <c r="R141">
        <v>241622.8058</v>
      </c>
      <c r="S141">
        <v>228912.9645</v>
      </c>
      <c r="T141">
        <v>216924.1807</v>
      </c>
      <c r="U141">
        <v>209482.2303</v>
      </c>
      <c r="V141">
        <v>204316.61840000001</v>
      </c>
      <c r="W141">
        <v>199639.36139999999</v>
      </c>
      <c r="X141">
        <v>195010.19159999999</v>
      </c>
      <c r="Y141">
        <v>193976.97630000001</v>
      </c>
      <c r="Z141">
        <v>195310.28140000001</v>
      </c>
      <c r="AA141">
        <v>198356.2438</v>
      </c>
      <c r="AB141">
        <v>202545.46290000001</v>
      </c>
      <c r="AC141">
        <v>207477.90229999999</v>
      </c>
      <c r="AD141">
        <v>212696.28</v>
      </c>
      <c r="AE141">
        <v>218027.38709999999</v>
      </c>
      <c r="AF141">
        <v>223445.9186</v>
      </c>
      <c r="AG141">
        <v>228960.1942</v>
      </c>
      <c r="AH141">
        <v>234613.88159999999</v>
      </c>
      <c r="AI141">
        <v>240079.15849999999</v>
      </c>
      <c r="AJ141">
        <v>245535.0208</v>
      </c>
      <c r="AK141">
        <v>251036.20370000001</v>
      </c>
      <c r="AL141">
        <v>256598.1808</v>
      </c>
      <c r="AM141">
        <v>262205.21649999998</v>
      </c>
      <c r="AN141">
        <v>267645.15669999999</v>
      </c>
      <c r="AO141">
        <v>273008.57250000001</v>
      </c>
      <c r="AP141">
        <v>278289.32189999998</v>
      </c>
      <c r="AQ141">
        <v>283518.91859999998</v>
      </c>
      <c r="AR141">
        <v>288682.58199999999</v>
      </c>
      <c r="AS141">
        <v>293652.49180000002</v>
      </c>
      <c r="AT141">
        <v>298493.76319999999</v>
      </c>
      <c r="AU141">
        <v>303242.62760000001</v>
      </c>
      <c r="AV141">
        <v>307920.31280000001</v>
      </c>
      <c r="AW141">
        <v>312622.5062</v>
      </c>
    </row>
    <row r="142" spans="2:49" x14ac:dyDescent="0.35">
      <c r="B142" t="s">
        <v>289</v>
      </c>
      <c r="C142">
        <v>4759484.3198853396</v>
      </c>
      <c r="D142">
        <v>4835899.3801399199</v>
      </c>
      <c r="E142">
        <v>4913541.3090000004</v>
      </c>
      <c r="F142">
        <v>4942839.9579999996</v>
      </c>
      <c r="G142">
        <v>4524056.8250000002</v>
      </c>
      <c r="H142">
        <v>4018460.2420000001</v>
      </c>
      <c r="I142">
        <v>4087978.7570000002</v>
      </c>
      <c r="J142">
        <v>4400366.2170000002</v>
      </c>
      <c r="K142">
        <v>3948082.193</v>
      </c>
      <c r="L142">
        <v>3766298.108</v>
      </c>
      <c r="M142">
        <v>3842464.5219999999</v>
      </c>
      <c r="N142">
        <v>3959578.46</v>
      </c>
      <c r="O142">
        <v>3935994.0789999999</v>
      </c>
      <c r="P142">
        <v>3682151.7889999999</v>
      </c>
      <c r="Q142">
        <v>3374092.5320000001</v>
      </c>
      <c r="R142">
        <v>3190725.94</v>
      </c>
      <c r="S142">
        <v>3188722.5550000002</v>
      </c>
      <c r="T142">
        <v>3164254.1850000001</v>
      </c>
      <c r="U142">
        <v>3156606.4939999999</v>
      </c>
      <c r="V142">
        <v>3145617.852</v>
      </c>
      <c r="W142">
        <v>3108750.8820000002</v>
      </c>
      <c r="X142">
        <v>3052945.2880000002</v>
      </c>
      <c r="Y142">
        <v>3022636.8429999999</v>
      </c>
      <c r="Z142">
        <v>3026553.6320000002</v>
      </c>
      <c r="AA142">
        <v>3057750.6209999998</v>
      </c>
      <c r="AB142">
        <v>3108518.8160000001</v>
      </c>
      <c r="AC142">
        <v>3172438.75</v>
      </c>
      <c r="AD142">
        <v>3241951.6159999999</v>
      </c>
      <c r="AE142">
        <v>3312984.4380000001</v>
      </c>
      <c r="AF142">
        <v>3384255.5669999998</v>
      </c>
      <c r="AG142">
        <v>3455229.4840000002</v>
      </c>
      <c r="AH142">
        <v>3526529.0159999998</v>
      </c>
      <c r="AI142">
        <v>3592308.855</v>
      </c>
      <c r="AJ142">
        <v>3656080.0419999999</v>
      </c>
      <c r="AK142">
        <v>3719923.4539999999</v>
      </c>
      <c r="AL142">
        <v>3784239.4419999998</v>
      </c>
      <c r="AM142">
        <v>3849313.2889999999</v>
      </c>
      <c r="AN142">
        <v>3906551.8640000001</v>
      </c>
      <c r="AO142">
        <v>3958524.5129999998</v>
      </c>
      <c r="AP142">
        <v>4006473.182</v>
      </c>
      <c r="AQ142">
        <v>4051566.1970000002</v>
      </c>
      <c r="AR142">
        <v>4093326.97</v>
      </c>
      <c r="AS142">
        <v>4135478.912</v>
      </c>
      <c r="AT142">
        <v>4178118.4130000002</v>
      </c>
      <c r="AU142">
        <v>4220676.7779999999</v>
      </c>
      <c r="AV142">
        <v>4262862.7980000004</v>
      </c>
      <c r="AW142">
        <v>4306214.7920000004</v>
      </c>
    </row>
    <row r="143" spans="2:49" x14ac:dyDescent="0.35">
      <c r="B143" t="s">
        <v>290</v>
      </c>
      <c r="C143">
        <v>16509970.069566499</v>
      </c>
      <c r="D143">
        <v>16775042.9793345</v>
      </c>
      <c r="E143">
        <v>17044371.719999999</v>
      </c>
      <c r="F143">
        <v>17183230.670000002</v>
      </c>
      <c r="G143">
        <v>15819125.17</v>
      </c>
      <c r="H143">
        <v>13861425.5</v>
      </c>
      <c r="I143">
        <v>14147614.24</v>
      </c>
      <c r="J143">
        <v>15469598.99</v>
      </c>
      <c r="K143">
        <v>13844643.25</v>
      </c>
      <c r="L143">
        <v>13151161.949999999</v>
      </c>
      <c r="M143">
        <v>13350167.220000001</v>
      </c>
      <c r="N143">
        <v>13519021.74</v>
      </c>
      <c r="O143">
        <v>13542264.050000001</v>
      </c>
      <c r="P143">
        <v>12956263.77</v>
      </c>
      <c r="Q143">
        <v>12177175.109999999</v>
      </c>
      <c r="R143">
        <v>11691783.210000001</v>
      </c>
      <c r="S143">
        <v>11746236.060000001</v>
      </c>
      <c r="T143">
        <v>11376482.76</v>
      </c>
      <c r="U143">
        <v>11133071.92</v>
      </c>
      <c r="V143">
        <v>11143768.41</v>
      </c>
      <c r="W143">
        <v>10887715.619999999</v>
      </c>
      <c r="X143">
        <v>10595281.17</v>
      </c>
      <c r="Y143">
        <v>10301957.619999999</v>
      </c>
      <c r="Z143">
        <v>10153676.970000001</v>
      </c>
      <c r="AA143">
        <v>10084344.300000001</v>
      </c>
      <c r="AB143">
        <v>10059162.75</v>
      </c>
      <c r="AC143">
        <v>10067476.960000001</v>
      </c>
      <c r="AD143">
        <v>10107467.640000001</v>
      </c>
      <c r="AE143">
        <v>10142333.939999999</v>
      </c>
      <c r="AF143">
        <v>10174716.18</v>
      </c>
      <c r="AG143">
        <v>10206226.039999999</v>
      </c>
      <c r="AH143">
        <v>10254167.630000001</v>
      </c>
      <c r="AI143">
        <v>10272154.27</v>
      </c>
      <c r="AJ143">
        <v>10280495.939999999</v>
      </c>
      <c r="AK143">
        <v>10306554.880000001</v>
      </c>
      <c r="AL143">
        <v>10332915.970000001</v>
      </c>
      <c r="AM143">
        <v>10357192.26</v>
      </c>
      <c r="AN143">
        <v>10364775.550000001</v>
      </c>
      <c r="AO143">
        <v>10349196.1</v>
      </c>
      <c r="AP143">
        <v>10322641.050000001</v>
      </c>
      <c r="AQ143">
        <v>10302173.199999999</v>
      </c>
      <c r="AR143">
        <v>10264471.24</v>
      </c>
      <c r="AS143">
        <v>10236367.59</v>
      </c>
      <c r="AT143">
        <v>10218305.27</v>
      </c>
      <c r="AU143">
        <v>10198924.439999999</v>
      </c>
      <c r="AV143">
        <v>10181361.710000001</v>
      </c>
      <c r="AW143">
        <v>10211334.76</v>
      </c>
    </row>
    <row r="144" spans="2:49" x14ac:dyDescent="0.35">
      <c r="B144" t="s">
        <v>291</v>
      </c>
      <c r="C144">
        <v>11637309.2577525</v>
      </c>
      <c r="D144">
        <v>11824150.02208</v>
      </c>
      <c r="E144">
        <v>12013990.58</v>
      </c>
      <c r="F144">
        <v>12020059.84</v>
      </c>
      <c r="G144">
        <v>11217317.710000001</v>
      </c>
      <c r="H144">
        <v>10318318.84</v>
      </c>
      <c r="I144">
        <v>10714094.960000001</v>
      </c>
      <c r="J144">
        <v>9979053.5519999899</v>
      </c>
      <c r="K144">
        <v>9075862.7679999899</v>
      </c>
      <c r="L144">
        <v>8920488.3570000008</v>
      </c>
      <c r="M144">
        <v>8867781.3900000006</v>
      </c>
      <c r="N144">
        <v>9389733.0089999996</v>
      </c>
      <c r="O144">
        <v>9155386.4000000004</v>
      </c>
      <c r="P144">
        <v>8403461.1899999995</v>
      </c>
      <c r="Q144">
        <v>7540787.4759999998</v>
      </c>
      <c r="R144">
        <v>6992941.449</v>
      </c>
      <c r="S144">
        <v>6980216.1189999999</v>
      </c>
      <c r="T144">
        <v>6910156.852</v>
      </c>
      <c r="U144">
        <v>6873796.4309999999</v>
      </c>
      <c r="V144">
        <v>6810032.2929999996</v>
      </c>
      <c r="W144">
        <v>6667763.9419999998</v>
      </c>
      <c r="X144">
        <v>6472471.79</v>
      </c>
      <c r="Y144">
        <v>6331279.4929999998</v>
      </c>
      <c r="Z144">
        <v>6255128.1030000001</v>
      </c>
      <c r="AA144">
        <v>6230549.6909999996</v>
      </c>
      <c r="AB144">
        <v>6241896.4709999999</v>
      </c>
      <c r="AC144">
        <v>6276048.6670000004</v>
      </c>
      <c r="AD144">
        <v>6321976.9220000003</v>
      </c>
      <c r="AE144">
        <v>6369460.3550000004</v>
      </c>
      <c r="AF144">
        <v>6415944.6540000001</v>
      </c>
      <c r="AG144">
        <v>6460672.9029999999</v>
      </c>
      <c r="AH144">
        <v>6504824.7189999996</v>
      </c>
      <c r="AI144">
        <v>6538563.0580000002</v>
      </c>
      <c r="AJ144">
        <v>6568291.6100000003</v>
      </c>
      <c r="AK144">
        <v>6597519.6849999996</v>
      </c>
      <c r="AL144">
        <v>6626980.7110000001</v>
      </c>
      <c r="AM144">
        <v>6656953.9500000002</v>
      </c>
      <c r="AN144">
        <v>6676982.7220000001</v>
      </c>
      <c r="AO144">
        <v>6691308.1569999997</v>
      </c>
      <c r="AP144">
        <v>6701395.5389999999</v>
      </c>
      <c r="AQ144">
        <v>6708822.6550000003</v>
      </c>
      <c r="AR144">
        <v>6712842.8849999998</v>
      </c>
      <c r="AS144">
        <v>6715672.165</v>
      </c>
      <c r="AT144">
        <v>6717980.5060000001</v>
      </c>
      <c r="AU144">
        <v>6719431.6279999996</v>
      </c>
      <c r="AV144">
        <v>6719849.5980000002</v>
      </c>
      <c r="AW144">
        <v>6721733.0140000004</v>
      </c>
    </row>
    <row r="145" spans="2:49" x14ac:dyDescent="0.35">
      <c r="B145" t="s">
        <v>292</v>
      </c>
      <c r="C145">
        <v>3168113.9617931498</v>
      </c>
      <c r="D145">
        <v>3218979.0562052401</v>
      </c>
      <c r="E145">
        <v>3270660.8059999999</v>
      </c>
      <c r="F145">
        <v>3288094.7960000001</v>
      </c>
      <c r="G145">
        <v>3254536.898</v>
      </c>
      <c r="H145">
        <v>3108472.048</v>
      </c>
      <c r="I145">
        <v>3190271.9240000001</v>
      </c>
      <c r="J145">
        <v>3140901.574</v>
      </c>
      <c r="K145">
        <v>2984425.7220000001</v>
      </c>
      <c r="L145">
        <v>2956911.2519999999</v>
      </c>
      <c r="M145">
        <v>2960666.5219999999</v>
      </c>
      <c r="N145">
        <v>3090879.7319999998</v>
      </c>
      <c r="O145">
        <v>3182317.122</v>
      </c>
      <c r="P145">
        <v>3130237.28</v>
      </c>
      <c r="Q145">
        <v>3023635.7349999999</v>
      </c>
      <c r="R145">
        <v>2987524.7030000002</v>
      </c>
      <c r="S145">
        <v>3015811.361</v>
      </c>
      <c r="T145">
        <v>2972006.628</v>
      </c>
      <c r="U145">
        <v>2937063.5559999999</v>
      </c>
      <c r="V145">
        <v>2902985.9410000001</v>
      </c>
      <c r="W145">
        <v>2855155.6889999998</v>
      </c>
      <c r="X145">
        <v>2793934.8650000002</v>
      </c>
      <c r="Y145">
        <v>2766653.4470000002</v>
      </c>
      <c r="Z145">
        <v>2762497.679</v>
      </c>
      <c r="AA145">
        <v>2774488.1669999999</v>
      </c>
      <c r="AB145">
        <v>2797549.344</v>
      </c>
      <c r="AC145">
        <v>2828250.122</v>
      </c>
      <c r="AD145">
        <v>2862418.1370000001</v>
      </c>
      <c r="AE145">
        <v>2897832.736</v>
      </c>
      <c r="AF145">
        <v>2934119.7859999998</v>
      </c>
      <c r="AG145">
        <v>2971140.054</v>
      </c>
      <c r="AH145">
        <v>3009218.5</v>
      </c>
      <c r="AI145">
        <v>3044820.8339999998</v>
      </c>
      <c r="AJ145">
        <v>3080190.344</v>
      </c>
      <c r="AK145">
        <v>3116161.591</v>
      </c>
      <c r="AL145">
        <v>3152884.6370000001</v>
      </c>
      <c r="AM145">
        <v>3190329.915</v>
      </c>
      <c r="AN145">
        <v>3224994.949</v>
      </c>
      <c r="AO145">
        <v>3258534.767</v>
      </c>
      <c r="AP145">
        <v>3291181.023</v>
      </c>
      <c r="AQ145">
        <v>3323256.733</v>
      </c>
      <c r="AR145">
        <v>3354316.6579999998</v>
      </c>
      <c r="AS145">
        <v>3384357.47</v>
      </c>
      <c r="AT145">
        <v>3413729.08</v>
      </c>
      <c r="AU145">
        <v>3442374.389</v>
      </c>
      <c r="AV145">
        <v>3470256.4440000001</v>
      </c>
      <c r="AW145">
        <v>3498295.2230000002</v>
      </c>
    </row>
    <row r="146" spans="2:49" x14ac:dyDescent="0.35">
      <c r="B146" t="s">
        <v>293</v>
      </c>
      <c r="C146">
        <v>6724481.5896774204</v>
      </c>
      <c r="D146">
        <v>6832445.3166948901</v>
      </c>
      <c r="E146">
        <v>6942142.3329999996</v>
      </c>
      <c r="F146">
        <v>6990454.3190000001</v>
      </c>
      <c r="G146">
        <v>7033235.9879999999</v>
      </c>
      <c r="H146">
        <v>6599807.7130000005</v>
      </c>
      <c r="I146">
        <v>6852948.7929999996</v>
      </c>
      <c r="J146">
        <v>6935579.1009999998</v>
      </c>
      <c r="K146">
        <v>6813964.8380000005</v>
      </c>
      <c r="L146">
        <v>6807037.7889999999</v>
      </c>
      <c r="M146">
        <v>6815866.9620000003</v>
      </c>
      <c r="N146">
        <v>6948688.5279999999</v>
      </c>
      <c r="O146">
        <v>7118772.4069999997</v>
      </c>
      <c r="P146">
        <v>7173164.8360000001</v>
      </c>
      <c r="Q146">
        <v>7168828.3940000003</v>
      </c>
      <c r="R146">
        <v>7190430.676</v>
      </c>
      <c r="S146">
        <v>7376362.0880000005</v>
      </c>
      <c r="T146">
        <v>7336742.5599999996</v>
      </c>
      <c r="U146">
        <v>7289235.5120000001</v>
      </c>
      <c r="V146">
        <v>7252275.9890000001</v>
      </c>
      <c r="W146">
        <v>7198480.3779999996</v>
      </c>
      <c r="X146">
        <v>7120333.858</v>
      </c>
      <c r="Y146">
        <v>7116022.915</v>
      </c>
      <c r="Z146">
        <v>7157931.8739999998</v>
      </c>
      <c r="AA146">
        <v>7232832.7790000001</v>
      </c>
      <c r="AB146">
        <v>7330021.1399999997</v>
      </c>
      <c r="AC146">
        <v>7442247.1560000004</v>
      </c>
      <c r="AD146">
        <v>7563602.426</v>
      </c>
      <c r="AE146">
        <v>7690430.6179999998</v>
      </c>
      <c r="AF146">
        <v>7821389.6720000003</v>
      </c>
      <c r="AG146">
        <v>7955815.9749999996</v>
      </c>
      <c r="AH146">
        <v>8093608.8150000004</v>
      </c>
      <c r="AI146">
        <v>8228496.7989999996</v>
      </c>
      <c r="AJ146">
        <v>8363246.4179999996</v>
      </c>
      <c r="AK146">
        <v>8498823.9399999995</v>
      </c>
      <c r="AL146">
        <v>8635934.6750000007</v>
      </c>
      <c r="AM146">
        <v>8774802.9969999995</v>
      </c>
      <c r="AN146">
        <v>8910776.7540000007</v>
      </c>
      <c r="AO146">
        <v>9046514.6050000004</v>
      </c>
      <c r="AP146">
        <v>9182311.3890000004</v>
      </c>
      <c r="AQ146">
        <v>9318335.648</v>
      </c>
      <c r="AR146">
        <v>9454400.9529999997</v>
      </c>
      <c r="AS146">
        <v>9587287.5600000005</v>
      </c>
      <c r="AT146">
        <v>9718020.9550000001</v>
      </c>
      <c r="AU146">
        <v>9847121.1559999995</v>
      </c>
      <c r="AV146">
        <v>9974921.8910000008</v>
      </c>
      <c r="AW146">
        <v>10101809.99</v>
      </c>
    </row>
    <row r="147" spans="2:49" x14ac:dyDescent="0.35">
      <c r="B147" t="s">
        <v>294</v>
      </c>
      <c r="C147">
        <v>312458.80390520301</v>
      </c>
      <c r="D147">
        <v>317475.43106956501</v>
      </c>
      <c r="E147">
        <v>322572.6018</v>
      </c>
      <c r="F147">
        <v>330084.1495</v>
      </c>
      <c r="G147">
        <v>317066.56189999997</v>
      </c>
      <c r="H147">
        <v>271240.02929999999</v>
      </c>
      <c r="I147">
        <v>284315.3639</v>
      </c>
      <c r="J147">
        <v>288963.92259999999</v>
      </c>
      <c r="K147">
        <v>269434.30129999999</v>
      </c>
      <c r="L147">
        <v>251778.13920000001</v>
      </c>
      <c r="M147">
        <v>243999.8725</v>
      </c>
      <c r="N147">
        <v>252543.66699999999</v>
      </c>
      <c r="O147">
        <v>244490.0865</v>
      </c>
      <c r="P147">
        <v>229383.1416</v>
      </c>
      <c r="Q147">
        <v>212336.01389999999</v>
      </c>
      <c r="R147">
        <v>198132.3432</v>
      </c>
      <c r="S147">
        <v>189440.21350000001</v>
      </c>
      <c r="T147">
        <v>179492.8039</v>
      </c>
      <c r="U147">
        <v>173241.12330000001</v>
      </c>
      <c r="V147">
        <v>169120.69039999999</v>
      </c>
      <c r="W147">
        <v>165110.18350000001</v>
      </c>
      <c r="X147">
        <v>161386.77369999999</v>
      </c>
      <c r="Y147">
        <v>159163.4834</v>
      </c>
      <c r="Z147">
        <v>158296.66639999999</v>
      </c>
      <c r="AA147">
        <v>158338.0772</v>
      </c>
      <c r="AB147">
        <v>158983.32029999999</v>
      </c>
      <c r="AC147">
        <v>160070.28320000001</v>
      </c>
      <c r="AD147">
        <v>161491.31280000001</v>
      </c>
      <c r="AE147">
        <v>163088.742</v>
      </c>
      <c r="AF147">
        <v>164861.61600000001</v>
      </c>
      <c r="AG147">
        <v>166806.6287</v>
      </c>
      <c r="AH147">
        <v>168961.5742</v>
      </c>
      <c r="AI147">
        <v>171143.0117</v>
      </c>
      <c r="AJ147">
        <v>173423.70480000001</v>
      </c>
      <c r="AK147">
        <v>175857.73319999999</v>
      </c>
      <c r="AL147">
        <v>178403.75880000001</v>
      </c>
      <c r="AM147">
        <v>181045.92480000001</v>
      </c>
      <c r="AN147">
        <v>183680.84789999999</v>
      </c>
      <c r="AO147">
        <v>186334.97399999999</v>
      </c>
      <c r="AP147">
        <v>189014.6704</v>
      </c>
      <c r="AQ147">
        <v>191754.0123</v>
      </c>
      <c r="AR147">
        <v>194492.52220000001</v>
      </c>
      <c r="AS147">
        <v>197253.78080000001</v>
      </c>
      <c r="AT147">
        <v>200043.62719999999</v>
      </c>
      <c r="AU147">
        <v>202853.14809999999</v>
      </c>
      <c r="AV147">
        <v>205695.37539999999</v>
      </c>
      <c r="AW147">
        <v>208691.6262</v>
      </c>
    </row>
    <row r="148" spans="2:49" x14ac:dyDescent="0.35">
      <c r="B148" t="s">
        <v>295</v>
      </c>
      <c r="C148">
        <v>7848832.7159786001</v>
      </c>
      <c r="D148">
        <v>7974848.2640105197</v>
      </c>
      <c r="E148">
        <v>8102887.0319999997</v>
      </c>
      <c r="F148">
        <v>8220848.3629999999</v>
      </c>
      <c r="G148">
        <v>7927441.6509999996</v>
      </c>
      <c r="H148">
        <v>7372015.9919999996</v>
      </c>
      <c r="I148">
        <v>7435631.4989999998</v>
      </c>
      <c r="J148">
        <v>7302045.8360000001</v>
      </c>
      <c r="K148">
        <v>6895224.2280000001</v>
      </c>
      <c r="L148">
        <v>6644963.9119999995</v>
      </c>
      <c r="M148">
        <v>6679250.6969999997</v>
      </c>
      <c r="N148">
        <v>6947739.4009999996</v>
      </c>
      <c r="O148">
        <v>7000764.7369999997</v>
      </c>
      <c r="P148">
        <v>6670775.4939999999</v>
      </c>
      <c r="Q148">
        <v>6171125.3990000002</v>
      </c>
      <c r="R148">
        <v>5834097.3679999998</v>
      </c>
      <c r="S148">
        <v>5799620.8380000005</v>
      </c>
      <c r="T148">
        <v>5654506.4230000004</v>
      </c>
      <c r="U148">
        <v>5596255.4570000004</v>
      </c>
      <c r="V148">
        <v>5558032.1969999997</v>
      </c>
      <c r="W148">
        <v>5488133.733</v>
      </c>
      <c r="X148">
        <v>5392238.4009999996</v>
      </c>
      <c r="Y148">
        <v>5349628.767</v>
      </c>
      <c r="Z148">
        <v>5359526.0360000003</v>
      </c>
      <c r="AA148">
        <v>5407891.4840000002</v>
      </c>
      <c r="AB148">
        <v>5482668.6239999998</v>
      </c>
      <c r="AC148">
        <v>5574685.7199999997</v>
      </c>
      <c r="AD148">
        <v>5674150.7439999999</v>
      </c>
      <c r="AE148">
        <v>5773108.0880000005</v>
      </c>
      <c r="AF148">
        <v>5872139.4100000001</v>
      </c>
      <c r="AG148">
        <v>5971390.8600000003</v>
      </c>
      <c r="AH148">
        <v>6072540.0010000002</v>
      </c>
      <c r="AI148">
        <v>6167046.9400000004</v>
      </c>
      <c r="AJ148">
        <v>6259784.5949999997</v>
      </c>
      <c r="AK148">
        <v>6353932.3569999998</v>
      </c>
      <c r="AL148">
        <v>6449096.7470000004</v>
      </c>
      <c r="AM148">
        <v>6545120.7110000001</v>
      </c>
      <c r="AN148">
        <v>6636414.6540000001</v>
      </c>
      <c r="AO148">
        <v>6727778.5539999995</v>
      </c>
      <c r="AP148">
        <v>6818858.71</v>
      </c>
      <c r="AQ148">
        <v>6911123.9560000002</v>
      </c>
      <c r="AR148">
        <v>7002422.4139999999</v>
      </c>
      <c r="AS148">
        <v>7091945.3059999999</v>
      </c>
      <c r="AT148">
        <v>7178575.0199999996</v>
      </c>
      <c r="AU148">
        <v>7263244.4570000004</v>
      </c>
      <c r="AV148">
        <v>7346589.0410000002</v>
      </c>
      <c r="AW148">
        <v>7434033.7050000001</v>
      </c>
    </row>
    <row r="149" spans="2:49" x14ac:dyDescent="0.35">
      <c r="B149" t="s">
        <v>296</v>
      </c>
      <c r="C149">
        <v>3.4004494311446498</v>
      </c>
      <c r="D149">
        <v>3.4550447466682099</v>
      </c>
      <c r="E149">
        <v>3.5105166080000001</v>
      </c>
      <c r="F149">
        <v>3.6343696360000002</v>
      </c>
      <c r="G149">
        <v>3.4996324460000001</v>
      </c>
      <c r="H149">
        <v>3.2295252589999999</v>
      </c>
      <c r="I149">
        <v>3.1766131290000001</v>
      </c>
      <c r="J149">
        <v>3.1867382850000001</v>
      </c>
      <c r="K149">
        <v>3.0667071840000002</v>
      </c>
      <c r="L149">
        <v>3.0450314139999999</v>
      </c>
      <c r="M149">
        <v>2.9792477040000001</v>
      </c>
      <c r="N149">
        <v>2.9660609189999998</v>
      </c>
      <c r="O149">
        <v>3.1566841220000001</v>
      </c>
      <c r="P149">
        <v>3.2999186690000002</v>
      </c>
      <c r="Q149">
        <v>3.3894971699999998</v>
      </c>
      <c r="R149">
        <v>3.5085247220000002</v>
      </c>
      <c r="S149">
        <v>3.8701870989999998</v>
      </c>
      <c r="T149">
        <v>3.9058067200000002</v>
      </c>
      <c r="U149">
        <v>3.8906512680000001</v>
      </c>
      <c r="V149">
        <v>3.9982059400000001</v>
      </c>
      <c r="W149">
        <v>3.9392198380000001</v>
      </c>
      <c r="X149">
        <v>3.86029943</v>
      </c>
      <c r="Y149">
        <v>3.7541770109999999</v>
      </c>
      <c r="Z149">
        <v>3.7069974779999999</v>
      </c>
      <c r="AA149">
        <v>3.6842478779999999</v>
      </c>
      <c r="AB149">
        <v>3.6717272410000001</v>
      </c>
      <c r="AC149">
        <v>3.6695582519999999</v>
      </c>
      <c r="AD149">
        <v>3.685413853</v>
      </c>
      <c r="AE149">
        <v>3.6969318809999998</v>
      </c>
      <c r="AF149">
        <v>3.7072562520000001</v>
      </c>
      <c r="AG149">
        <v>3.7175456869999999</v>
      </c>
      <c r="AH149">
        <v>3.7397149340000002</v>
      </c>
      <c r="AI149">
        <v>3.7447362860000002</v>
      </c>
      <c r="AJ149">
        <v>3.7428924669999999</v>
      </c>
      <c r="AK149">
        <v>3.7533831110000002</v>
      </c>
      <c r="AL149">
        <v>3.7626723499999999</v>
      </c>
      <c r="AM149">
        <v>3.768672091</v>
      </c>
      <c r="AN149">
        <v>3.7796556429999999</v>
      </c>
      <c r="AO149">
        <v>3.7844196050000001</v>
      </c>
      <c r="AP149">
        <v>3.7897501400000002</v>
      </c>
      <c r="AQ149">
        <v>3.8078437909999998</v>
      </c>
      <c r="AR149">
        <v>3.8180148620000001</v>
      </c>
      <c r="AS149">
        <v>3.8299400210000001</v>
      </c>
      <c r="AT149">
        <v>3.845712754</v>
      </c>
      <c r="AU149">
        <v>3.8565614350000001</v>
      </c>
      <c r="AV149">
        <v>3.8665997160000001</v>
      </c>
      <c r="AW149">
        <v>3.9210189249999998</v>
      </c>
    </row>
    <row r="150" spans="2:49" x14ac:dyDescent="0.35">
      <c r="B150" t="s">
        <v>297</v>
      </c>
      <c r="C150">
        <v>1163232.8236614501</v>
      </c>
      <c r="D150">
        <v>1181908.90290365</v>
      </c>
      <c r="E150">
        <v>1200884.8330000001</v>
      </c>
      <c r="F150">
        <v>1227704.388</v>
      </c>
      <c r="G150">
        <v>1169190.274</v>
      </c>
      <c r="H150">
        <v>1137529.531</v>
      </c>
      <c r="I150">
        <v>1168487.9650000001</v>
      </c>
      <c r="J150">
        <v>1139771.2890000001</v>
      </c>
      <c r="K150">
        <v>1084960.7819999999</v>
      </c>
      <c r="L150">
        <v>1093049.821</v>
      </c>
      <c r="M150">
        <v>1101187.07</v>
      </c>
      <c r="N150">
        <v>1074420.1769999999</v>
      </c>
      <c r="O150">
        <v>1137145.379</v>
      </c>
      <c r="P150">
        <v>1150707.925</v>
      </c>
      <c r="Q150">
        <v>1117969.327</v>
      </c>
      <c r="R150">
        <v>1151566.916</v>
      </c>
      <c r="S150">
        <v>1232027.3540000001</v>
      </c>
      <c r="T150">
        <v>1257946.798</v>
      </c>
      <c r="U150">
        <v>1259055.0390000001</v>
      </c>
      <c r="V150">
        <v>1248509.969</v>
      </c>
      <c r="W150">
        <v>1222635.737</v>
      </c>
      <c r="X150">
        <v>1186004.638</v>
      </c>
      <c r="Y150">
        <v>1169280.27</v>
      </c>
      <c r="Z150">
        <v>1168234.209</v>
      </c>
      <c r="AA150">
        <v>1178077.4140000001</v>
      </c>
      <c r="AB150">
        <v>1193137.692</v>
      </c>
      <c r="AC150">
        <v>1210739.0549999999</v>
      </c>
      <c r="AD150">
        <v>1227463.601</v>
      </c>
      <c r="AE150">
        <v>1242556.923</v>
      </c>
      <c r="AF150">
        <v>1256401.638</v>
      </c>
      <c r="AG150">
        <v>1269468.851</v>
      </c>
      <c r="AH150">
        <v>1282394.4790000001</v>
      </c>
      <c r="AI150">
        <v>1293377.68</v>
      </c>
      <c r="AJ150">
        <v>1303622.8589999999</v>
      </c>
      <c r="AK150">
        <v>1313785.1229999999</v>
      </c>
      <c r="AL150">
        <v>1324008.3130000001</v>
      </c>
      <c r="AM150">
        <v>1334286.875</v>
      </c>
      <c r="AN150">
        <v>1343494.4439999999</v>
      </c>
      <c r="AO150">
        <v>1352186.6850000001</v>
      </c>
      <c r="AP150">
        <v>1360431.6580000001</v>
      </c>
      <c r="AQ150">
        <v>1368429.561</v>
      </c>
      <c r="AR150">
        <v>1375935.9140000001</v>
      </c>
      <c r="AS150">
        <v>1382210.5449999999</v>
      </c>
      <c r="AT150">
        <v>1387553.649</v>
      </c>
      <c r="AU150">
        <v>1392082.62</v>
      </c>
      <c r="AV150">
        <v>1395928.9909999999</v>
      </c>
      <c r="AW150">
        <v>1399823.3359999999</v>
      </c>
    </row>
    <row r="151" spans="2:49" x14ac:dyDescent="0.35">
      <c r="B151" t="s">
        <v>298</v>
      </c>
      <c r="C151">
        <v>3390396.9372410299</v>
      </c>
      <c r="D151">
        <v>3444830.8567233998</v>
      </c>
      <c r="E151">
        <v>3500138.73</v>
      </c>
      <c r="F151">
        <v>3494305.42</v>
      </c>
      <c r="G151">
        <v>3287309.5290000001</v>
      </c>
      <c r="H151">
        <v>3037093.9240000001</v>
      </c>
      <c r="I151">
        <v>3045670.9109999998</v>
      </c>
      <c r="J151">
        <v>2940349.2829999998</v>
      </c>
      <c r="K151">
        <v>2786686.5720000002</v>
      </c>
      <c r="L151">
        <v>2723955.5410000002</v>
      </c>
      <c r="M151">
        <v>2665180.7310000001</v>
      </c>
      <c r="N151">
        <v>2488377.3840000001</v>
      </c>
      <c r="O151">
        <v>2608608.6179999998</v>
      </c>
      <c r="P151">
        <v>2701388.236</v>
      </c>
      <c r="Q151">
        <v>2763505.0389999999</v>
      </c>
      <c r="R151">
        <v>2852432.608</v>
      </c>
      <c r="S151">
        <v>2981936.9</v>
      </c>
      <c r="T151">
        <v>3011057.3790000002</v>
      </c>
      <c r="U151">
        <v>3013937.676</v>
      </c>
      <c r="V151">
        <v>2998723.2069999999</v>
      </c>
      <c r="W151">
        <v>2964971.699</v>
      </c>
      <c r="X151">
        <v>2916958.0720000002</v>
      </c>
      <c r="Y151">
        <v>2886996.9419999998</v>
      </c>
      <c r="Z151">
        <v>2873727.5529999998</v>
      </c>
      <c r="AA151">
        <v>2873830.7590000001</v>
      </c>
      <c r="AB151">
        <v>2883118.8250000002</v>
      </c>
      <c r="AC151">
        <v>2898615.2379999999</v>
      </c>
      <c r="AD151">
        <v>2677827.503</v>
      </c>
      <c r="AE151">
        <v>2456751.0660000001</v>
      </c>
      <c r="AF151">
        <v>2234843.074</v>
      </c>
      <c r="AG151">
        <v>2011864.5959999999</v>
      </c>
      <c r="AH151">
        <v>1787901.6610000001</v>
      </c>
      <c r="AI151">
        <v>1560508.09</v>
      </c>
      <c r="AJ151">
        <v>1330887.648</v>
      </c>
      <c r="AK151">
        <v>1099695.7420000001</v>
      </c>
      <c r="AL151">
        <v>867192.73600000003</v>
      </c>
      <c r="AM151">
        <v>633456.71519999998</v>
      </c>
      <c r="AN151">
        <v>636451.91760000004</v>
      </c>
      <c r="AO151">
        <v>639332.07149999996</v>
      </c>
      <c r="AP151">
        <v>642145.53720000002</v>
      </c>
      <c r="AQ151">
        <v>644958.76599999995</v>
      </c>
      <c r="AR151">
        <v>647726.11</v>
      </c>
      <c r="AS151">
        <v>650085.82669999998</v>
      </c>
      <c r="AT151">
        <v>652274.88170000003</v>
      </c>
      <c r="AU151">
        <v>654348.54890000005</v>
      </c>
      <c r="AV151">
        <v>656337.36410000001</v>
      </c>
      <c r="AW151">
        <v>658414.48289999994</v>
      </c>
    </row>
    <row r="152" spans="2:49" x14ac:dyDescent="0.35">
      <c r="B152" t="s">
        <v>299</v>
      </c>
      <c r="C152">
        <v>54115760.630483001</v>
      </c>
      <c r="D152">
        <v>54984606.671644203</v>
      </c>
      <c r="E152">
        <v>55867402.32</v>
      </c>
      <c r="F152">
        <v>55867494.950000003</v>
      </c>
      <c r="G152">
        <v>52736597.530000001</v>
      </c>
      <c r="H152">
        <v>47992982.969999999</v>
      </c>
      <c r="I152">
        <v>48244908.609999999</v>
      </c>
      <c r="J152">
        <v>47356134.149999999</v>
      </c>
      <c r="K152">
        <v>44541917.990000002</v>
      </c>
      <c r="L152">
        <v>43061646.350000001</v>
      </c>
      <c r="M152">
        <v>42528245.170000002</v>
      </c>
      <c r="N152">
        <v>41340217.270000003</v>
      </c>
      <c r="O152">
        <v>42724288.039999999</v>
      </c>
      <c r="P152">
        <v>43333305.850000001</v>
      </c>
      <c r="Q152">
        <v>42864179.909999996</v>
      </c>
      <c r="R152">
        <v>43041943.020000003</v>
      </c>
      <c r="S152">
        <v>45004845.789999999</v>
      </c>
      <c r="T152">
        <v>45411830.700000003</v>
      </c>
      <c r="U152">
        <v>45199265.68</v>
      </c>
      <c r="V152">
        <v>44636522.789999999</v>
      </c>
      <c r="W152">
        <v>43485242.07</v>
      </c>
      <c r="X152">
        <v>41890724.109999999</v>
      </c>
      <c r="Y152">
        <v>40793036.740000002</v>
      </c>
      <c r="Z152">
        <v>40150380.439999998</v>
      </c>
      <c r="AA152">
        <v>39872370.009999998</v>
      </c>
      <c r="AB152">
        <v>39875604.109999999</v>
      </c>
      <c r="AC152">
        <v>40097094.840000004</v>
      </c>
      <c r="AD152">
        <v>39904382.799999997</v>
      </c>
      <c r="AE152">
        <v>39812834.43</v>
      </c>
      <c r="AF152">
        <v>39794437.859999999</v>
      </c>
      <c r="AG152">
        <v>39828610.219999999</v>
      </c>
      <c r="AH152">
        <v>39907064.689999998</v>
      </c>
      <c r="AI152">
        <v>39965656.539999999</v>
      </c>
      <c r="AJ152">
        <v>40020461.520000003</v>
      </c>
      <c r="AK152">
        <v>40078040.729999997</v>
      </c>
      <c r="AL152">
        <v>40137213.549999997</v>
      </c>
      <c r="AM152">
        <v>40197984.200000003</v>
      </c>
      <c r="AN152">
        <v>40229699.869999997</v>
      </c>
      <c r="AO152">
        <v>40248122.490000002</v>
      </c>
      <c r="AP152">
        <v>40251156.909999996</v>
      </c>
      <c r="AQ152">
        <v>40241300.350000001</v>
      </c>
      <c r="AR152">
        <v>40209275.340000004</v>
      </c>
      <c r="AS152">
        <v>40136330.640000001</v>
      </c>
      <c r="AT152">
        <v>40022614.420000002</v>
      </c>
      <c r="AU152">
        <v>39871649.57</v>
      </c>
      <c r="AV152">
        <v>39687062.579999998</v>
      </c>
      <c r="AW152">
        <v>39484684.789999999</v>
      </c>
    </row>
    <row r="153" spans="2:49" x14ac:dyDescent="0.35">
      <c r="B153" t="s">
        <v>300</v>
      </c>
      <c r="C153">
        <v>1464963.74202715</v>
      </c>
      <c r="D153">
        <v>1488484.20876134</v>
      </c>
      <c r="E153">
        <v>1512382.304</v>
      </c>
      <c r="F153">
        <v>1832438.044</v>
      </c>
      <c r="G153">
        <v>1646471.926</v>
      </c>
      <c r="H153">
        <v>1251821.01</v>
      </c>
      <c r="I153">
        <v>1598940.7690000001</v>
      </c>
      <c r="J153">
        <v>1327940.503</v>
      </c>
      <c r="K153">
        <v>1665641.5249999999</v>
      </c>
      <c r="L153">
        <v>1576744.06</v>
      </c>
      <c r="M153">
        <v>1702089.1939999999</v>
      </c>
      <c r="N153">
        <v>1850108.3419999999</v>
      </c>
      <c r="O153">
        <v>1892799.7919999999</v>
      </c>
      <c r="P153">
        <v>1905924.477</v>
      </c>
      <c r="Q153">
        <v>1888503.1029999999</v>
      </c>
      <c r="R153">
        <v>1870984.87</v>
      </c>
      <c r="S153">
        <v>2101548.86</v>
      </c>
      <c r="T153">
        <v>2056313.8910000001</v>
      </c>
      <c r="U153">
        <v>2012142.953</v>
      </c>
      <c r="V153">
        <v>1971893.8529999999</v>
      </c>
      <c r="W153">
        <v>1950896.9439999999</v>
      </c>
      <c r="X153">
        <v>1917416.155</v>
      </c>
      <c r="Y153">
        <v>1898594.4480000001</v>
      </c>
      <c r="Z153">
        <v>1890997.7790000001</v>
      </c>
      <c r="AA153">
        <v>1892391.3319999999</v>
      </c>
      <c r="AB153">
        <v>1900593.9439999999</v>
      </c>
      <c r="AC153">
        <v>1914036.5120000001</v>
      </c>
      <c r="AD153">
        <v>1931467.1059999999</v>
      </c>
      <c r="AE153">
        <v>1951167.4339999999</v>
      </c>
      <c r="AF153">
        <v>1972679.0020000001</v>
      </c>
      <c r="AG153">
        <v>1995625.1329999999</v>
      </c>
      <c r="AH153">
        <v>2019937.2749999999</v>
      </c>
      <c r="AI153">
        <v>2044038.8859999999</v>
      </c>
      <c r="AJ153">
        <v>2068406.4069999999</v>
      </c>
      <c r="AK153">
        <v>2093219.82</v>
      </c>
      <c r="AL153">
        <v>2118441.273</v>
      </c>
      <c r="AM153">
        <v>2144042.5520000001</v>
      </c>
      <c r="AN153">
        <v>2169130.92</v>
      </c>
      <c r="AO153">
        <v>2194389.9900000002</v>
      </c>
      <c r="AP153">
        <v>2219657.176</v>
      </c>
      <c r="AQ153">
        <v>2245033.5660000001</v>
      </c>
      <c r="AR153">
        <v>2270195.449</v>
      </c>
      <c r="AS153">
        <v>2294825.6140000001</v>
      </c>
      <c r="AT153">
        <v>2318756.301</v>
      </c>
      <c r="AU153">
        <v>2342100.0219999999</v>
      </c>
      <c r="AV153">
        <v>2364962.4879999999</v>
      </c>
      <c r="AW153">
        <v>2387958.4339999999</v>
      </c>
    </row>
    <row r="154" spans="2:49" x14ac:dyDescent="0.35">
      <c r="B154" t="s">
        <v>301</v>
      </c>
      <c r="C154">
        <v>3808905.7292705998</v>
      </c>
      <c r="D154">
        <v>3870058.9427795</v>
      </c>
      <c r="E154">
        <v>3932193.9909999999</v>
      </c>
      <c r="F154">
        <v>4069853.6639999999</v>
      </c>
      <c r="G154">
        <v>4043420.8360000001</v>
      </c>
      <c r="H154">
        <v>3295481.4610000001</v>
      </c>
      <c r="I154">
        <v>3404225.3730000001</v>
      </c>
      <c r="J154">
        <v>3571359.4360000002</v>
      </c>
      <c r="K154">
        <v>3483350.3879999998</v>
      </c>
      <c r="L154">
        <v>3364811.3539999998</v>
      </c>
      <c r="M154">
        <v>3328399.34</v>
      </c>
      <c r="N154">
        <v>3378939.321</v>
      </c>
      <c r="O154">
        <v>3435163.4389999998</v>
      </c>
      <c r="P154">
        <v>3471962.5260000001</v>
      </c>
      <c r="Q154">
        <v>3485604.0329999998</v>
      </c>
      <c r="R154">
        <v>3504161.7089999998</v>
      </c>
      <c r="S154">
        <v>3628805.7220000001</v>
      </c>
      <c r="T154">
        <v>3647444.7519999999</v>
      </c>
      <c r="U154">
        <v>3623710.767</v>
      </c>
      <c r="V154">
        <v>3586191.0049999999</v>
      </c>
      <c r="W154">
        <v>3557184.3790000002</v>
      </c>
      <c r="X154">
        <v>3506594.5279999999</v>
      </c>
      <c r="Y154">
        <v>3483964.807</v>
      </c>
      <c r="Z154">
        <v>3481791.2310000001</v>
      </c>
      <c r="AA154">
        <v>3496632.1069999998</v>
      </c>
      <c r="AB154">
        <v>3524092.6609999998</v>
      </c>
      <c r="AC154">
        <v>3561052.372</v>
      </c>
      <c r="AD154">
        <v>3605119.2510000002</v>
      </c>
      <c r="AE154">
        <v>3653091.1179999998</v>
      </c>
      <c r="AF154">
        <v>3703340.9330000002</v>
      </c>
      <c r="AG154">
        <v>3754950.04</v>
      </c>
      <c r="AH154">
        <v>3807815.1779999998</v>
      </c>
      <c r="AI154">
        <v>3859299.5639999998</v>
      </c>
      <c r="AJ154">
        <v>3910477.1519999998</v>
      </c>
      <c r="AK154">
        <v>3961752.807</v>
      </c>
      <c r="AL154">
        <v>4013898.92</v>
      </c>
      <c r="AM154">
        <v>4067164.094</v>
      </c>
      <c r="AN154">
        <v>4119206.335</v>
      </c>
      <c r="AO154">
        <v>4171428.6060000001</v>
      </c>
      <c r="AP154">
        <v>4223695.9670000002</v>
      </c>
      <c r="AQ154">
        <v>4276356.4139999999</v>
      </c>
      <c r="AR154">
        <v>4329003.4369999999</v>
      </c>
      <c r="AS154">
        <v>4381514.2479999997</v>
      </c>
      <c r="AT154">
        <v>4433954.1069999998</v>
      </c>
      <c r="AU154">
        <v>4486249.7819999997</v>
      </c>
      <c r="AV154">
        <v>4538291.5329999998</v>
      </c>
      <c r="AW154">
        <v>4591179.9879999999</v>
      </c>
    </row>
    <row r="155" spans="2:49" x14ac:dyDescent="0.35">
      <c r="B155" t="s">
        <v>302</v>
      </c>
      <c r="C155">
        <v>12698989.181271899</v>
      </c>
      <c r="D155">
        <v>12902875.5601817</v>
      </c>
      <c r="E155">
        <v>13110035.4</v>
      </c>
      <c r="F155">
        <v>13314590.85</v>
      </c>
      <c r="G155">
        <v>12851348.880000001</v>
      </c>
      <c r="H155">
        <v>12450995.140000001</v>
      </c>
      <c r="I155">
        <v>12377490.720000001</v>
      </c>
      <c r="J155">
        <v>11878337.539999999</v>
      </c>
      <c r="K155">
        <v>11159913.810000001</v>
      </c>
      <c r="L155">
        <v>10752704.789999999</v>
      </c>
      <c r="M155">
        <v>10665702.789999999</v>
      </c>
      <c r="N155">
        <v>10959092.16</v>
      </c>
      <c r="O155">
        <v>11073804.99</v>
      </c>
      <c r="P155">
        <v>10662804.609999999</v>
      </c>
      <c r="Q155">
        <v>9987696.9910000004</v>
      </c>
      <c r="R155">
        <v>9483734.3969999999</v>
      </c>
      <c r="S155">
        <v>9371697.8609999996</v>
      </c>
      <c r="T155">
        <v>9200472.9829999898</v>
      </c>
      <c r="U155">
        <v>9039208.693</v>
      </c>
      <c r="V155">
        <v>8898004.3469999898</v>
      </c>
      <c r="W155">
        <v>8572594.4110000003</v>
      </c>
      <c r="X155">
        <v>8195629.0729999999</v>
      </c>
      <c r="Y155">
        <v>7916241.1679999996</v>
      </c>
      <c r="Z155">
        <v>7744409.9740000004</v>
      </c>
      <c r="AA155">
        <v>7652598.2719999999</v>
      </c>
      <c r="AB155">
        <v>7615762.4620000003</v>
      </c>
      <c r="AC155">
        <v>7614871.8839999996</v>
      </c>
      <c r="AD155">
        <v>7632135.2949999999</v>
      </c>
      <c r="AE155">
        <v>7656960.6440000003</v>
      </c>
      <c r="AF155">
        <v>7686485.4019999998</v>
      </c>
      <c r="AG155">
        <v>7719577.068</v>
      </c>
      <c r="AH155">
        <v>7757734.7209999999</v>
      </c>
      <c r="AI155">
        <v>7793750.9570000004</v>
      </c>
      <c r="AJ155">
        <v>7831844.5439999998</v>
      </c>
      <c r="AK155">
        <v>7874564.2819999997</v>
      </c>
      <c r="AL155">
        <v>7921935.2019999996</v>
      </c>
      <c r="AM155">
        <v>7974070.3109999998</v>
      </c>
      <c r="AN155">
        <v>8088826.4460000005</v>
      </c>
      <c r="AO155">
        <v>8230862.7149999999</v>
      </c>
      <c r="AP155">
        <v>8385110.8849999998</v>
      </c>
      <c r="AQ155">
        <v>8546926.1040000003</v>
      </c>
      <c r="AR155">
        <v>8712669.1750000007</v>
      </c>
      <c r="AS155">
        <v>8880852.2080000006</v>
      </c>
      <c r="AT155">
        <v>9051985.2379999999</v>
      </c>
      <c r="AU155">
        <v>9226377.148</v>
      </c>
      <c r="AV155">
        <v>9404782.3990000002</v>
      </c>
      <c r="AW155">
        <v>9592457.2899999898</v>
      </c>
    </row>
    <row r="156" spans="2:49" x14ac:dyDescent="0.35">
      <c r="B156" t="s">
        <v>303</v>
      </c>
      <c r="C156">
        <v>1234844.41674139</v>
      </c>
      <c r="D156">
        <v>1254670.2432739199</v>
      </c>
      <c r="E156">
        <v>1274814.3799999999</v>
      </c>
      <c r="F156">
        <v>1262175.2779999999</v>
      </c>
      <c r="G156">
        <v>1197691.4750000001</v>
      </c>
      <c r="H156">
        <v>1217586.98</v>
      </c>
      <c r="I156">
        <v>1166492.8030000001</v>
      </c>
      <c r="J156">
        <v>1092200.227</v>
      </c>
      <c r="K156">
        <v>1022659.326</v>
      </c>
      <c r="L156">
        <v>982290.14170000004</v>
      </c>
      <c r="M156">
        <v>957124.38600000006</v>
      </c>
      <c r="N156">
        <v>960914.94099999999</v>
      </c>
      <c r="O156">
        <v>931966.56550000003</v>
      </c>
      <c r="P156">
        <v>861954.6324</v>
      </c>
      <c r="Q156">
        <v>779046.8554</v>
      </c>
      <c r="R156">
        <v>715121.20440000005</v>
      </c>
      <c r="S156">
        <v>687389.13829999999</v>
      </c>
      <c r="T156">
        <v>667824.04110000003</v>
      </c>
      <c r="U156">
        <v>654843.19999999995</v>
      </c>
      <c r="V156">
        <v>645838.02260000003</v>
      </c>
      <c r="W156">
        <v>618409.16099999996</v>
      </c>
      <c r="X156">
        <v>586232.63119999995</v>
      </c>
      <c r="Y156">
        <v>560277.44720000005</v>
      </c>
      <c r="Z156">
        <v>541551.02780000004</v>
      </c>
      <c r="AA156">
        <v>528595.99600000004</v>
      </c>
      <c r="AB156">
        <v>519534.6568</v>
      </c>
      <c r="AC156">
        <v>512942.49790000002</v>
      </c>
      <c r="AD156">
        <v>507418.55650000001</v>
      </c>
      <c r="AE156">
        <v>502534.84169999999</v>
      </c>
      <c r="AF156">
        <v>498255.17190000002</v>
      </c>
      <c r="AG156">
        <v>494656.41570000001</v>
      </c>
      <c r="AH156">
        <v>491895.97889999999</v>
      </c>
      <c r="AI156">
        <v>489753.57429999998</v>
      </c>
      <c r="AJ156">
        <v>488428.94380000001</v>
      </c>
      <c r="AK156">
        <v>487845.41320000001</v>
      </c>
      <c r="AL156">
        <v>487904.49300000002</v>
      </c>
      <c r="AM156">
        <v>488477.69669999997</v>
      </c>
      <c r="AN156">
        <v>495124.01799999998</v>
      </c>
      <c r="AO156">
        <v>504335.50880000001</v>
      </c>
      <c r="AP156">
        <v>514607.6373</v>
      </c>
      <c r="AQ156">
        <v>525398.60950000002</v>
      </c>
      <c r="AR156">
        <v>536465.63190000004</v>
      </c>
      <c r="AS156">
        <v>547741.63879999996</v>
      </c>
      <c r="AT156">
        <v>559331.20449999999</v>
      </c>
      <c r="AU156">
        <v>571275.28599999996</v>
      </c>
      <c r="AV156">
        <v>583603.94949999999</v>
      </c>
      <c r="AW156">
        <v>596539.32499999995</v>
      </c>
    </row>
    <row r="157" spans="2:49" x14ac:dyDescent="0.35">
      <c r="B157" t="s">
        <v>355</v>
      </c>
      <c r="C157">
        <v>16278955.912495499</v>
      </c>
      <c r="D157">
        <v>16540319.8152481</v>
      </c>
      <c r="E157">
        <v>16805880</v>
      </c>
      <c r="F157">
        <v>16724270.439999999</v>
      </c>
      <c r="G157">
        <v>15993836.17</v>
      </c>
      <c r="H157">
        <v>15296326.59</v>
      </c>
      <c r="I157">
        <v>15221830.119999999</v>
      </c>
      <c r="J157">
        <v>13328401.18</v>
      </c>
      <c r="K157">
        <v>11324858.77</v>
      </c>
      <c r="L157">
        <v>9802004.1940000001</v>
      </c>
      <c r="M157">
        <v>8651319.5659999996</v>
      </c>
      <c r="N157">
        <v>7706588.3370000003</v>
      </c>
      <c r="O157">
        <v>8076129.5669999998</v>
      </c>
      <c r="P157">
        <v>8259463.682</v>
      </c>
      <c r="Q157">
        <v>8321415.6670000004</v>
      </c>
      <c r="R157">
        <v>8499378.4810000006</v>
      </c>
      <c r="S157">
        <v>4819490.8590000002</v>
      </c>
      <c r="T157">
        <v>6440245.0379999997</v>
      </c>
      <c r="U157">
        <v>7986584.7520000003</v>
      </c>
      <c r="V157">
        <v>9462222.7719999999</v>
      </c>
      <c r="W157">
        <v>9759790.5820000004</v>
      </c>
      <c r="X157">
        <v>9974334.4690000005</v>
      </c>
      <c r="Y157">
        <v>9961221.1950000003</v>
      </c>
      <c r="Z157">
        <v>10013006.460000001</v>
      </c>
      <c r="AA157">
        <v>10114110.02</v>
      </c>
      <c r="AB157">
        <v>10285951.220000001</v>
      </c>
      <c r="AC157">
        <v>10481582.15</v>
      </c>
      <c r="AD157">
        <v>10703597.119999999</v>
      </c>
      <c r="AE157">
        <v>10924557.029999999</v>
      </c>
      <c r="AF157">
        <v>10833825.42</v>
      </c>
      <c r="AG157">
        <v>10976527.369999999</v>
      </c>
      <c r="AH157">
        <v>11115924.84</v>
      </c>
      <c r="AI157">
        <v>11210328.52</v>
      </c>
      <c r="AJ157">
        <v>11294719.699999999</v>
      </c>
      <c r="AK157">
        <v>11373457.130000001</v>
      </c>
      <c r="AL157">
        <v>11473375.210000001</v>
      </c>
      <c r="AM157">
        <v>11567520.77</v>
      </c>
      <c r="AN157">
        <v>11592275.23</v>
      </c>
      <c r="AO157">
        <v>11612872.09</v>
      </c>
      <c r="AP157">
        <v>11630083.35</v>
      </c>
      <c r="AQ157">
        <v>11646667.73</v>
      </c>
      <c r="AR157">
        <v>11660066.449999999</v>
      </c>
      <c r="AS157">
        <v>11575210.66</v>
      </c>
      <c r="AT157">
        <v>11491278.15</v>
      </c>
      <c r="AU157">
        <v>11408227.24</v>
      </c>
      <c r="AV157">
        <v>11327265.119999999</v>
      </c>
      <c r="AW157">
        <v>11256237.41</v>
      </c>
    </row>
    <row r="158" spans="2:49" x14ac:dyDescent="0.35">
      <c r="B158" t="s">
        <v>356</v>
      </c>
      <c r="C158">
        <v>4315668.6239754297</v>
      </c>
      <c r="D158">
        <v>4384958.0796759203</v>
      </c>
      <c r="E158">
        <v>4455360</v>
      </c>
      <c r="F158">
        <v>4121569.827</v>
      </c>
      <c r="G158">
        <v>3782867.4270000001</v>
      </c>
      <c r="H158">
        <v>3267459.9309999999</v>
      </c>
      <c r="I158">
        <v>2990529.7119999998</v>
      </c>
      <c r="J158">
        <v>2762372.304</v>
      </c>
      <c r="K158">
        <v>2518582.645</v>
      </c>
      <c r="L158">
        <v>2261029.608</v>
      </c>
      <c r="M158">
        <v>2026615.2760000001</v>
      </c>
      <c r="N158">
        <v>1798255.0249999999</v>
      </c>
      <c r="O158">
        <v>1608655.1159999999</v>
      </c>
      <c r="P158">
        <v>1457648.5789999999</v>
      </c>
      <c r="Q158">
        <v>1331112.4850000001</v>
      </c>
      <c r="R158">
        <v>1190991.5249999999</v>
      </c>
      <c r="S158">
        <v>1193809.02</v>
      </c>
      <c r="T158">
        <v>1814324.057</v>
      </c>
      <c r="U158">
        <v>2488366.2149999999</v>
      </c>
      <c r="V158">
        <v>3144559.5729999999</v>
      </c>
      <c r="W158">
        <v>2922802.074</v>
      </c>
      <c r="X158">
        <v>2582302.7560000001</v>
      </c>
      <c r="Y158">
        <v>2541039.9210000001</v>
      </c>
      <c r="Z158">
        <v>2525572.7629999998</v>
      </c>
      <c r="AA158">
        <v>2512380.46</v>
      </c>
      <c r="AB158">
        <v>2502042.568</v>
      </c>
      <c r="AC158">
        <v>2493212.5619999999</v>
      </c>
      <c r="AD158">
        <v>2536897.8909999998</v>
      </c>
      <c r="AE158">
        <v>2590211.8390000002</v>
      </c>
      <c r="AF158">
        <v>2648204.0750000002</v>
      </c>
      <c r="AG158">
        <v>2711270.0920000002</v>
      </c>
      <c r="AH158">
        <v>2777898.102</v>
      </c>
      <c r="AI158">
        <v>2791092.9350000001</v>
      </c>
      <c r="AJ158">
        <v>2799582.4040000001</v>
      </c>
      <c r="AK158">
        <v>2808367.7069999999</v>
      </c>
      <c r="AL158">
        <v>2816356.4049999998</v>
      </c>
      <c r="AM158">
        <v>2824442.4530000002</v>
      </c>
      <c r="AN158">
        <v>2889611.077</v>
      </c>
      <c r="AO158">
        <v>2959756.0120000001</v>
      </c>
      <c r="AP158">
        <v>3030016.13</v>
      </c>
      <c r="AQ158">
        <v>3100371.9619999998</v>
      </c>
      <c r="AR158">
        <v>3170590.4509999999</v>
      </c>
      <c r="AS158">
        <v>3223575.8480000002</v>
      </c>
      <c r="AT158">
        <v>3275167.4640000002</v>
      </c>
      <c r="AU158">
        <v>3326369.0649999999</v>
      </c>
      <c r="AV158">
        <v>3377267.952</v>
      </c>
      <c r="AW158">
        <v>3428908.8250000002</v>
      </c>
    </row>
    <row r="159" spans="2:49" x14ac:dyDescent="0.35">
      <c r="B159" t="s">
        <v>357</v>
      </c>
      <c r="C159">
        <v>4315668.6239754297</v>
      </c>
      <c r="D159">
        <v>4384958.0796759203</v>
      </c>
      <c r="E159">
        <v>4455360</v>
      </c>
      <c r="F159">
        <v>4121569.827</v>
      </c>
      <c r="G159">
        <v>3782867.4270000001</v>
      </c>
      <c r="H159">
        <v>3267459.9309999999</v>
      </c>
      <c r="I159">
        <v>2990529.7119999998</v>
      </c>
      <c r="J159">
        <v>2762372.304</v>
      </c>
      <c r="K159">
        <v>2518582.645</v>
      </c>
      <c r="L159">
        <v>2261029.608</v>
      </c>
      <c r="M159">
        <v>2026615.2760000001</v>
      </c>
      <c r="N159">
        <v>1798255.0249999999</v>
      </c>
      <c r="O159">
        <v>1608655.1159999999</v>
      </c>
      <c r="P159">
        <v>1457648.5789999999</v>
      </c>
      <c r="Q159">
        <v>1331112.4850000001</v>
      </c>
      <c r="R159">
        <v>1190991.5249999999</v>
      </c>
      <c r="S159">
        <v>1193809.02</v>
      </c>
      <c r="T159">
        <v>1814324.057</v>
      </c>
      <c r="U159">
        <v>2488366.2149999999</v>
      </c>
      <c r="V159">
        <v>3144559.5729999999</v>
      </c>
      <c r="W159">
        <v>2922802.074</v>
      </c>
      <c r="X159">
        <v>2582302.7560000001</v>
      </c>
      <c r="Y159">
        <v>2541039.9210000001</v>
      </c>
      <c r="Z159">
        <v>2525572.7629999998</v>
      </c>
      <c r="AA159">
        <v>2512380.46</v>
      </c>
      <c r="AB159">
        <v>2502042.568</v>
      </c>
      <c r="AC159">
        <v>2493212.5619999999</v>
      </c>
      <c r="AD159">
        <v>2536897.8909999998</v>
      </c>
      <c r="AE159">
        <v>2590211.8390000002</v>
      </c>
      <c r="AF159">
        <v>2648204.0750000002</v>
      </c>
      <c r="AG159">
        <v>2711270.0920000002</v>
      </c>
      <c r="AH159">
        <v>2777898.102</v>
      </c>
      <c r="AI159">
        <v>2791092.9350000001</v>
      </c>
      <c r="AJ159">
        <v>2799582.4040000001</v>
      </c>
      <c r="AK159">
        <v>2808367.7069999999</v>
      </c>
      <c r="AL159">
        <v>2816356.4049999998</v>
      </c>
      <c r="AM159">
        <v>2824442.4530000002</v>
      </c>
      <c r="AN159">
        <v>2889611.077</v>
      </c>
      <c r="AO159">
        <v>2959756.0120000001</v>
      </c>
      <c r="AP159">
        <v>3030016.13</v>
      </c>
      <c r="AQ159">
        <v>3100371.9619999998</v>
      </c>
      <c r="AR159">
        <v>3170590.4509999999</v>
      </c>
      <c r="AS159">
        <v>3223575.8480000002</v>
      </c>
      <c r="AT159">
        <v>3275167.4640000002</v>
      </c>
      <c r="AU159">
        <v>3326369.0649999999</v>
      </c>
      <c r="AV159">
        <v>3377267.952</v>
      </c>
      <c r="AW159">
        <v>3428908.8250000002</v>
      </c>
    </row>
    <row r="160" spans="2:49" x14ac:dyDescent="0.35">
      <c r="B160" t="s">
        <v>358</v>
      </c>
      <c r="C160">
        <v>8232235.5397947598</v>
      </c>
      <c r="D160">
        <v>8364406.7441781899</v>
      </c>
      <c r="E160">
        <v>8498700</v>
      </c>
      <c r="F160">
        <v>8257688.9859999996</v>
      </c>
      <c r="G160">
        <v>8004142.6519999998</v>
      </c>
      <c r="H160">
        <v>7305133.9989999998</v>
      </c>
      <c r="I160">
        <v>7064679.4380000001</v>
      </c>
      <c r="J160">
        <v>6894990.6449999996</v>
      </c>
      <c r="K160">
        <v>6641944.0290000001</v>
      </c>
      <c r="L160">
        <v>6299628.1509999996</v>
      </c>
      <c r="M160">
        <v>5965317.2280000001</v>
      </c>
      <c r="N160">
        <v>5591812.7649999997</v>
      </c>
      <c r="O160">
        <v>5791898.0690000001</v>
      </c>
      <c r="P160">
        <v>6106279.6339999996</v>
      </c>
      <c r="Q160">
        <v>6438065.5259999996</v>
      </c>
      <c r="R160">
        <v>6580850.0190000003</v>
      </c>
      <c r="S160">
        <v>9074127.2109999899</v>
      </c>
      <c r="T160">
        <v>7180158.1409999998</v>
      </c>
      <c r="U160">
        <v>4980713.67</v>
      </c>
      <c r="V160">
        <v>2919342.8530000001</v>
      </c>
      <c r="W160">
        <v>2726069.105</v>
      </c>
      <c r="X160">
        <v>2677262.6320000002</v>
      </c>
      <c r="Y160">
        <v>2659020.8640000001</v>
      </c>
      <c r="Z160">
        <v>2640548.8169999998</v>
      </c>
      <c r="AA160">
        <v>2621413.3829999999</v>
      </c>
      <c r="AB160">
        <v>2603889.7779999999</v>
      </c>
      <c r="AC160">
        <v>2587605.2209999999</v>
      </c>
      <c r="AD160">
        <v>2583417.5410000002</v>
      </c>
      <c r="AE160">
        <v>2584016.8539999998</v>
      </c>
      <c r="AF160">
        <v>2588352.4389999998</v>
      </c>
      <c r="AG160">
        <v>2595117.4509999999</v>
      </c>
      <c r="AH160">
        <v>2604435.9950000001</v>
      </c>
      <c r="AI160">
        <v>2630037.426</v>
      </c>
      <c r="AJ160">
        <v>2656747.88</v>
      </c>
      <c r="AK160">
        <v>2684294.7370000002</v>
      </c>
      <c r="AL160">
        <v>2712037.6329999999</v>
      </c>
      <c r="AM160">
        <v>2740013.4950000001</v>
      </c>
      <c r="AN160">
        <v>2763705.9419999998</v>
      </c>
      <c r="AO160">
        <v>2785411.4</v>
      </c>
      <c r="AP160">
        <v>2805796.148</v>
      </c>
      <c r="AQ160">
        <v>2825437.0780000002</v>
      </c>
      <c r="AR160">
        <v>2844208.8139999998</v>
      </c>
      <c r="AS160">
        <v>3807320.7409999999</v>
      </c>
      <c r="AT160">
        <v>4897414.38</v>
      </c>
      <c r="AU160">
        <v>6009815.8839999996</v>
      </c>
      <c r="AV160">
        <v>7128614.9440000001</v>
      </c>
      <c r="AW160">
        <v>8253329.0300000003</v>
      </c>
    </row>
    <row r="161" spans="2:49" x14ac:dyDescent="0.35">
      <c r="B161" t="s">
        <v>359</v>
      </c>
      <c r="C161">
        <v>20174774.421468802</v>
      </c>
      <c r="D161">
        <v>20498686.950521201</v>
      </c>
      <c r="E161">
        <v>20827800</v>
      </c>
      <c r="F161">
        <v>19906912.890000001</v>
      </c>
      <c r="G161">
        <v>18932323.559999999</v>
      </c>
      <c r="H161">
        <v>16949424.670000002</v>
      </c>
      <c r="I161">
        <v>16078883.15</v>
      </c>
      <c r="J161">
        <v>15393691.51</v>
      </c>
      <c r="K161">
        <v>14546521.960000001</v>
      </c>
      <c r="L161">
        <v>13534496.210000001</v>
      </c>
      <c r="M161">
        <v>12572784.83</v>
      </c>
      <c r="N161">
        <v>11561870.43</v>
      </c>
      <c r="O161">
        <v>10388725.1</v>
      </c>
      <c r="P161">
        <v>9427713.1190000009</v>
      </c>
      <c r="Q161">
        <v>8621151.0270000007</v>
      </c>
      <c r="R161">
        <v>7725551.227</v>
      </c>
      <c r="S161">
        <v>3159519.1170000001</v>
      </c>
      <c r="T161">
        <v>2352066.3169999998</v>
      </c>
      <c r="U161">
        <v>1816197.47</v>
      </c>
      <c r="V161">
        <v>1338611.534</v>
      </c>
      <c r="W161">
        <v>1083191.0689999999</v>
      </c>
      <c r="X161">
        <v>831124.77229999995</v>
      </c>
      <c r="Y161">
        <v>812558.37329999998</v>
      </c>
      <c r="Z161">
        <v>813929.78260000004</v>
      </c>
      <c r="AA161">
        <v>817148.45180000004</v>
      </c>
      <c r="AB161">
        <v>821292.32949999999</v>
      </c>
      <c r="AC161">
        <v>825852.78449999995</v>
      </c>
      <c r="AD161">
        <v>833160.02610000002</v>
      </c>
      <c r="AE161">
        <v>842047.72849999997</v>
      </c>
      <c r="AF161">
        <v>852218.95860000001</v>
      </c>
      <c r="AG161">
        <v>863471.95090000005</v>
      </c>
      <c r="AH161">
        <v>875697.35869999998</v>
      </c>
      <c r="AI161">
        <v>888832.0773</v>
      </c>
      <c r="AJ161">
        <v>902423.03720000002</v>
      </c>
      <c r="AK161">
        <v>916371.50020000001</v>
      </c>
      <c r="AL161">
        <v>930559.21620000002</v>
      </c>
      <c r="AM161">
        <v>944911.58629999997</v>
      </c>
      <c r="AN161">
        <v>959112.66799999995</v>
      </c>
      <c r="AO161">
        <v>972759.00210000004</v>
      </c>
      <c r="AP161">
        <v>986076.10329999996</v>
      </c>
      <c r="AQ161">
        <v>999263.67359999998</v>
      </c>
      <c r="AR161">
        <v>1012276.428</v>
      </c>
      <c r="AS161">
        <v>1025526.63</v>
      </c>
      <c r="AT161">
        <v>1038875.844</v>
      </c>
      <c r="AU161">
        <v>1052093.0020000001</v>
      </c>
      <c r="AV161">
        <v>1065150.5490000001</v>
      </c>
      <c r="AW161">
        <v>1078374.7080000001</v>
      </c>
    </row>
    <row r="162" spans="2:49" x14ac:dyDescent="0.35">
      <c r="B162" t="s">
        <v>360</v>
      </c>
      <c r="C162">
        <v>463787.91773491597</v>
      </c>
      <c r="D162">
        <v>471234.182770602</v>
      </c>
      <c r="E162">
        <v>478800</v>
      </c>
      <c r="F162">
        <v>480608.39600000001</v>
      </c>
      <c r="G162">
        <v>469260.81449999998</v>
      </c>
      <c r="H162">
        <v>452523.0428</v>
      </c>
      <c r="I162">
        <v>461237.09490000003</v>
      </c>
      <c r="J162">
        <v>522675.10119999998</v>
      </c>
      <c r="K162">
        <v>572268.0686</v>
      </c>
      <c r="L162">
        <v>635612.80559999996</v>
      </c>
      <c r="M162">
        <v>718730.00230000005</v>
      </c>
      <c r="N162">
        <v>823627.76439999999</v>
      </c>
      <c r="O162">
        <v>788642.97860000003</v>
      </c>
      <c r="P162">
        <v>727040.75950000004</v>
      </c>
      <c r="Q162">
        <v>641338.06240000005</v>
      </c>
      <c r="R162">
        <v>559946.92390000005</v>
      </c>
      <c r="S162">
        <v>273508.51689999999</v>
      </c>
      <c r="T162">
        <v>249754.01120000001</v>
      </c>
      <c r="U162">
        <v>229606.1214</v>
      </c>
      <c r="V162">
        <v>210964.35860000001</v>
      </c>
      <c r="W162">
        <v>212796.74619999999</v>
      </c>
      <c r="X162">
        <v>213471.99290000001</v>
      </c>
      <c r="Y162">
        <v>207598.88759999999</v>
      </c>
      <c r="Z162">
        <v>203292.75109999999</v>
      </c>
      <c r="AA162">
        <v>199875.2065</v>
      </c>
      <c r="AB162">
        <v>197110.42509999999</v>
      </c>
      <c r="AC162">
        <v>194713.08009999999</v>
      </c>
      <c r="AD162">
        <v>192955.4877</v>
      </c>
      <c r="AE162">
        <v>191142.139</v>
      </c>
      <c r="AF162">
        <v>189956.62460000001</v>
      </c>
      <c r="AG162">
        <v>188415.89660000001</v>
      </c>
      <c r="AH162">
        <v>186998.87549999999</v>
      </c>
      <c r="AI162">
        <v>186015.06580000001</v>
      </c>
      <c r="AJ162">
        <v>185114.4761</v>
      </c>
      <c r="AK162">
        <v>184318.09390000001</v>
      </c>
      <c r="AL162">
        <v>183589.85860000001</v>
      </c>
      <c r="AM162">
        <v>182905.8927</v>
      </c>
      <c r="AN162">
        <v>182107.17480000001</v>
      </c>
      <c r="AO162">
        <v>181268.4308</v>
      </c>
      <c r="AP162">
        <v>180419.9002</v>
      </c>
      <c r="AQ162">
        <v>179597.09090000001</v>
      </c>
      <c r="AR162">
        <v>178747.54380000001</v>
      </c>
      <c r="AS162">
        <v>178354.06640000001</v>
      </c>
      <c r="AT162">
        <v>177901.95740000001</v>
      </c>
      <c r="AU162">
        <v>177390.83259999999</v>
      </c>
      <c r="AV162">
        <v>176840.2242</v>
      </c>
      <c r="AW162">
        <v>176381.63399999999</v>
      </c>
    </row>
    <row r="163" spans="2:49" x14ac:dyDescent="0.35">
      <c r="B163" t="s">
        <v>304</v>
      </c>
      <c r="C163">
        <v>748170.71461916401</v>
      </c>
      <c r="D163">
        <v>760182.83744504896</v>
      </c>
      <c r="E163">
        <v>772387.81880000001</v>
      </c>
      <c r="F163">
        <v>784209.76130000001</v>
      </c>
      <c r="G163">
        <v>759124.20680000004</v>
      </c>
      <c r="H163">
        <v>740299.07109999994</v>
      </c>
      <c r="I163">
        <v>775118.35320000001</v>
      </c>
      <c r="J163">
        <v>761729.36840000004</v>
      </c>
      <c r="K163">
        <v>750235.21569999994</v>
      </c>
      <c r="L163">
        <v>705789.17379999999</v>
      </c>
      <c r="M163">
        <v>718733.82539999997</v>
      </c>
      <c r="N163">
        <v>697119.40090000001</v>
      </c>
      <c r="O163">
        <v>679365.17229999998</v>
      </c>
      <c r="P163">
        <v>658761.58959999995</v>
      </c>
      <c r="Q163">
        <v>624381.85849999997</v>
      </c>
      <c r="R163">
        <v>577157.20669999998</v>
      </c>
      <c r="S163">
        <v>522701.8296</v>
      </c>
      <c r="T163">
        <v>513294.97950000002</v>
      </c>
      <c r="U163">
        <v>512897.3444</v>
      </c>
      <c r="V163">
        <v>517557.95799999998</v>
      </c>
      <c r="W163">
        <v>517257.78159999999</v>
      </c>
      <c r="X163">
        <v>514318.33409999998</v>
      </c>
      <c r="Y163">
        <v>512151.40010000003</v>
      </c>
      <c r="Z163">
        <v>510872.13140000001</v>
      </c>
      <c r="AA163">
        <v>510158.62430000002</v>
      </c>
      <c r="AB163">
        <v>509823.94280000002</v>
      </c>
      <c r="AC163">
        <v>510021.94549999997</v>
      </c>
      <c r="AD163">
        <v>511325.86139999999</v>
      </c>
      <c r="AE163">
        <v>512731.67080000002</v>
      </c>
      <c r="AF163">
        <v>514286.21679999999</v>
      </c>
      <c r="AG163">
        <v>515875.86790000001</v>
      </c>
      <c r="AH163">
        <v>517686.27039999998</v>
      </c>
      <c r="AI163">
        <v>522980.1127</v>
      </c>
      <c r="AJ163">
        <v>528581.67379999999</v>
      </c>
      <c r="AK163">
        <v>534387.66379999998</v>
      </c>
      <c r="AL163">
        <v>540226.36049999995</v>
      </c>
      <c r="AM163">
        <v>546134.94380000001</v>
      </c>
      <c r="AN163">
        <v>551616.89679999999</v>
      </c>
      <c r="AO163">
        <v>557269.4399</v>
      </c>
      <c r="AP163">
        <v>562992.83970000001</v>
      </c>
      <c r="AQ163">
        <v>568783.08790000004</v>
      </c>
      <c r="AR163">
        <v>574481.47470000002</v>
      </c>
      <c r="AS163">
        <v>580061.40289999999</v>
      </c>
      <c r="AT163">
        <v>585396.03430000006</v>
      </c>
      <c r="AU163">
        <v>590441.03060000006</v>
      </c>
      <c r="AV163">
        <v>595254.12199999997</v>
      </c>
      <c r="AW163">
        <v>600169.96490000002</v>
      </c>
    </row>
    <row r="164" spans="2:49" x14ac:dyDescent="0.35">
      <c r="B164" s="249" t="s">
        <v>305</v>
      </c>
      <c r="C164">
        <v>5051155.6907064496</v>
      </c>
      <c r="D164">
        <v>5132253.62916335</v>
      </c>
      <c r="E164">
        <v>5214653.6210000003</v>
      </c>
      <c r="F164">
        <v>5229542.6210000003</v>
      </c>
      <c r="G164">
        <v>4996890.3710000003</v>
      </c>
      <c r="H164">
        <v>4908704.1840000004</v>
      </c>
      <c r="I164">
        <v>4892840.1409999998</v>
      </c>
      <c r="J164">
        <v>4881273.2920000004</v>
      </c>
      <c r="K164">
        <v>4621372.6830000002</v>
      </c>
      <c r="L164">
        <v>4447003.057</v>
      </c>
      <c r="M164">
        <v>4437962.0130000003</v>
      </c>
      <c r="N164">
        <v>4437620.6109999996</v>
      </c>
      <c r="O164">
        <v>4346241.2460000003</v>
      </c>
      <c r="P164">
        <v>4132162.0150000001</v>
      </c>
      <c r="Q164">
        <v>3778748.44</v>
      </c>
      <c r="R164">
        <v>3422634.4559999998</v>
      </c>
      <c r="S164">
        <v>3245557.9479999999</v>
      </c>
      <c r="T164">
        <v>3172675.2969999998</v>
      </c>
      <c r="U164">
        <v>3115944.301</v>
      </c>
      <c r="V164">
        <v>3069252.2450000001</v>
      </c>
      <c r="W164">
        <v>2998426.0329999998</v>
      </c>
      <c r="X164">
        <v>2928112.159</v>
      </c>
      <c r="Y164">
        <v>2905970.0430000001</v>
      </c>
      <c r="Z164">
        <v>2916616.1970000002</v>
      </c>
      <c r="AA164">
        <v>2945248.9040000001</v>
      </c>
      <c r="AB164">
        <v>2982925.4210000001</v>
      </c>
      <c r="AC164">
        <v>3025440.0240000002</v>
      </c>
      <c r="AD164">
        <v>3070856.2050000001</v>
      </c>
      <c r="AE164">
        <v>3113112.2280000001</v>
      </c>
      <c r="AF164">
        <v>3152182.8169999998</v>
      </c>
      <c r="AG164">
        <v>3187610.2880000002</v>
      </c>
      <c r="AH164">
        <v>3220877.61</v>
      </c>
      <c r="AI164">
        <v>3271236.034</v>
      </c>
      <c r="AJ164">
        <v>3321415.2439999999</v>
      </c>
      <c r="AK164">
        <v>3371737.1069999998</v>
      </c>
      <c r="AL164">
        <v>3422296.9190000002</v>
      </c>
      <c r="AM164">
        <v>3473850.5980000002</v>
      </c>
      <c r="AN164">
        <v>3522242.926</v>
      </c>
      <c r="AO164">
        <v>3572239.4819999998</v>
      </c>
      <c r="AP164">
        <v>3623412.7919999999</v>
      </c>
      <c r="AQ164">
        <v>3675467.56</v>
      </c>
      <c r="AR164">
        <v>3727927.2990000001</v>
      </c>
      <c r="AS164">
        <v>3779214.2349999999</v>
      </c>
      <c r="AT164">
        <v>3829220.6910000001</v>
      </c>
      <c r="AU164">
        <v>3878116.6690000002</v>
      </c>
      <c r="AV164">
        <v>3926142.4010000001</v>
      </c>
      <c r="AW164">
        <v>3974054.4939999999</v>
      </c>
    </row>
    <row r="165" spans="2:49" x14ac:dyDescent="0.35">
      <c r="B165" s="249" t="s">
        <v>306</v>
      </c>
      <c r="C165">
        <v>738109.45702439197</v>
      </c>
      <c r="D165">
        <v>749960.04310518701</v>
      </c>
      <c r="E165">
        <v>762000.89419999998</v>
      </c>
      <c r="F165">
        <v>736397.6764</v>
      </c>
      <c r="G165">
        <v>687973.77740000002</v>
      </c>
      <c r="H165">
        <v>586684.95640000002</v>
      </c>
      <c r="I165">
        <v>619089.71609999996</v>
      </c>
      <c r="J165">
        <v>604001.51089999999</v>
      </c>
      <c r="K165">
        <v>570622.90789999999</v>
      </c>
      <c r="L165">
        <v>540627.00910000002</v>
      </c>
      <c r="M165">
        <v>527728.21849999996</v>
      </c>
      <c r="N165">
        <v>532673.05130000005</v>
      </c>
      <c r="O165">
        <v>533057.32350000006</v>
      </c>
      <c r="P165">
        <v>517767.2806</v>
      </c>
      <c r="Q165">
        <v>483215.511</v>
      </c>
      <c r="R165">
        <v>446748.59220000001</v>
      </c>
      <c r="S165">
        <v>409433.80129999999</v>
      </c>
      <c r="T165">
        <v>384581.41830000002</v>
      </c>
      <c r="U165">
        <v>366647.07909999997</v>
      </c>
      <c r="V165">
        <v>354190.54300000001</v>
      </c>
      <c r="W165">
        <v>341360.58370000002</v>
      </c>
      <c r="X165">
        <v>329732.25020000001</v>
      </c>
      <c r="Y165">
        <v>325845.03370000003</v>
      </c>
      <c r="Z165">
        <v>325243.0575</v>
      </c>
      <c r="AA165">
        <v>326188.2218</v>
      </c>
      <c r="AB165">
        <v>327748.03590000002</v>
      </c>
      <c r="AC165">
        <v>329652.86499999999</v>
      </c>
      <c r="AD165">
        <v>331888.54920000001</v>
      </c>
      <c r="AE165">
        <v>333912.772</v>
      </c>
      <c r="AF165">
        <v>335864.56530000002</v>
      </c>
      <c r="AG165">
        <v>337764.93949999998</v>
      </c>
      <c r="AH165">
        <v>339783.49190000002</v>
      </c>
      <c r="AI165">
        <v>343878.4155</v>
      </c>
      <c r="AJ165">
        <v>348179.13390000002</v>
      </c>
      <c r="AK165">
        <v>352634.9915</v>
      </c>
      <c r="AL165">
        <v>357156.65990000003</v>
      </c>
      <c r="AM165">
        <v>361732.06670000002</v>
      </c>
      <c r="AN165">
        <v>365904.6176</v>
      </c>
      <c r="AO165">
        <v>370121.25319999998</v>
      </c>
      <c r="AP165">
        <v>374291.28889999999</v>
      </c>
      <c r="AQ165">
        <v>378399.51650000003</v>
      </c>
      <c r="AR165">
        <v>382385.17119999998</v>
      </c>
      <c r="AS165">
        <v>386119.18689999997</v>
      </c>
      <c r="AT165">
        <v>389594.05920000002</v>
      </c>
      <c r="AU165">
        <v>392845.33110000001</v>
      </c>
      <c r="AV165">
        <v>395914.73190000001</v>
      </c>
      <c r="AW165">
        <v>398938.6581</v>
      </c>
    </row>
    <row r="166" spans="2:49" x14ac:dyDescent="0.35">
      <c r="B166" s="249" t="s">
        <v>307</v>
      </c>
      <c r="C166">
        <v>1453742.3069470399</v>
      </c>
      <c r="D166">
        <v>1477082.6099113501</v>
      </c>
      <c r="E166">
        <v>1500797.649</v>
      </c>
      <c r="F166">
        <v>1502516.4639999999</v>
      </c>
      <c r="G166">
        <v>1385240.615</v>
      </c>
      <c r="H166">
        <v>1185274.851</v>
      </c>
      <c r="I166">
        <v>1216945.8389999999</v>
      </c>
      <c r="J166">
        <v>1338949.5530000001</v>
      </c>
      <c r="K166">
        <v>1216363.8829999999</v>
      </c>
      <c r="L166">
        <v>1150110.0830000001</v>
      </c>
      <c r="M166">
        <v>1155220.8999999999</v>
      </c>
      <c r="N166">
        <v>1143442.8049999999</v>
      </c>
      <c r="O166">
        <v>1168391.851</v>
      </c>
      <c r="P166">
        <v>1170615.1499999999</v>
      </c>
      <c r="Q166">
        <v>1138049.8759999999</v>
      </c>
      <c r="R166">
        <v>1085925.024</v>
      </c>
      <c r="S166">
        <v>1049044.443</v>
      </c>
      <c r="T166">
        <v>1027717.98</v>
      </c>
      <c r="U166">
        <v>1007314.0379999999</v>
      </c>
      <c r="V166">
        <v>989303.70440000005</v>
      </c>
      <c r="W166">
        <v>959320.57669999998</v>
      </c>
      <c r="X166">
        <v>926746.27949999995</v>
      </c>
      <c r="Y166">
        <v>908800.10710000002</v>
      </c>
      <c r="Z166">
        <v>900179.8419</v>
      </c>
      <c r="AA166">
        <v>896507.46279999998</v>
      </c>
      <c r="AB166">
        <v>895350.2757</v>
      </c>
      <c r="AC166">
        <v>895837.2463</v>
      </c>
      <c r="AD166">
        <v>897752.44909999997</v>
      </c>
      <c r="AE166">
        <v>899197.13870000001</v>
      </c>
      <c r="AF166">
        <v>900318.22089999996</v>
      </c>
      <c r="AG166">
        <v>901010.65689999994</v>
      </c>
      <c r="AH166">
        <v>901739.59450000001</v>
      </c>
      <c r="AI166">
        <v>907558.05649999995</v>
      </c>
      <c r="AJ166">
        <v>913610.81680000003</v>
      </c>
      <c r="AK166">
        <v>920047.74990000005</v>
      </c>
      <c r="AL166">
        <v>926658.70649999997</v>
      </c>
      <c r="AM166">
        <v>933531.84450000001</v>
      </c>
      <c r="AN166">
        <v>938142.44750000001</v>
      </c>
      <c r="AO166">
        <v>941986.31429999997</v>
      </c>
      <c r="AP166">
        <v>945162.7781</v>
      </c>
      <c r="AQ166">
        <v>947806.57819999999</v>
      </c>
      <c r="AR166">
        <v>949707.87069999997</v>
      </c>
      <c r="AS166">
        <v>951810.95819999999</v>
      </c>
      <c r="AT166">
        <v>953889.43389999995</v>
      </c>
      <c r="AU166">
        <v>955780.78899999999</v>
      </c>
      <c r="AV166">
        <v>957453.99650000001</v>
      </c>
      <c r="AW166">
        <v>959285.01789999998</v>
      </c>
    </row>
    <row r="167" spans="2:49" x14ac:dyDescent="0.35">
      <c r="B167" s="249" t="s">
        <v>308</v>
      </c>
      <c r="C167">
        <v>1819036.8432423901</v>
      </c>
      <c r="D167">
        <v>1848242.0681447799</v>
      </c>
      <c r="E167">
        <v>1877916.192</v>
      </c>
      <c r="F167">
        <v>1884150.871</v>
      </c>
      <c r="G167">
        <v>1747511.844</v>
      </c>
      <c r="H167">
        <v>1474958.1229999999</v>
      </c>
      <c r="I167">
        <v>1519443.308</v>
      </c>
      <c r="J167">
        <v>1698435.5549999999</v>
      </c>
      <c r="K167">
        <v>1539046.4979999999</v>
      </c>
      <c r="L167">
        <v>1448852.7320000001</v>
      </c>
      <c r="M167">
        <v>1447929.784</v>
      </c>
      <c r="N167">
        <v>1408277.3119999999</v>
      </c>
      <c r="O167">
        <v>1450419.581</v>
      </c>
      <c r="P167">
        <v>1486526.5719999999</v>
      </c>
      <c r="Q167">
        <v>1482551.142</v>
      </c>
      <c r="R167">
        <v>1436387.2779999999</v>
      </c>
      <c r="S167">
        <v>1394920.548</v>
      </c>
      <c r="T167">
        <v>1333814.4010000001</v>
      </c>
      <c r="U167">
        <v>1282500.4450000001</v>
      </c>
      <c r="V167">
        <v>1265217.1499999999</v>
      </c>
      <c r="W167">
        <v>1212920.7990000001</v>
      </c>
      <c r="X167">
        <v>1161122.726</v>
      </c>
      <c r="Y167">
        <v>1118203.459</v>
      </c>
      <c r="Z167">
        <v>1090232.227</v>
      </c>
      <c r="AA167">
        <v>1067365.8370000001</v>
      </c>
      <c r="AB167">
        <v>1045962.55</v>
      </c>
      <c r="AC167">
        <v>1026297.597</v>
      </c>
      <c r="AD167">
        <v>1010440.698</v>
      </c>
      <c r="AE167">
        <v>993786.02850000001</v>
      </c>
      <c r="AF167">
        <v>977181.47569999995</v>
      </c>
      <c r="AG167">
        <v>960812.07940000005</v>
      </c>
      <c r="AH167">
        <v>946573.3811</v>
      </c>
      <c r="AI167">
        <v>936878.63630000001</v>
      </c>
      <c r="AJ167">
        <v>927430.82169999997</v>
      </c>
      <c r="AK167">
        <v>920264.22860000003</v>
      </c>
      <c r="AL167">
        <v>913455.49100000004</v>
      </c>
      <c r="AM167">
        <v>906800.59069999994</v>
      </c>
      <c r="AN167">
        <v>898586.29480000003</v>
      </c>
      <c r="AO167">
        <v>889085.05559999996</v>
      </c>
      <c r="AP167">
        <v>879146.58349999995</v>
      </c>
      <c r="AQ167">
        <v>870066.28330000001</v>
      </c>
      <c r="AR167">
        <v>859760.5</v>
      </c>
      <c r="AS167">
        <v>850547.74710000004</v>
      </c>
      <c r="AT167">
        <v>842218.03379999998</v>
      </c>
      <c r="AU167">
        <v>833794.826</v>
      </c>
      <c r="AV167">
        <v>825564.81149999995</v>
      </c>
      <c r="AW167">
        <v>821227.14309999999</v>
      </c>
    </row>
    <row r="168" spans="2:49" x14ac:dyDescent="0.35">
      <c r="B168" s="249" t="s">
        <v>309</v>
      </c>
      <c r="C168">
        <v>2313078.33193391</v>
      </c>
      <c r="D168">
        <v>2350215.5527395001</v>
      </c>
      <c r="E168">
        <v>2387949.0240000002</v>
      </c>
      <c r="F168">
        <v>2377703.4079999998</v>
      </c>
      <c r="G168">
        <v>2235927.6749999998</v>
      </c>
      <c r="H168">
        <v>1981350.706</v>
      </c>
      <c r="I168">
        <v>2076471.061</v>
      </c>
      <c r="J168">
        <v>1977153.88</v>
      </c>
      <c r="K168">
        <v>1820430.62</v>
      </c>
      <c r="L168">
        <v>1772778.6310000001</v>
      </c>
      <c r="M168">
        <v>1734786.4820000001</v>
      </c>
      <c r="N168">
        <v>1764449.0930000001</v>
      </c>
      <c r="O168">
        <v>1769853.6170000001</v>
      </c>
      <c r="P168">
        <v>1740967.4620000001</v>
      </c>
      <c r="Q168">
        <v>1658071.605</v>
      </c>
      <c r="R168">
        <v>1551751.358</v>
      </c>
      <c r="S168">
        <v>1497469.8289999999</v>
      </c>
      <c r="T168">
        <v>1463618.648</v>
      </c>
      <c r="U168">
        <v>1430489.1569999999</v>
      </c>
      <c r="V168">
        <v>1396723.5109999999</v>
      </c>
      <c r="W168">
        <v>1341780.0589999999</v>
      </c>
      <c r="X168">
        <v>1281191.183</v>
      </c>
      <c r="Y168">
        <v>1241242.554</v>
      </c>
      <c r="Z168">
        <v>1213073.8470000001</v>
      </c>
      <c r="AA168">
        <v>1191079.7379999999</v>
      </c>
      <c r="AB168">
        <v>1172233.905</v>
      </c>
      <c r="AC168">
        <v>1155520.4990000001</v>
      </c>
      <c r="AD168">
        <v>1141447.1429999999</v>
      </c>
      <c r="AE168">
        <v>1127166.807</v>
      </c>
      <c r="AF168">
        <v>1112860.047</v>
      </c>
      <c r="AG168">
        <v>1098435.8970000001</v>
      </c>
      <c r="AH168">
        <v>1084451.128</v>
      </c>
      <c r="AI168">
        <v>1077011.71</v>
      </c>
      <c r="AJ168">
        <v>1070117.8999999999</v>
      </c>
      <c r="AK168">
        <v>1063865.578</v>
      </c>
      <c r="AL168">
        <v>1057992.2390000001</v>
      </c>
      <c r="AM168">
        <v>1052550.1599999999</v>
      </c>
      <c r="AN168">
        <v>1045373.749</v>
      </c>
      <c r="AO168">
        <v>1038084.221</v>
      </c>
      <c r="AP168">
        <v>1030655.9620000001</v>
      </c>
      <c r="AQ168">
        <v>1023153.374</v>
      </c>
      <c r="AR168">
        <v>1015339.0550000001</v>
      </c>
      <c r="AS168">
        <v>1007622.103</v>
      </c>
      <c r="AT168">
        <v>999840.83299999998</v>
      </c>
      <c r="AU168">
        <v>991915.20979999995</v>
      </c>
      <c r="AV168">
        <v>983858.11820000003</v>
      </c>
      <c r="AW168">
        <v>976067.34010000003</v>
      </c>
    </row>
    <row r="169" spans="2:49" x14ac:dyDescent="0.35">
      <c r="B169" s="249" t="s">
        <v>310</v>
      </c>
      <c r="C169">
        <v>4643279.3828946501</v>
      </c>
      <c r="D169">
        <v>4717828.7352982899</v>
      </c>
      <c r="E169">
        <v>4793575.0020000003</v>
      </c>
      <c r="F169">
        <v>4801700.3789999997</v>
      </c>
      <c r="G169">
        <v>4785188.8140000002</v>
      </c>
      <c r="H169">
        <v>4446223.1370000001</v>
      </c>
      <c r="I169">
        <v>4604743.0269999998</v>
      </c>
      <c r="J169">
        <v>4616902.28</v>
      </c>
      <c r="K169">
        <v>4426010.4340000004</v>
      </c>
      <c r="L169">
        <v>4355171.8459999999</v>
      </c>
      <c r="M169">
        <v>4314222.7259999998</v>
      </c>
      <c r="N169">
        <v>4373961.1909999996</v>
      </c>
      <c r="O169">
        <v>4491473.335</v>
      </c>
      <c r="P169">
        <v>4515181.7920000004</v>
      </c>
      <c r="Q169">
        <v>4420256.5039999997</v>
      </c>
      <c r="R169">
        <v>4269965.0870000003</v>
      </c>
      <c r="S169">
        <v>4084708.8560000001</v>
      </c>
      <c r="T169">
        <v>4001932.983</v>
      </c>
      <c r="U169">
        <v>3928310.2510000002</v>
      </c>
      <c r="V169">
        <v>3862535.7749999999</v>
      </c>
      <c r="W169">
        <v>3756172.2790000001</v>
      </c>
      <c r="X169">
        <v>3636973.5809999998</v>
      </c>
      <c r="Y169">
        <v>3565158.7179999999</v>
      </c>
      <c r="Z169">
        <v>3522015.8050000002</v>
      </c>
      <c r="AA169">
        <v>3495206.9640000002</v>
      </c>
      <c r="AB169">
        <v>3477034.429</v>
      </c>
      <c r="AC169">
        <v>3464916.1570000001</v>
      </c>
      <c r="AD169">
        <v>3458810.105</v>
      </c>
      <c r="AE169">
        <v>3452304.037</v>
      </c>
      <c r="AF169">
        <v>3445943.9920000001</v>
      </c>
      <c r="AG169">
        <v>3439278.5550000002</v>
      </c>
      <c r="AH169">
        <v>3433664.0869999998</v>
      </c>
      <c r="AI169">
        <v>3447823.179</v>
      </c>
      <c r="AJ169">
        <v>3463194.733</v>
      </c>
      <c r="AK169">
        <v>3479893.4939999999</v>
      </c>
      <c r="AL169">
        <v>3497294.344</v>
      </c>
      <c r="AM169">
        <v>3515609.4070000001</v>
      </c>
      <c r="AN169">
        <v>3528598.22</v>
      </c>
      <c r="AO169">
        <v>3541226.6030000001</v>
      </c>
      <c r="AP169">
        <v>3553291.952</v>
      </c>
      <c r="AQ169">
        <v>3564874.0290000001</v>
      </c>
      <c r="AR169">
        <v>3575309.247</v>
      </c>
      <c r="AS169">
        <v>3584655.523</v>
      </c>
      <c r="AT169">
        <v>3592855.5789999999</v>
      </c>
      <c r="AU169">
        <v>3599781.29</v>
      </c>
      <c r="AV169">
        <v>3605484.6710000001</v>
      </c>
      <c r="AW169">
        <v>3611015.432</v>
      </c>
    </row>
    <row r="170" spans="2:49" x14ac:dyDescent="0.35">
      <c r="B170" s="249" t="s">
        <v>311</v>
      </c>
      <c r="C170">
        <v>3833938.33697946</v>
      </c>
      <c r="D170">
        <v>3895493.45710216</v>
      </c>
      <c r="E170">
        <v>3958037.355</v>
      </c>
      <c r="F170">
        <v>3972437.423</v>
      </c>
      <c r="G170">
        <v>3998255.1830000002</v>
      </c>
      <c r="H170">
        <v>3701352.2510000002</v>
      </c>
      <c r="I170">
        <v>3854241.3480000002</v>
      </c>
      <c r="J170">
        <v>3933693.537</v>
      </c>
      <c r="K170">
        <v>3878849.031</v>
      </c>
      <c r="L170">
        <v>3863357.4610000001</v>
      </c>
      <c r="M170">
        <v>3848681.3250000002</v>
      </c>
      <c r="N170">
        <v>3856868.5279999999</v>
      </c>
      <c r="O170">
        <v>3903496.108</v>
      </c>
      <c r="P170">
        <v>3920307.9580000001</v>
      </c>
      <c r="Q170">
        <v>3875875.878</v>
      </c>
      <c r="R170">
        <v>3766593.9939999999</v>
      </c>
      <c r="S170">
        <v>3666819.1639999999</v>
      </c>
      <c r="T170">
        <v>3630063.4610000001</v>
      </c>
      <c r="U170">
        <v>3581509.4</v>
      </c>
      <c r="V170">
        <v>3539884.571</v>
      </c>
      <c r="W170">
        <v>3467490.22</v>
      </c>
      <c r="X170">
        <v>3385634.7089999998</v>
      </c>
      <c r="Y170">
        <v>3348234.9190000002</v>
      </c>
      <c r="Z170">
        <v>3333237.7340000002</v>
      </c>
      <c r="AA170">
        <v>3330398.6749999998</v>
      </c>
      <c r="AB170">
        <v>3333393.3190000001</v>
      </c>
      <c r="AC170">
        <v>3340373.8149999999</v>
      </c>
      <c r="AD170">
        <v>3353163.2349999999</v>
      </c>
      <c r="AE170">
        <v>3366853.8080000002</v>
      </c>
      <c r="AF170">
        <v>3381511.9750000001</v>
      </c>
      <c r="AG170">
        <v>3396311.341</v>
      </c>
      <c r="AH170">
        <v>3411973.523</v>
      </c>
      <c r="AI170">
        <v>3447064.1140000001</v>
      </c>
      <c r="AJ170">
        <v>3482791.7749999999</v>
      </c>
      <c r="AK170">
        <v>3519020.9589999998</v>
      </c>
      <c r="AL170">
        <v>3555378.5109999999</v>
      </c>
      <c r="AM170">
        <v>3592244.8450000002</v>
      </c>
      <c r="AN170">
        <v>3624621.477</v>
      </c>
      <c r="AO170">
        <v>3657086.3309999998</v>
      </c>
      <c r="AP170">
        <v>3689475.9419999998</v>
      </c>
      <c r="AQ170">
        <v>3721660.0780000002</v>
      </c>
      <c r="AR170">
        <v>3753462.2209999999</v>
      </c>
      <c r="AS170">
        <v>3783160.39</v>
      </c>
      <c r="AT170">
        <v>3811283.5959999999</v>
      </c>
      <c r="AU170">
        <v>3838066.997</v>
      </c>
      <c r="AV170">
        <v>3863702.01</v>
      </c>
      <c r="AW170">
        <v>3888314.0619999999</v>
      </c>
    </row>
    <row r="171" spans="2:49" x14ac:dyDescent="0.35">
      <c r="B171" s="249" t="s">
        <v>312</v>
      </c>
      <c r="C171">
        <v>271678.64339116903</v>
      </c>
      <c r="D171">
        <v>276040.53188776103</v>
      </c>
      <c r="E171">
        <v>280472.45189999999</v>
      </c>
      <c r="F171">
        <v>286023.06319999998</v>
      </c>
      <c r="G171">
        <v>271207.71490000002</v>
      </c>
      <c r="H171">
        <v>232211.99619999999</v>
      </c>
      <c r="I171">
        <v>243669.56510000001</v>
      </c>
      <c r="J171">
        <v>245756.6992</v>
      </c>
      <c r="K171">
        <v>225533.0906</v>
      </c>
      <c r="L171">
        <v>208550.22409999999</v>
      </c>
      <c r="M171">
        <v>202072.6513</v>
      </c>
      <c r="N171">
        <v>210455.79639999999</v>
      </c>
      <c r="O171">
        <v>209509.1684</v>
      </c>
      <c r="P171">
        <v>200792.30499999999</v>
      </c>
      <c r="Q171">
        <v>184587.4822</v>
      </c>
      <c r="R171">
        <v>167488.00200000001</v>
      </c>
      <c r="S171">
        <v>154386.58609999999</v>
      </c>
      <c r="T171">
        <v>145086.51759999999</v>
      </c>
      <c r="U171">
        <v>137565.1587</v>
      </c>
      <c r="V171">
        <v>131529.2599</v>
      </c>
      <c r="W171">
        <v>124477.19409999999</v>
      </c>
      <c r="X171">
        <v>117686.9809</v>
      </c>
      <c r="Y171">
        <v>113544.897</v>
      </c>
      <c r="Z171">
        <v>111039.1689</v>
      </c>
      <c r="AA171">
        <v>109393.53230000001</v>
      </c>
      <c r="AB171">
        <v>108191.9984</v>
      </c>
      <c r="AC171">
        <v>107283.28019999999</v>
      </c>
      <c r="AD171">
        <v>106590.4227</v>
      </c>
      <c r="AE171">
        <v>105870.8155</v>
      </c>
      <c r="AF171">
        <v>105176.1004</v>
      </c>
      <c r="AG171">
        <v>104514.5454</v>
      </c>
      <c r="AH171">
        <v>103960.246</v>
      </c>
      <c r="AI171">
        <v>104045.0396</v>
      </c>
      <c r="AJ171">
        <v>104213.39109999999</v>
      </c>
      <c r="AK171">
        <v>104493.99559999999</v>
      </c>
      <c r="AL171">
        <v>104839.8192</v>
      </c>
      <c r="AM171">
        <v>105247.769</v>
      </c>
      <c r="AN171">
        <v>105555.4535</v>
      </c>
      <c r="AO171">
        <v>105892.3732</v>
      </c>
      <c r="AP171">
        <v>106251.2089</v>
      </c>
      <c r="AQ171">
        <v>106645.1442</v>
      </c>
      <c r="AR171">
        <v>107027.05560000001</v>
      </c>
      <c r="AS171">
        <v>107388.6424</v>
      </c>
      <c r="AT171">
        <v>107729.4985</v>
      </c>
      <c r="AU171">
        <v>108043.976</v>
      </c>
      <c r="AV171">
        <v>108343.26609999999</v>
      </c>
      <c r="AW171">
        <v>108711.0604</v>
      </c>
    </row>
    <row r="172" spans="2:49" x14ac:dyDescent="0.35">
      <c r="B172" s="249" t="s">
        <v>313</v>
      </c>
      <c r="C172">
        <v>2033071.8879050901</v>
      </c>
      <c r="D172">
        <v>2065713.51468114</v>
      </c>
      <c r="E172">
        <v>2098879.213</v>
      </c>
      <c r="F172">
        <v>2086476.2139999999</v>
      </c>
      <c r="G172">
        <v>1899079.0220000001</v>
      </c>
      <c r="H172">
        <v>1547013.2509999999</v>
      </c>
      <c r="I172">
        <v>1689988.6459999999</v>
      </c>
      <c r="J172">
        <v>1694874.774</v>
      </c>
      <c r="K172">
        <v>1562555.7679999999</v>
      </c>
      <c r="L172">
        <v>1533724.763</v>
      </c>
      <c r="M172">
        <v>1540708.7879999999</v>
      </c>
      <c r="N172">
        <v>1518318.9879999999</v>
      </c>
      <c r="O172">
        <v>1521881.2339999999</v>
      </c>
      <c r="P172">
        <v>1480980.0419999999</v>
      </c>
      <c r="Q172">
        <v>1394792.757</v>
      </c>
      <c r="R172">
        <v>1306809.8359999999</v>
      </c>
      <c r="S172">
        <v>1258039.496</v>
      </c>
      <c r="T172">
        <v>1229495.547</v>
      </c>
      <c r="U172">
        <v>1204246.0630000001</v>
      </c>
      <c r="V172">
        <v>1181619.9990000001</v>
      </c>
      <c r="W172">
        <v>1144475.4350000001</v>
      </c>
      <c r="X172">
        <v>1103457.0220000001</v>
      </c>
      <c r="Y172">
        <v>1080857.118</v>
      </c>
      <c r="Z172">
        <v>1068936.243</v>
      </c>
      <c r="AA172">
        <v>1062600.83</v>
      </c>
      <c r="AB172">
        <v>1059066.905</v>
      </c>
      <c r="AC172">
        <v>1057354.067</v>
      </c>
      <c r="AD172">
        <v>1056885.25</v>
      </c>
      <c r="AE172">
        <v>1055526.2509999999</v>
      </c>
      <c r="AF172">
        <v>1053694.0060000001</v>
      </c>
      <c r="AG172">
        <v>1051404.9450000001</v>
      </c>
      <c r="AH172">
        <v>1049293.1869999999</v>
      </c>
      <c r="AI172">
        <v>1052884.5009999999</v>
      </c>
      <c r="AJ172">
        <v>1056685.3330000001</v>
      </c>
      <c r="AK172">
        <v>1060995.267</v>
      </c>
      <c r="AL172">
        <v>1065516.3999999999</v>
      </c>
      <c r="AM172">
        <v>1070301.0220000001</v>
      </c>
      <c r="AN172">
        <v>1073299.443</v>
      </c>
      <c r="AO172">
        <v>1076046.52</v>
      </c>
      <c r="AP172">
        <v>1078544.8540000001</v>
      </c>
      <c r="AQ172">
        <v>1080918.338</v>
      </c>
      <c r="AR172">
        <v>1082835.7450000001</v>
      </c>
      <c r="AS172">
        <v>1084626.0060000001</v>
      </c>
      <c r="AT172">
        <v>1086184.983</v>
      </c>
      <c r="AU172">
        <v>1087399.7890000001</v>
      </c>
      <c r="AV172">
        <v>1088294.9350000001</v>
      </c>
      <c r="AW172">
        <v>1089473.598</v>
      </c>
    </row>
    <row r="173" spans="2:49" x14ac:dyDescent="0.35">
      <c r="B173" s="249" t="s">
        <v>314</v>
      </c>
      <c r="C173">
        <v>611949.61832884501</v>
      </c>
      <c r="D173">
        <v>621774.66739182698</v>
      </c>
      <c r="E173">
        <v>631757.4608</v>
      </c>
      <c r="F173">
        <v>623761.76249999995</v>
      </c>
      <c r="G173">
        <v>573079.09160000004</v>
      </c>
      <c r="H173">
        <v>484770.56189999997</v>
      </c>
      <c r="I173">
        <v>523438.57860000001</v>
      </c>
      <c r="J173">
        <v>515049.11190000002</v>
      </c>
      <c r="K173">
        <v>474677.50890000002</v>
      </c>
      <c r="L173">
        <v>453299.16759999999</v>
      </c>
      <c r="M173">
        <v>452651.46990000003</v>
      </c>
      <c r="N173">
        <v>434159.34210000001</v>
      </c>
      <c r="O173">
        <v>419565.77189999999</v>
      </c>
      <c r="P173">
        <v>387115.54100000003</v>
      </c>
      <c r="Q173">
        <v>340721.01449999999</v>
      </c>
      <c r="R173">
        <v>302663.78499999997</v>
      </c>
      <c r="S173">
        <v>277759.23080000002</v>
      </c>
      <c r="T173">
        <v>263618.19449999998</v>
      </c>
      <c r="U173">
        <v>253800.5478</v>
      </c>
      <c r="V173">
        <v>246677.2121</v>
      </c>
      <c r="W173">
        <v>238497.30840000001</v>
      </c>
      <c r="X173">
        <v>230550.95600000001</v>
      </c>
      <c r="Y173">
        <v>227466.03469999999</v>
      </c>
      <c r="Z173">
        <v>227094.98190000001</v>
      </c>
      <c r="AA173">
        <v>228114.00829999999</v>
      </c>
      <c r="AB173">
        <v>229747.7592</v>
      </c>
      <c r="AC173">
        <v>231672.5716</v>
      </c>
      <c r="AD173">
        <v>233662.90770000001</v>
      </c>
      <c r="AE173">
        <v>235321.4632</v>
      </c>
      <c r="AF173">
        <v>236787.51749999999</v>
      </c>
      <c r="AG173">
        <v>238115.5938</v>
      </c>
      <c r="AH173">
        <v>239476.21170000001</v>
      </c>
      <c r="AI173">
        <v>242189.28760000001</v>
      </c>
      <c r="AJ173">
        <v>244987.4425</v>
      </c>
      <c r="AK173">
        <v>247911.4259</v>
      </c>
      <c r="AL173">
        <v>250893.44409999999</v>
      </c>
      <c r="AM173">
        <v>253936.0509</v>
      </c>
      <c r="AN173">
        <v>256691.84599999999</v>
      </c>
      <c r="AO173">
        <v>259484.27789999999</v>
      </c>
      <c r="AP173">
        <v>262291.82909999997</v>
      </c>
      <c r="AQ173">
        <v>265127.85470000003</v>
      </c>
      <c r="AR173">
        <v>267929.37079999998</v>
      </c>
      <c r="AS173">
        <v>270601.31689999998</v>
      </c>
      <c r="AT173">
        <v>273160.77419999999</v>
      </c>
      <c r="AU173">
        <v>275613.86810000002</v>
      </c>
      <c r="AV173">
        <v>277993.19500000001</v>
      </c>
      <c r="AW173">
        <v>280453.03289999999</v>
      </c>
    </row>
    <row r="174" spans="2:49" x14ac:dyDescent="0.35">
      <c r="B174" s="249" t="s">
        <v>315</v>
      </c>
      <c r="C174">
        <v>8749188.7351059392</v>
      </c>
      <c r="D174">
        <v>8889659.7902533505</v>
      </c>
      <c r="E174">
        <v>9032386.1539999899</v>
      </c>
      <c r="F174">
        <v>9120155.1400000006</v>
      </c>
      <c r="G174">
        <v>8861543.8619999997</v>
      </c>
      <c r="H174">
        <v>7933712.7350000003</v>
      </c>
      <c r="I174">
        <v>8079096.0719999997</v>
      </c>
      <c r="J174">
        <v>8114096.6890000002</v>
      </c>
      <c r="K174">
        <v>7760381.165</v>
      </c>
      <c r="L174">
        <v>7412221.4000000004</v>
      </c>
      <c r="M174">
        <v>7249571.3859999999</v>
      </c>
      <c r="N174">
        <v>7126901.432</v>
      </c>
      <c r="O174">
        <v>7211530.5049999999</v>
      </c>
      <c r="P174">
        <v>7181048.0089999996</v>
      </c>
      <c r="Q174">
        <v>6860463.2120000003</v>
      </c>
      <c r="R174">
        <v>6512465.1069999998</v>
      </c>
      <c r="S174">
        <v>6266003.7609999999</v>
      </c>
      <c r="T174">
        <v>6072419.2620000001</v>
      </c>
      <c r="U174">
        <v>5951229.068</v>
      </c>
      <c r="V174">
        <v>5871274.5420000004</v>
      </c>
      <c r="W174">
        <v>5735699.5099999998</v>
      </c>
      <c r="X174">
        <v>5589336.7039999999</v>
      </c>
      <c r="Y174">
        <v>5517898.8059999999</v>
      </c>
      <c r="Z174">
        <v>5486822.9879999999</v>
      </c>
      <c r="AA174">
        <v>5473266.2419999996</v>
      </c>
      <c r="AB174">
        <v>5466275.2869999995</v>
      </c>
      <c r="AC174">
        <v>5463499.9570000004</v>
      </c>
      <c r="AD174">
        <v>5467152.852</v>
      </c>
      <c r="AE174">
        <v>5465158.966</v>
      </c>
      <c r="AF174">
        <v>5461084.9570000004</v>
      </c>
      <c r="AG174">
        <v>5455293.8720000004</v>
      </c>
      <c r="AH174">
        <v>5451070.7350000003</v>
      </c>
      <c r="AI174">
        <v>5478911.6639999999</v>
      </c>
      <c r="AJ174">
        <v>5509106.773</v>
      </c>
      <c r="AK174">
        <v>5542522.8030000003</v>
      </c>
      <c r="AL174">
        <v>5577102.6799999997</v>
      </c>
      <c r="AM174">
        <v>5612866.284</v>
      </c>
      <c r="AN174">
        <v>5642567.574</v>
      </c>
      <c r="AO174">
        <v>5675157.7769999998</v>
      </c>
      <c r="AP174">
        <v>5708972.8949999996</v>
      </c>
      <c r="AQ174">
        <v>5744305.148</v>
      </c>
      <c r="AR174">
        <v>5778702.3289999999</v>
      </c>
      <c r="AS174">
        <v>5812117.057</v>
      </c>
      <c r="AT174">
        <v>5842184.7649999997</v>
      </c>
      <c r="AU174">
        <v>5869463.6140000001</v>
      </c>
      <c r="AV174">
        <v>5894657.8190000001</v>
      </c>
      <c r="AW174">
        <v>5922287.3090000004</v>
      </c>
    </row>
    <row r="175" spans="2:49" x14ac:dyDescent="0.35">
      <c r="B175" s="249" t="s">
        <v>316</v>
      </c>
      <c r="C175">
        <v>583434.83019375498</v>
      </c>
      <c r="D175">
        <v>592802.06510985899</v>
      </c>
      <c r="E175">
        <v>602319.69400000002</v>
      </c>
      <c r="F175">
        <v>620597.79350000003</v>
      </c>
      <c r="G175">
        <v>602189.74549999996</v>
      </c>
      <c r="H175">
        <v>534924.01190000004</v>
      </c>
      <c r="I175">
        <v>531271.02300000004</v>
      </c>
      <c r="J175">
        <v>545151.79760000005</v>
      </c>
      <c r="K175">
        <v>531400.39729999995</v>
      </c>
      <c r="L175">
        <v>522943.66279999999</v>
      </c>
      <c r="M175">
        <v>488065.02439999999</v>
      </c>
      <c r="N175">
        <v>445865.23469999997</v>
      </c>
      <c r="O175">
        <v>422666.78379999998</v>
      </c>
      <c r="P175">
        <v>405302.09039999999</v>
      </c>
      <c r="Q175">
        <v>384109.61800000002</v>
      </c>
      <c r="R175">
        <v>363353.69189999998</v>
      </c>
      <c r="S175">
        <v>344372.8737</v>
      </c>
      <c r="T175">
        <v>336460.71529999998</v>
      </c>
      <c r="U175">
        <v>337717.6067</v>
      </c>
      <c r="V175">
        <v>358291.99080000003</v>
      </c>
      <c r="W175">
        <v>366653.42290000001</v>
      </c>
      <c r="X175">
        <v>375640.75319999998</v>
      </c>
      <c r="Y175">
        <v>375220.86729999998</v>
      </c>
      <c r="Z175">
        <v>375247.66810000001</v>
      </c>
      <c r="AA175">
        <v>373940.38890000002</v>
      </c>
      <c r="AB175">
        <v>371150.28019999998</v>
      </c>
      <c r="AC175">
        <v>367987.75300000003</v>
      </c>
      <c r="AD175">
        <v>366409.3346</v>
      </c>
      <c r="AE175">
        <v>364002.28519999998</v>
      </c>
      <c r="AF175">
        <v>361320.84090000001</v>
      </c>
      <c r="AG175">
        <v>358514.23810000002</v>
      </c>
      <c r="AH175">
        <v>356851.67330000002</v>
      </c>
      <c r="AI175">
        <v>356279.27590000001</v>
      </c>
      <c r="AJ175">
        <v>355436.08230000001</v>
      </c>
      <c r="AK175">
        <v>355958.57709999999</v>
      </c>
      <c r="AL175">
        <v>356416.02990000002</v>
      </c>
      <c r="AM175">
        <v>356602.58919999999</v>
      </c>
      <c r="AN175">
        <v>357280.78220000002</v>
      </c>
      <c r="AO175">
        <v>357620.01240000001</v>
      </c>
      <c r="AP175">
        <v>358142.21110000001</v>
      </c>
      <c r="AQ175">
        <v>359933.35940000002</v>
      </c>
      <c r="AR175">
        <v>360995.9816</v>
      </c>
      <c r="AS175">
        <v>362414.04830000002</v>
      </c>
      <c r="AT175">
        <v>364248.76429999998</v>
      </c>
      <c r="AU175">
        <v>365616.70689999999</v>
      </c>
      <c r="AV175">
        <v>366892.9939</v>
      </c>
      <c r="AW175">
        <v>372374.13309999998</v>
      </c>
    </row>
    <row r="176" spans="2:49" x14ac:dyDescent="0.35">
      <c r="B176" s="249" t="s">
        <v>317</v>
      </c>
      <c r="C176">
        <v>40605.282443966003</v>
      </c>
      <c r="D176">
        <v>41257.2133877546</v>
      </c>
      <c r="E176">
        <v>41919.611290000001</v>
      </c>
      <c r="F176">
        <v>42650.57963</v>
      </c>
      <c r="G176">
        <v>40914.026769999997</v>
      </c>
      <c r="H176">
        <v>38345.052759999999</v>
      </c>
      <c r="I176">
        <v>39753.531580000003</v>
      </c>
      <c r="J176">
        <v>39635.510329999997</v>
      </c>
      <c r="K176">
        <v>38201.829109999999</v>
      </c>
      <c r="L176">
        <v>38146.718639999999</v>
      </c>
      <c r="M176">
        <v>38727.275780000004</v>
      </c>
      <c r="N176">
        <v>37667.226790000001</v>
      </c>
      <c r="O176">
        <v>39282.043669999999</v>
      </c>
      <c r="P176">
        <v>39742.029040000001</v>
      </c>
      <c r="Q176">
        <v>38907.18389</v>
      </c>
      <c r="R176">
        <v>37412.706019999998</v>
      </c>
      <c r="S176">
        <v>35201.24699</v>
      </c>
      <c r="T176">
        <v>34544.82619</v>
      </c>
      <c r="U176">
        <v>34037.68765</v>
      </c>
      <c r="V176">
        <v>33760.263370000001</v>
      </c>
      <c r="W176">
        <v>33125.076739999997</v>
      </c>
      <c r="X176">
        <v>32362.324130000001</v>
      </c>
      <c r="Y176">
        <v>32050.646059999999</v>
      </c>
      <c r="Z176">
        <v>31968.90047</v>
      </c>
      <c r="AA176">
        <v>31991.375390000001</v>
      </c>
      <c r="AB176">
        <v>32001.61018</v>
      </c>
      <c r="AC176">
        <v>31985.89603</v>
      </c>
      <c r="AD176">
        <v>31939.64516</v>
      </c>
      <c r="AE176">
        <v>31822.671139999999</v>
      </c>
      <c r="AF176">
        <v>31664.852019999998</v>
      </c>
      <c r="AG176">
        <v>31480.681100000002</v>
      </c>
      <c r="AH176">
        <v>31297.295760000001</v>
      </c>
      <c r="AI176">
        <v>31304.321019999999</v>
      </c>
      <c r="AJ176">
        <v>31326.33296</v>
      </c>
      <c r="AK176">
        <v>31364.030620000001</v>
      </c>
      <c r="AL176">
        <v>31409.008580000002</v>
      </c>
      <c r="AM176">
        <v>31461.010839999999</v>
      </c>
      <c r="AN176">
        <v>31482.360489999999</v>
      </c>
      <c r="AO176">
        <v>31511.909469999999</v>
      </c>
      <c r="AP176">
        <v>31542.829290000001</v>
      </c>
      <c r="AQ176">
        <v>31574.366709999998</v>
      </c>
      <c r="AR176">
        <v>31597.220560000002</v>
      </c>
      <c r="AS176">
        <v>31601.995630000001</v>
      </c>
      <c r="AT176">
        <v>31586.35195</v>
      </c>
      <c r="AU176">
        <v>31550.708009999998</v>
      </c>
      <c r="AV176">
        <v>31498.379850000001</v>
      </c>
      <c r="AW176">
        <v>31446.726040000001</v>
      </c>
    </row>
    <row r="177" spans="2:49" x14ac:dyDescent="0.35">
      <c r="B177" s="249" t="s">
        <v>318</v>
      </c>
      <c r="C177">
        <v>55091.732691944802</v>
      </c>
      <c r="D177">
        <v>55976.248280239903</v>
      </c>
      <c r="E177">
        <v>56874.965049999999</v>
      </c>
      <c r="F177">
        <v>56508.934670000002</v>
      </c>
      <c r="G177">
        <v>53587.011050000001</v>
      </c>
      <c r="H177">
        <v>47512.94253</v>
      </c>
      <c r="I177">
        <v>48087.955779999997</v>
      </c>
      <c r="J177">
        <v>47486.83339</v>
      </c>
      <c r="K177">
        <v>45605.395579999997</v>
      </c>
      <c r="L177">
        <v>44178.479039999998</v>
      </c>
      <c r="M177">
        <v>42725.94442</v>
      </c>
      <c r="N177">
        <v>38486.348109999999</v>
      </c>
      <c r="O177">
        <v>38302.64228</v>
      </c>
      <c r="P177">
        <v>38387.395109999998</v>
      </c>
      <c r="Q177">
        <v>38259.633419999998</v>
      </c>
      <c r="R177">
        <v>36395.836620000002</v>
      </c>
      <c r="S177">
        <v>32748.614809999999</v>
      </c>
      <c r="T177">
        <v>31713.078880000001</v>
      </c>
      <c r="U177">
        <v>31512.851780000001</v>
      </c>
      <c r="V177">
        <v>31794.181649999999</v>
      </c>
      <c r="W177">
        <v>32008.58568</v>
      </c>
      <c r="X177">
        <v>32254.271809999998</v>
      </c>
      <c r="Y177">
        <v>32392.581579999998</v>
      </c>
      <c r="Z177">
        <v>32391.19843</v>
      </c>
      <c r="AA177">
        <v>32276.661059999999</v>
      </c>
      <c r="AB177">
        <v>32077.701949999999</v>
      </c>
      <c r="AC177">
        <v>31840.651460000001</v>
      </c>
      <c r="AD177">
        <v>93258.046069999997</v>
      </c>
      <c r="AE177">
        <v>153602.54209999999</v>
      </c>
      <c r="AF177">
        <v>212899.27420000001</v>
      </c>
      <c r="AG177">
        <v>271143.37390000001</v>
      </c>
      <c r="AH177">
        <v>328461.71110000001</v>
      </c>
      <c r="AI177">
        <v>387353.19339999999</v>
      </c>
      <c r="AJ177">
        <v>446213.6298</v>
      </c>
      <c r="AK177">
        <v>505003.42359999998</v>
      </c>
      <c r="AL177">
        <v>563619.46429999999</v>
      </c>
      <c r="AM177">
        <v>622081.05420000001</v>
      </c>
      <c r="AN177">
        <v>622458.80449999997</v>
      </c>
      <c r="AO177">
        <v>623157.01390000002</v>
      </c>
      <c r="AP177">
        <v>624032.66529999999</v>
      </c>
      <c r="AQ177">
        <v>625034.946</v>
      </c>
      <c r="AR177">
        <v>626043.11620000005</v>
      </c>
      <c r="AS177">
        <v>626925.73849999998</v>
      </c>
      <c r="AT177">
        <v>627694.82409999997</v>
      </c>
      <c r="AU177">
        <v>628334.59219999996</v>
      </c>
      <c r="AV177">
        <v>628865.52469999995</v>
      </c>
      <c r="AW177">
        <v>629465.47039999999</v>
      </c>
    </row>
    <row r="178" spans="2:49" x14ac:dyDescent="0.35">
      <c r="B178" s="249" t="s">
        <v>319</v>
      </c>
      <c r="C178">
        <v>53959.065015136701</v>
      </c>
      <c r="D178">
        <v>54825.395257508797</v>
      </c>
      <c r="E178">
        <v>55705.634709999998</v>
      </c>
      <c r="F178">
        <v>55441.63207</v>
      </c>
      <c r="G178">
        <v>52784.362569999998</v>
      </c>
      <c r="H178">
        <v>46014.017720000003</v>
      </c>
      <c r="I178">
        <v>46712.27895</v>
      </c>
      <c r="J178">
        <v>46928.5527</v>
      </c>
      <c r="K178">
        <v>44762.550470000002</v>
      </c>
      <c r="L178">
        <v>42878.411050000002</v>
      </c>
      <c r="M178">
        <v>42468.964260000001</v>
      </c>
      <c r="N178">
        <v>40813.685030000001</v>
      </c>
      <c r="O178">
        <v>41176.042549999998</v>
      </c>
      <c r="P178">
        <v>41447.106090000001</v>
      </c>
      <c r="Q178">
        <v>41037.342819999998</v>
      </c>
      <c r="R178">
        <v>38359.734570000001</v>
      </c>
      <c r="S178">
        <v>35070.288710000001</v>
      </c>
      <c r="T178">
        <v>33993.668089999999</v>
      </c>
      <c r="U178">
        <v>33378.629699999998</v>
      </c>
      <c r="V178">
        <v>33083.731520000001</v>
      </c>
      <c r="W178">
        <v>32427.666300000001</v>
      </c>
      <c r="X178">
        <v>31606.763630000001</v>
      </c>
      <c r="Y178">
        <v>30994.884999999998</v>
      </c>
      <c r="Z178">
        <v>30499.797449999998</v>
      </c>
      <c r="AA178">
        <v>30085.315259999999</v>
      </c>
      <c r="AB178">
        <v>29739.3053</v>
      </c>
      <c r="AC178">
        <v>29473.908820000001</v>
      </c>
      <c r="AD178">
        <v>75542.510169999994</v>
      </c>
      <c r="AE178">
        <v>121079.1075</v>
      </c>
      <c r="AF178">
        <v>166236.66</v>
      </c>
      <c r="AG178">
        <v>211076.7696</v>
      </c>
      <c r="AH178">
        <v>255731.5288</v>
      </c>
      <c r="AI178">
        <v>302088.34649999999</v>
      </c>
      <c r="AJ178">
        <v>348940.51150000002</v>
      </c>
      <c r="AK178">
        <v>396267.06180000002</v>
      </c>
      <c r="AL178">
        <v>443965.78129999997</v>
      </c>
      <c r="AM178">
        <v>492062.26870000002</v>
      </c>
      <c r="AN178">
        <v>539996.25950000004</v>
      </c>
      <c r="AO178">
        <v>588327.02280000004</v>
      </c>
      <c r="AP178">
        <v>636897.076</v>
      </c>
      <c r="AQ178">
        <v>685640.15</v>
      </c>
      <c r="AR178">
        <v>734312.16830000002</v>
      </c>
      <c r="AS178">
        <v>782723.04350000003</v>
      </c>
      <c r="AT178">
        <v>830565.67370000004</v>
      </c>
      <c r="AU178">
        <v>877748.70620000002</v>
      </c>
      <c r="AV178">
        <v>924260.29760000005</v>
      </c>
      <c r="AW178">
        <v>970406.94819999998</v>
      </c>
    </row>
    <row r="179" spans="2:49" x14ac:dyDescent="0.35">
      <c r="B179" s="249" t="s">
        <v>320</v>
      </c>
      <c r="C179">
        <v>216238.436565001</v>
      </c>
      <c r="D179">
        <v>219710.21460835601</v>
      </c>
      <c r="E179">
        <v>223237.73319999999</v>
      </c>
      <c r="F179">
        <v>269257.50630000001</v>
      </c>
      <c r="G179">
        <v>243993.9086</v>
      </c>
      <c r="H179">
        <v>176217.62779999999</v>
      </c>
      <c r="I179">
        <v>226611.68780000001</v>
      </c>
      <c r="J179">
        <v>193388.32519999999</v>
      </c>
      <c r="K179">
        <v>244883.2274</v>
      </c>
      <c r="L179">
        <v>229688.7905</v>
      </c>
      <c r="M179">
        <v>206416.22839999999</v>
      </c>
      <c r="N179">
        <v>175354.28950000001</v>
      </c>
      <c r="O179">
        <v>135953.1758</v>
      </c>
      <c r="P179">
        <v>112487.74950000001</v>
      </c>
      <c r="Q179">
        <v>93943.393660000002</v>
      </c>
      <c r="R179">
        <v>84450.773780000003</v>
      </c>
      <c r="S179">
        <v>83323.878289999906</v>
      </c>
      <c r="T179">
        <v>80478.582039999994</v>
      </c>
      <c r="U179">
        <v>80943.57488</v>
      </c>
      <c r="V179">
        <v>83562.486390000005</v>
      </c>
      <c r="W179">
        <v>87804.907579999999</v>
      </c>
      <c r="X179">
        <v>92511.303100000005</v>
      </c>
      <c r="Y179">
        <v>95600.124769999995</v>
      </c>
      <c r="Z179">
        <v>97606.111279999997</v>
      </c>
      <c r="AA179">
        <v>98977.412949999998</v>
      </c>
      <c r="AB179">
        <v>100002.53079999999</v>
      </c>
      <c r="AC179">
        <v>100898.17849999999</v>
      </c>
      <c r="AD179">
        <v>101913.4981</v>
      </c>
      <c r="AE179">
        <v>102920.4488</v>
      </c>
      <c r="AF179">
        <v>103949.2674</v>
      </c>
      <c r="AG179">
        <v>104986.99310000001</v>
      </c>
      <c r="AH179">
        <v>106063.70359999999</v>
      </c>
      <c r="AI179">
        <v>107825.8156</v>
      </c>
      <c r="AJ179">
        <v>109677.73579999999</v>
      </c>
      <c r="AK179">
        <v>111600.9932</v>
      </c>
      <c r="AL179">
        <v>113562.0434</v>
      </c>
      <c r="AM179">
        <v>115559.1801</v>
      </c>
      <c r="AN179">
        <v>117567.44130000001</v>
      </c>
      <c r="AO179">
        <v>119682.5097</v>
      </c>
      <c r="AP179">
        <v>121856.2414</v>
      </c>
      <c r="AQ179">
        <v>124075.31630000001</v>
      </c>
      <c r="AR179">
        <v>126311.03939999999</v>
      </c>
      <c r="AS179">
        <v>128631.32769999999</v>
      </c>
      <c r="AT179">
        <v>130982.36960000001</v>
      </c>
      <c r="AU179">
        <v>133345.08379999999</v>
      </c>
      <c r="AV179">
        <v>135713.93599999999</v>
      </c>
      <c r="AW179">
        <v>138123.36970000001</v>
      </c>
    </row>
    <row r="180" spans="2:49" x14ac:dyDescent="0.35">
      <c r="B180" s="249" t="s">
        <v>321</v>
      </c>
      <c r="C180">
        <v>215538.66868192199</v>
      </c>
      <c r="D180">
        <v>218999.21172556799</v>
      </c>
      <c r="E180">
        <v>222515.3149</v>
      </c>
      <c r="F180">
        <v>229219.28539999999</v>
      </c>
      <c r="G180">
        <v>229441.17139999999</v>
      </c>
      <c r="H180">
        <v>178326.95329999999</v>
      </c>
      <c r="I180">
        <v>185872.29310000001</v>
      </c>
      <c r="J180">
        <v>199093.9344</v>
      </c>
      <c r="K180">
        <v>196707.93950000001</v>
      </c>
      <c r="L180">
        <v>188289.8688</v>
      </c>
      <c r="M180">
        <v>183320.94820000001</v>
      </c>
      <c r="N180">
        <v>178686.47039999999</v>
      </c>
      <c r="O180">
        <v>170548.80559999999</v>
      </c>
      <c r="P180">
        <v>165348.9259</v>
      </c>
      <c r="Q180">
        <v>160237.80129999999</v>
      </c>
      <c r="R180">
        <v>147522.36900000001</v>
      </c>
      <c r="S180">
        <v>129957.0909</v>
      </c>
      <c r="T180">
        <v>125019.3605</v>
      </c>
      <c r="U180">
        <v>123657.1213</v>
      </c>
      <c r="V180">
        <v>124742.2504</v>
      </c>
      <c r="W180">
        <v>126710.08960000001</v>
      </c>
      <c r="X180">
        <v>128688.1422</v>
      </c>
      <c r="Y180">
        <v>130177.5447</v>
      </c>
      <c r="Z180">
        <v>130953.9362</v>
      </c>
      <c r="AA180">
        <v>131205.9485</v>
      </c>
      <c r="AB180">
        <v>131107.49340000001</v>
      </c>
      <c r="AC180">
        <v>130881.28509999999</v>
      </c>
      <c r="AD180">
        <v>130848.1798</v>
      </c>
      <c r="AE180">
        <v>130814.1927</v>
      </c>
      <c r="AF180">
        <v>130799.4063</v>
      </c>
      <c r="AG180">
        <v>130777.8159</v>
      </c>
      <c r="AH180">
        <v>130791.59759999999</v>
      </c>
      <c r="AI180">
        <v>131785.95430000001</v>
      </c>
      <c r="AJ180">
        <v>132920.79370000001</v>
      </c>
      <c r="AK180">
        <v>134134.60459999999</v>
      </c>
      <c r="AL180">
        <v>135396.80970000001</v>
      </c>
      <c r="AM180">
        <v>136712.18780000001</v>
      </c>
      <c r="AN180">
        <v>137977.152</v>
      </c>
      <c r="AO180">
        <v>139338.33919999999</v>
      </c>
      <c r="AP180">
        <v>140749.28690000001</v>
      </c>
      <c r="AQ180">
        <v>142196.2605</v>
      </c>
      <c r="AR180">
        <v>143648.75690000001</v>
      </c>
      <c r="AS180">
        <v>145157.97709999999</v>
      </c>
      <c r="AT180">
        <v>146674.6728</v>
      </c>
      <c r="AU180">
        <v>148179.00779999999</v>
      </c>
      <c r="AV180">
        <v>149664.32670000001</v>
      </c>
      <c r="AW180">
        <v>151169.43950000001</v>
      </c>
    </row>
    <row r="181" spans="2:49" x14ac:dyDescent="0.35">
      <c r="B181" s="249" t="s">
        <v>322</v>
      </c>
      <c r="C181">
        <v>7946676.0051002903</v>
      </c>
      <c r="D181">
        <v>8074262.4587873695</v>
      </c>
      <c r="E181">
        <v>8203897.3540000003</v>
      </c>
      <c r="F181">
        <v>8693516.1229999997</v>
      </c>
      <c r="G181">
        <v>8975736.6740000006</v>
      </c>
      <c r="H181">
        <v>9052582.3660000004</v>
      </c>
      <c r="I181">
        <v>9770932.6579999998</v>
      </c>
      <c r="J181">
        <v>10165733.83</v>
      </c>
      <c r="K181">
        <v>10142983.560000001</v>
      </c>
      <c r="L181">
        <v>10266054.73</v>
      </c>
      <c r="M181">
        <v>10699059.58</v>
      </c>
      <c r="N181">
        <v>11545920.550000001</v>
      </c>
      <c r="O181">
        <v>12087770.460000001</v>
      </c>
      <c r="P181">
        <v>11743841.890000001</v>
      </c>
      <c r="Q181">
        <v>10606950.029999999</v>
      </c>
      <c r="R181">
        <v>9465198.7430000007</v>
      </c>
      <c r="S181">
        <v>8615615.0319999997</v>
      </c>
      <c r="T181">
        <v>8141114.4649999999</v>
      </c>
      <c r="U181">
        <v>7714353.5360000003</v>
      </c>
      <c r="V181">
        <v>7355662.9069999997</v>
      </c>
      <c r="W181">
        <v>7081564.9230000004</v>
      </c>
      <c r="X181">
        <v>6822712.9160000002</v>
      </c>
      <c r="Y181">
        <v>6739635.5959999999</v>
      </c>
      <c r="Z181">
        <v>6752291.3650000002</v>
      </c>
      <c r="AA181">
        <v>6810172.9589999998</v>
      </c>
      <c r="AB181">
        <v>6886893.5329999998</v>
      </c>
      <c r="AC181">
        <v>6972342.8629999999</v>
      </c>
      <c r="AD181">
        <v>7063484.7209999999</v>
      </c>
      <c r="AE181">
        <v>7145340.2999999998</v>
      </c>
      <c r="AF181">
        <v>7220013.1310000001</v>
      </c>
      <c r="AG181">
        <v>7287556.7810000004</v>
      </c>
      <c r="AH181">
        <v>7352404.4249999998</v>
      </c>
      <c r="AI181">
        <v>7453753.0719999997</v>
      </c>
      <c r="AJ181">
        <v>7552303.9050000003</v>
      </c>
      <c r="AK181">
        <v>7649589.4139999999</v>
      </c>
      <c r="AL181">
        <v>7744624.4000000004</v>
      </c>
      <c r="AM181">
        <v>7838709.2869999995</v>
      </c>
      <c r="AN181">
        <v>7874672.5039999997</v>
      </c>
      <c r="AO181">
        <v>7892981.4960000003</v>
      </c>
      <c r="AP181">
        <v>7904621.8969999999</v>
      </c>
      <c r="AQ181">
        <v>7914647.0769999996</v>
      </c>
      <c r="AR181">
        <v>7922964.1289999997</v>
      </c>
      <c r="AS181">
        <v>7926058.2989999996</v>
      </c>
      <c r="AT181">
        <v>7924452.8130000001</v>
      </c>
      <c r="AU181">
        <v>7919528.1390000004</v>
      </c>
      <c r="AV181">
        <v>7912953.7699999996</v>
      </c>
      <c r="AW181">
        <v>7909395.9790000003</v>
      </c>
    </row>
    <row r="182" spans="2:49" x14ac:dyDescent="0.35">
      <c r="B182" s="249" t="s">
        <v>323</v>
      </c>
      <c r="C182">
        <v>4498800.2848123703</v>
      </c>
      <c r="D182">
        <v>4571029.97856321</v>
      </c>
      <c r="E182">
        <v>4644419.3430000003</v>
      </c>
      <c r="F182">
        <v>4798162.26</v>
      </c>
      <c r="G182">
        <v>4858690.824</v>
      </c>
      <c r="H182">
        <v>5158003.5480000004</v>
      </c>
      <c r="I182">
        <v>5356536.3210000005</v>
      </c>
      <c r="J182">
        <v>5421720.273</v>
      </c>
      <c r="K182">
        <v>5385267.3339999998</v>
      </c>
      <c r="L182">
        <v>5440438.8269999996</v>
      </c>
      <c r="M182">
        <v>5576628.8399999999</v>
      </c>
      <c r="N182">
        <v>5895342.3870000001</v>
      </c>
      <c r="O182">
        <v>5933239.4620000003</v>
      </c>
      <c r="P182">
        <v>5529590.8880000003</v>
      </c>
      <c r="Q182">
        <v>4810985.4979999997</v>
      </c>
      <c r="R182">
        <v>4155981.3840000001</v>
      </c>
      <c r="S182">
        <v>3690968.9339999999</v>
      </c>
      <c r="T182">
        <v>3451129.477</v>
      </c>
      <c r="U182">
        <v>3260197.5189999999</v>
      </c>
      <c r="V182">
        <v>3110071.2489999998</v>
      </c>
      <c r="W182">
        <v>2972633.7650000001</v>
      </c>
      <c r="X182">
        <v>2837192.2749999999</v>
      </c>
      <c r="Y182">
        <v>2773675.1120000002</v>
      </c>
      <c r="Z182">
        <v>2746471.0860000001</v>
      </c>
      <c r="AA182">
        <v>2736803.9470000002</v>
      </c>
      <c r="AB182">
        <v>2733751.145</v>
      </c>
      <c r="AC182">
        <v>2733177.4840000002</v>
      </c>
      <c r="AD182">
        <v>2733247.3670000001</v>
      </c>
      <c r="AE182">
        <v>2729844.1540000001</v>
      </c>
      <c r="AF182">
        <v>2724825.6310000001</v>
      </c>
      <c r="AG182">
        <v>2719211.6740000001</v>
      </c>
      <c r="AH182">
        <v>2715142.2650000001</v>
      </c>
      <c r="AI182">
        <v>2728155.1630000002</v>
      </c>
      <c r="AJ182">
        <v>2743510.6630000002</v>
      </c>
      <c r="AK182">
        <v>2760611.844</v>
      </c>
      <c r="AL182">
        <v>2778646.0580000002</v>
      </c>
      <c r="AM182">
        <v>2797387.426</v>
      </c>
      <c r="AN182">
        <v>2807626.1179999998</v>
      </c>
      <c r="AO182">
        <v>2816426.0589999999</v>
      </c>
      <c r="AP182">
        <v>2824386.3050000002</v>
      </c>
      <c r="AQ182">
        <v>2831863.7880000002</v>
      </c>
      <c r="AR182">
        <v>2838720.023</v>
      </c>
      <c r="AS182">
        <v>2843776.1579999998</v>
      </c>
      <c r="AT182">
        <v>2847613.3790000002</v>
      </c>
      <c r="AU182">
        <v>2850803.4169999999</v>
      </c>
      <c r="AV182">
        <v>2853818.1919999998</v>
      </c>
      <c r="AW182">
        <v>2857795.8</v>
      </c>
    </row>
    <row r="183" spans="2:49" x14ac:dyDescent="0.35">
      <c r="B183" t="s">
        <v>361</v>
      </c>
      <c r="C183">
        <v>0.96864644472622397</v>
      </c>
      <c r="D183">
        <v>0.984198376713873</v>
      </c>
      <c r="E183">
        <v>1</v>
      </c>
      <c r="F183">
        <v>0.99390227460000002</v>
      </c>
      <c r="G183">
        <v>0.9600215553</v>
      </c>
      <c r="H183">
        <v>0.92132039889999995</v>
      </c>
      <c r="I183">
        <v>0.90830744159999999</v>
      </c>
      <c r="J183">
        <v>0.88385526199999997</v>
      </c>
      <c r="K183">
        <v>0.85002553609999998</v>
      </c>
      <c r="L183">
        <v>0.8230889737</v>
      </c>
      <c r="M183">
        <v>0.80659329930000001</v>
      </c>
      <c r="N183">
        <v>0.79945370650000003</v>
      </c>
      <c r="O183">
        <v>0.7771814051</v>
      </c>
      <c r="P183">
        <v>0.73842360929999995</v>
      </c>
      <c r="Q183">
        <v>0.68704235840000005</v>
      </c>
      <c r="R183">
        <v>0.63890148820000003</v>
      </c>
      <c r="S183">
        <v>0.61884021909999998</v>
      </c>
      <c r="T183">
        <v>0.61409892649999998</v>
      </c>
      <c r="U183">
        <v>0.60616515419999994</v>
      </c>
      <c r="V183">
        <v>0.5995067945</v>
      </c>
      <c r="W183">
        <v>0.58479244679999998</v>
      </c>
      <c r="X183">
        <v>0.56734741079999995</v>
      </c>
      <c r="Y183">
        <v>0.55157255839999997</v>
      </c>
      <c r="Z183">
        <v>0.53935886470000005</v>
      </c>
      <c r="AA183">
        <v>0.52985885359999996</v>
      </c>
      <c r="AB183">
        <v>0.52196030660000003</v>
      </c>
      <c r="AC183">
        <v>0.51516093279999997</v>
      </c>
      <c r="AD183">
        <v>0.50875496060000003</v>
      </c>
      <c r="AE183">
        <v>0.50243335789999999</v>
      </c>
      <c r="AF183">
        <v>0.49618334930000002</v>
      </c>
      <c r="AG183">
        <v>0.48986021530000001</v>
      </c>
      <c r="AH183">
        <v>0.48367685319999998</v>
      </c>
      <c r="AI183">
        <v>0.47990134299999998</v>
      </c>
      <c r="AJ183">
        <v>0.47596007829999998</v>
      </c>
      <c r="AK183">
        <v>0.47205785719999999</v>
      </c>
      <c r="AL183">
        <v>0.46811492310000002</v>
      </c>
      <c r="AM183">
        <v>0.46418945449999999</v>
      </c>
      <c r="AN183">
        <v>0.46067401670000002</v>
      </c>
      <c r="AO183">
        <v>0.4574281302</v>
      </c>
      <c r="AP183">
        <v>0.45431145249999999</v>
      </c>
      <c r="AQ183">
        <v>0.45137780080000001</v>
      </c>
      <c r="AR183">
        <v>0.44847653069999999</v>
      </c>
      <c r="AS183">
        <v>0.44552708340000002</v>
      </c>
      <c r="AT183">
        <v>0.4426280212</v>
      </c>
      <c r="AU183">
        <v>0.43975338000000003</v>
      </c>
      <c r="AV183">
        <v>0.4369480778</v>
      </c>
      <c r="AW183">
        <v>0.43457310290000001</v>
      </c>
    </row>
    <row r="184" spans="2:49" x14ac:dyDescent="0.35">
      <c r="B184" t="s">
        <v>362</v>
      </c>
      <c r="C184">
        <v>8232235.5397947598</v>
      </c>
      <c r="D184">
        <v>8364406.7441781899</v>
      </c>
      <c r="E184">
        <v>8498700</v>
      </c>
      <c r="F184">
        <v>8257688.9859999996</v>
      </c>
      <c r="G184">
        <v>8004142.6519999998</v>
      </c>
      <c r="H184">
        <v>7305133.9989999998</v>
      </c>
      <c r="I184">
        <v>7064679.4380000001</v>
      </c>
      <c r="J184">
        <v>6894990.6449999996</v>
      </c>
      <c r="K184">
        <v>6641944.0290000001</v>
      </c>
      <c r="L184">
        <v>6299628.1509999996</v>
      </c>
      <c r="M184">
        <v>5965317.2280000001</v>
      </c>
      <c r="N184">
        <v>5591812.7649999997</v>
      </c>
      <c r="O184">
        <v>5791898.0690000001</v>
      </c>
      <c r="P184">
        <v>6106279.6339999996</v>
      </c>
      <c r="Q184">
        <v>6438065.5259999996</v>
      </c>
      <c r="R184">
        <v>6580850.0190000003</v>
      </c>
      <c r="S184">
        <v>9074127.2109999899</v>
      </c>
      <c r="T184">
        <v>7180158.1409999998</v>
      </c>
      <c r="U184">
        <v>4980713.67</v>
      </c>
      <c r="V184">
        <v>2919342.8530000001</v>
      </c>
      <c r="W184">
        <v>2726069.105</v>
      </c>
      <c r="X184">
        <v>2677262.6320000002</v>
      </c>
      <c r="Y184">
        <v>2659020.8640000001</v>
      </c>
      <c r="Z184">
        <v>2640548.8169999998</v>
      </c>
      <c r="AA184">
        <v>2621413.3829999999</v>
      </c>
      <c r="AB184">
        <v>2603889.7779999999</v>
      </c>
      <c r="AC184">
        <v>2587605.2209999999</v>
      </c>
      <c r="AD184">
        <v>2583417.5410000002</v>
      </c>
      <c r="AE184">
        <v>2584016.8539999998</v>
      </c>
      <c r="AF184">
        <v>2588352.4389999998</v>
      </c>
      <c r="AG184">
        <v>2595117.4509999999</v>
      </c>
      <c r="AH184">
        <v>2604435.9950000001</v>
      </c>
      <c r="AI184">
        <v>2630037.426</v>
      </c>
      <c r="AJ184">
        <v>2656747.88</v>
      </c>
      <c r="AK184">
        <v>2684294.7370000002</v>
      </c>
      <c r="AL184">
        <v>2712037.6329999999</v>
      </c>
      <c r="AM184">
        <v>2740013.4950000001</v>
      </c>
      <c r="AN184">
        <v>2763705.9419999998</v>
      </c>
      <c r="AO184">
        <v>2785411.4</v>
      </c>
      <c r="AP184">
        <v>2805796.148</v>
      </c>
      <c r="AQ184">
        <v>2825437.0780000002</v>
      </c>
      <c r="AR184">
        <v>2844208.8139999998</v>
      </c>
      <c r="AS184">
        <v>3807320.7409999999</v>
      </c>
      <c r="AT184">
        <v>4897414.38</v>
      </c>
      <c r="AU184">
        <v>6009815.8839999996</v>
      </c>
      <c r="AV184">
        <v>7128614.9440000001</v>
      </c>
      <c r="AW184">
        <v>8253329.0300000003</v>
      </c>
    </row>
    <row r="185" spans="2:49" x14ac:dyDescent="0.35">
      <c r="B185" t="s">
        <v>363</v>
      </c>
      <c r="C185">
        <v>463787.91773491597</v>
      </c>
      <c r="D185">
        <v>471234.182770602</v>
      </c>
      <c r="E185">
        <v>478800</v>
      </c>
      <c r="F185">
        <v>480608.39600000001</v>
      </c>
      <c r="G185">
        <v>469260.81449999998</v>
      </c>
      <c r="H185">
        <v>452523.0428</v>
      </c>
      <c r="I185">
        <v>461237.09490000003</v>
      </c>
      <c r="J185">
        <v>522675.10119999998</v>
      </c>
      <c r="K185">
        <v>572268.0686</v>
      </c>
      <c r="L185">
        <v>635612.80559999996</v>
      </c>
      <c r="M185">
        <v>718730.00230000005</v>
      </c>
      <c r="N185">
        <v>823627.76439999999</v>
      </c>
      <c r="O185">
        <v>788642.97860000003</v>
      </c>
      <c r="P185">
        <v>727040.75950000004</v>
      </c>
      <c r="Q185">
        <v>641338.06240000005</v>
      </c>
      <c r="R185">
        <v>559946.92390000005</v>
      </c>
      <c r="S185">
        <v>273508.51689999999</v>
      </c>
      <c r="T185">
        <v>249754.01120000001</v>
      </c>
      <c r="U185">
        <v>229606.1214</v>
      </c>
      <c r="V185">
        <v>210964.35860000001</v>
      </c>
      <c r="W185">
        <v>212796.74619999999</v>
      </c>
      <c r="X185">
        <v>213471.99290000001</v>
      </c>
      <c r="Y185">
        <v>207598.88759999999</v>
      </c>
      <c r="Z185">
        <v>203292.75109999999</v>
      </c>
      <c r="AA185">
        <v>199875.2065</v>
      </c>
      <c r="AB185">
        <v>197110.42509999999</v>
      </c>
      <c r="AC185">
        <v>194713.08009999999</v>
      </c>
      <c r="AD185">
        <v>192955.4877</v>
      </c>
      <c r="AE185">
        <v>191142.139</v>
      </c>
      <c r="AF185">
        <v>189956.62460000001</v>
      </c>
      <c r="AG185">
        <v>188415.89660000001</v>
      </c>
      <c r="AH185">
        <v>186998.87549999999</v>
      </c>
      <c r="AI185">
        <v>186015.06580000001</v>
      </c>
      <c r="AJ185">
        <v>185114.4761</v>
      </c>
      <c r="AK185">
        <v>184318.09390000001</v>
      </c>
      <c r="AL185">
        <v>183589.85860000001</v>
      </c>
      <c r="AM185">
        <v>182905.8927</v>
      </c>
      <c r="AN185">
        <v>182107.17480000001</v>
      </c>
      <c r="AO185">
        <v>181268.4308</v>
      </c>
      <c r="AP185">
        <v>180419.9002</v>
      </c>
      <c r="AQ185">
        <v>179597.09090000001</v>
      </c>
      <c r="AR185">
        <v>178747.54380000001</v>
      </c>
      <c r="AS185">
        <v>178354.06640000001</v>
      </c>
      <c r="AT185">
        <v>177901.95740000001</v>
      </c>
      <c r="AU185">
        <v>177390.83259999999</v>
      </c>
      <c r="AV185">
        <v>176840.2242</v>
      </c>
      <c r="AW185">
        <v>176381.63399999999</v>
      </c>
    </row>
    <row r="186" spans="2:49" x14ac:dyDescent="0.35">
      <c r="B186" t="s">
        <v>150</v>
      </c>
      <c r="C186">
        <v>249095613.33096999</v>
      </c>
      <c r="D186">
        <v>253094923.97525701</v>
      </c>
      <c r="E186">
        <v>257158444.80000001</v>
      </c>
      <c r="F186">
        <v>257691608.09999999</v>
      </c>
      <c r="G186">
        <v>243635322.30000001</v>
      </c>
      <c r="H186">
        <v>223705402.69999999</v>
      </c>
      <c r="I186">
        <v>226799544.80000001</v>
      </c>
      <c r="J186">
        <v>222688991.30000001</v>
      </c>
      <c r="K186">
        <v>209349116.5</v>
      </c>
      <c r="L186">
        <v>202396572.59999999</v>
      </c>
      <c r="M186">
        <v>200712940.5</v>
      </c>
      <c r="N186">
        <v>199956720.30000001</v>
      </c>
      <c r="O186">
        <v>198838719.5</v>
      </c>
      <c r="P186">
        <v>192188223.40000001</v>
      </c>
      <c r="Q186">
        <v>182345981.69999999</v>
      </c>
      <c r="R186">
        <v>175354411.90000001</v>
      </c>
      <c r="S186">
        <v>169129859.30000001</v>
      </c>
      <c r="T186">
        <v>166739658.5</v>
      </c>
      <c r="U186">
        <v>164266777.80000001</v>
      </c>
      <c r="V186">
        <v>162058213.5</v>
      </c>
      <c r="W186">
        <v>158436921.59999999</v>
      </c>
      <c r="X186">
        <v>153944239.69999999</v>
      </c>
      <c r="Y186">
        <v>151292421</v>
      </c>
      <c r="Z186">
        <v>150171165.19999999</v>
      </c>
      <c r="AA186">
        <v>150088791.5</v>
      </c>
      <c r="AB186">
        <v>150751536.09999999</v>
      </c>
      <c r="AC186">
        <v>151919463.5</v>
      </c>
      <c r="AD186">
        <v>152796179.80000001</v>
      </c>
      <c r="AE186">
        <v>153783102.80000001</v>
      </c>
      <c r="AF186">
        <v>154535620</v>
      </c>
      <c r="AG186">
        <v>155572894</v>
      </c>
      <c r="AH186">
        <v>156694640</v>
      </c>
      <c r="AI186">
        <v>157789763.19999999</v>
      </c>
      <c r="AJ186">
        <v>158849750.90000001</v>
      </c>
      <c r="AK186">
        <v>159947407.30000001</v>
      </c>
      <c r="AL186">
        <v>161082428.09999999</v>
      </c>
      <c r="AM186">
        <v>162229929.30000001</v>
      </c>
      <c r="AN186">
        <v>163437840.90000001</v>
      </c>
      <c r="AO186">
        <v>164606679</v>
      </c>
      <c r="AP186">
        <v>165740315.59999999</v>
      </c>
      <c r="AQ186">
        <v>166873664.5</v>
      </c>
      <c r="AR186">
        <v>167947605.80000001</v>
      </c>
      <c r="AS186">
        <v>169808879.90000001</v>
      </c>
      <c r="AT186">
        <v>171752970.09999999</v>
      </c>
      <c r="AU186">
        <v>173666932.80000001</v>
      </c>
      <c r="AV186">
        <v>175548417.5</v>
      </c>
      <c r="AW186">
        <v>177522868.90000001</v>
      </c>
    </row>
    <row r="187" spans="2:49" x14ac:dyDescent="0.35">
      <c r="B187" t="s">
        <v>151</v>
      </c>
      <c r="C187">
        <v>41023493.601484403</v>
      </c>
      <c r="D187">
        <v>41682139.060681202</v>
      </c>
      <c r="E187">
        <v>42351359.289999999</v>
      </c>
      <c r="F187">
        <v>41573672.75</v>
      </c>
      <c r="G187">
        <v>37495007.630000003</v>
      </c>
      <c r="H187">
        <v>32561680.73</v>
      </c>
      <c r="I187">
        <v>32782833.640000001</v>
      </c>
      <c r="J187">
        <v>31656251.870000001</v>
      </c>
      <c r="K187">
        <v>30048046.629999999</v>
      </c>
      <c r="L187">
        <v>29981230.84</v>
      </c>
      <c r="M187">
        <v>29716930.09</v>
      </c>
      <c r="N187">
        <v>28767212.66</v>
      </c>
      <c r="O187">
        <v>24925375.079999998</v>
      </c>
      <c r="P187">
        <v>21308237.57</v>
      </c>
      <c r="Q187">
        <v>18842320.18</v>
      </c>
      <c r="R187">
        <v>17169334.75</v>
      </c>
      <c r="S187">
        <v>11979915.640000001</v>
      </c>
      <c r="T187">
        <v>10892248.640000001</v>
      </c>
      <c r="U187">
        <v>10314544.710000001</v>
      </c>
      <c r="V187">
        <v>9909761.9120000005</v>
      </c>
      <c r="W187">
        <v>9718402.0059999898</v>
      </c>
      <c r="X187">
        <v>9526902.1530000009</v>
      </c>
      <c r="Y187">
        <v>9585831.9940000009</v>
      </c>
      <c r="Z187">
        <v>9689485.7980000004</v>
      </c>
      <c r="AA187">
        <v>9815251.3949999996</v>
      </c>
      <c r="AB187">
        <v>9960283.3169999998</v>
      </c>
      <c r="AC187">
        <v>10121297.810000001</v>
      </c>
      <c r="AD187">
        <v>10291149.720000001</v>
      </c>
      <c r="AE187">
        <v>10461081.890000001</v>
      </c>
      <c r="AF187">
        <v>10631603.1</v>
      </c>
      <c r="AG187">
        <v>10803130.82</v>
      </c>
      <c r="AH187">
        <v>10978631.5</v>
      </c>
      <c r="AI187">
        <v>11148139.48</v>
      </c>
      <c r="AJ187">
        <v>11318489.57</v>
      </c>
      <c r="AK187">
        <v>11494323.529999999</v>
      </c>
      <c r="AL187">
        <v>11673751.529999999</v>
      </c>
      <c r="AM187">
        <v>11856088.98</v>
      </c>
      <c r="AN187">
        <v>12039901.220000001</v>
      </c>
      <c r="AO187">
        <v>12223382.08</v>
      </c>
      <c r="AP187">
        <v>12406156.48</v>
      </c>
      <c r="AQ187">
        <v>12590135.300000001</v>
      </c>
      <c r="AR187">
        <v>12771536</v>
      </c>
      <c r="AS187">
        <v>12962608.189999999</v>
      </c>
      <c r="AT187">
        <v>13159883.07</v>
      </c>
      <c r="AU187">
        <v>13360281.58</v>
      </c>
      <c r="AV187">
        <v>13562940.550000001</v>
      </c>
      <c r="AW187">
        <v>13775616.57</v>
      </c>
    </row>
    <row r="188" spans="2:49" x14ac:dyDescent="0.35">
      <c r="B188" t="s">
        <v>152</v>
      </c>
      <c r="C188">
        <v>157256033.18237901</v>
      </c>
      <c r="D188">
        <v>159780829.66102701</v>
      </c>
      <c r="E188">
        <v>162346162.59999999</v>
      </c>
      <c r="F188">
        <v>163101566.59999999</v>
      </c>
      <c r="G188">
        <v>154326907</v>
      </c>
      <c r="H188">
        <v>142557924.90000001</v>
      </c>
      <c r="I188">
        <v>143966204.19999999</v>
      </c>
      <c r="J188">
        <v>140428956.09999999</v>
      </c>
      <c r="K188">
        <v>130413101.7</v>
      </c>
      <c r="L188">
        <v>124603077.3</v>
      </c>
      <c r="M188">
        <v>123176485.90000001</v>
      </c>
      <c r="N188">
        <v>122690576.59999999</v>
      </c>
      <c r="O188">
        <v>124582740.09999999</v>
      </c>
      <c r="P188">
        <v>122418682.7</v>
      </c>
      <c r="Q188">
        <v>117806003.3</v>
      </c>
      <c r="R188">
        <v>115560220.8</v>
      </c>
      <c r="S188">
        <v>114601170.8</v>
      </c>
      <c r="T188">
        <v>116501671.09999999</v>
      </c>
      <c r="U188">
        <v>117863324.7</v>
      </c>
      <c r="V188">
        <v>118930778.09999999</v>
      </c>
      <c r="W188">
        <v>116607954.7</v>
      </c>
      <c r="X188">
        <v>113288479</v>
      </c>
      <c r="Y188">
        <v>111048369.8</v>
      </c>
      <c r="Z188">
        <v>110004101.59999999</v>
      </c>
      <c r="AA188">
        <v>109837636.09999999</v>
      </c>
      <c r="AB188">
        <v>110335084.40000001</v>
      </c>
      <c r="AC188">
        <v>111285504.2</v>
      </c>
      <c r="AD188">
        <v>111780688.7</v>
      </c>
      <c r="AE188">
        <v>112408603.2</v>
      </c>
      <c r="AF188">
        <v>112813653.8</v>
      </c>
      <c r="AG188">
        <v>113516199.3</v>
      </c>
      <c r="AH188">
        <v>114293885.59999999</v>
      </c>
      <c r="AI188">
        <v>114875715.2</v>
      </c>
      <c r="AJ188">
        <v>115415087.59999999</v>
      </c>
      <c r="AK188">
        <v>115974178.8</v>
      </c>
      <c r="AL188">
        <v>116564418.59999999</v>
      </c>
      <c r="AM188">
        <v>117159668.90000001</v>
      </c>
      <c r="AN188">
        <v>117965908</v>
      </c>
      <c r="AO188">
        <v>118751944.59999999</v>
      </c>
      <c r="AP188">
        <v>119511212.59999999</v>
      </c>
      <c r="AQ188">
        <v>120268049.3</v>
      </c>
      <c r="AR188">
        <v>120976746.59999999</v>
      </c>
      <c r="AS188">
        <v>121527793.3</v>
      </c>
      <c r="AT188">
        <v>122040583.59999999</v>
      </c>
      <c r="AU188">
        <v>122509738.90000001</v>
      </c>
      <c r="AV188">
        <v>122945708.8</v>
      </c>
      <c r="AW188">
        <v>123443734.40000001</v>
      </c>
    </row>
    <row r="189" spans="2:49" x14ac:dyDescent="0.35">
      <c r="B189" t="s">
        <v>153</v>
      </c>
      <c r="C189">
        <v>50816086.547106199</v>
      </c>
      <c r="D189">
        <v>51631955.253548898</v>
      </c>
      <c r="E189">
        <v>52460923</v>
      </c>
      <c r="F189">
        <v>53016368.740000002</v>
      </c>
      <c r="G189">
        <v>51813407.710000001</v>
      </c>
      <c r="H189">
        <v>48585797.119999997</v>
      </c>
      <c r="I189">
        <v>50050507.049999997</v>
      </c>
      <c r="J189">
        <v>50603783.280000001</v>
      </c>
      <c r="K189">
        <v>48887968.25</v>
      </c>
      <c r="L189">
        <v>47812264.450000003</v>
      </c>
      <c r="M189">
        <v>47819524.450000003</v>
      </c>
      <c r="N189">
        <v>48498931.020000003</v>
      </c>
      <c r="O189">
        <v>49330604.340000004</v>
      </c>
      <c r="P189">
        <v>48461303.100000001</v>
      </c>
      <c r="Q189">
        <v>45697658.219999999</v>
      </c>
      <c r="R189">
        <v>42624856.329999998</v>
      </c>
      <c r="S189">
        <v>42548772.859999999</v>
      </c>
      <c r="T189">
        <v>39345738.729999997</v>
      </c>
      <c r="U189">
        <v>36088908.439999998</v>
      </c>
      <c r="V189">
        <v>33217673.41</v>
      </c>
      <c r="W189">
        <v>32110564.84</v>
      </c>
      <c r="X189">
        <v>31128858.52</v>
      </c>
      <c r="Y189">
        <v>30658219.190000001</v>
      </c>
      <c r="Z189">
        <v>30477577.760000002</v>
      </c>
      <c r="AA189">
        <v>30435904</v>
      </c>
      <c r="AB189">
        <v>30456168.359999999</v>
      </c>
      <c r="AC189">
        <v>30512661.550000001</v>
      </c>
      <c r="AD189">
        <v>30724341.370000001</v>
      </c>
      <c r="AE189">
        <v>30913417.77</v>
      </c>
      <c r="AF189">
        <v>31090363.050000001</v>
      </c>
      <c r="AG189">
        <v>31253563.890000001</v>
      </c>
      <c r="AH189">
        <v>31422122.960000001</v>
      </c>
      <c r="AI189">
        <v>31765908.52</v>
      </c>
      <c r="AJ189">
        <v>32116173.710000001</v>
      </c>
      <c r="AK189">
        <v>32478904.93</v>
      </c>
      <c r="AL189">
        <v>32844257.960000001</v>
      </c>
      <c r="AM189">
        <v>33214171.48</v>
      </c>
      <c r="AN189">
        <v>33432031.670000002</v>
      </c>
      <c r="AO189">
        <v>33631352.390000001</v>
      </c>
      <c r="AP189">
        <v>33822946.469999999</v>
      </c>
      <c r="AQ189">
        <v>34015479.960000001</v>
      </c>
      <c r="AR189">
        <v>34199323.259999998</v>
      </c>
      <c r="AS189">
        <v>35318478.420000002</v>
      </c>
      <c r="AT189">
        <v>36552503.380000003</v>
      </c>
      <c r="AU189">
        <v>37796912.32</v>
      </c>
      <c r="AV189">
        <v>39039768.119999997</v>
      </c>
      <c r="AW189">
        <v>40303517.909999996</v>
      </c>
    </row>
    <row r="190" spans="2:49" x14ac:dyDescent="0.35">
      <c r="B190" t="s">
        <v>154</v>
      </c>
      <c r="C190">
        <v>404907114.48809499</v>
      </c>
      <c r="D190">
        <v>411408029.182118</v>
      </c>
      <c r="E190">
        <v>418013318.19999999</v>
      </c>
      <c r="F190">
        <v>415499977</v>
      </c>
      <c r="G190">
        <v>396805862.80000001</v>
      </c>
      <c r="H190">
        <v>376404843.89999998</v>
      </c>
      <c r="I190">
        <v>376240112.69999999</v>
      </c>
      <c r="J190">
        <v>368271018.69999999</v>
      </c>
      <c r="K190">
        <v>350373702.19999999</v>
      </c>
      <c r="L190">
        <v>339969659.5</v>
      </c>
      <c r="M190">
        <v>335379925.30000001</v>
      </c>
      <c r="N190">
        <v>333293160.19999999</v>
      </c>
      <c r="O190">
        <v>330199515.80000001</v>
      </c>
      <c r="P190">
        <v>319915050.30000001</v>
      </c>
      <c r="Q190">
        <v>305340386.89999998</v>
      </c>
      <c r="R190">
        <v>294605115.60000002</v>
      </c>
      <c r="S190">
        <v>287960043.19999999</v>
      </c>
      <c r="T190">
        <v>283440648.60000002</v>
      </c>
      <c r="U190">
        <v>278446613</v>
      </c>
      <c r="V190">
        <v>273314113.89999998</v>
      </c>
      <c r="W190">
        <v>266339105</v>
      </c>
      <c r="X190">
        <v>258164434.09999999</v>
      </c>
      <c r="Y190">
        <v>252570865.19999999</v>
      </c>
      <c r="Z190">
        <v>248783444.69999999</v>
      </c>
      <c r="AA190">
        <v>246238963.19999999</v>
      </c>
      <c r="AB190">
        <v>244570421.69999999</v>
      </c>
      <c r="AC190">
        <v>243477524.09999999</v>
      </c>
      <c r="AD190">
        <v>242070967.59999999</v>
      </c>
      <c r="AE190">
        <v>240730063</v>
      </c>
      <c r="AF190">
        <v>239109378.5</v>
      </c>
      <c r="AG190">
        <v>237720616.90000001</v>
      </c>
      <c r="AH190">
        <v>236373613</v>
      </c>
      <c r="AI190">
        <v>235009508.5</v>
      </c>
      <c r="AJ190">
        <v>233564470.09999999</v>
      </c>
      <c r="AK190">
        <v>232122834.30000001</v>
      </c>
      <c r="AL190">
        <v>230690490.30000001</v>
      </c>
      <c r="AM190">
        <v>229254243</v>
      </c>
      <c r="AN190">
        <v>227841916.40000001</v>
      </c>
      <c r="AO190">
        <v>226400629.69999999</v>
      </c>
      <c r="AP190">
        <v>224944830.5</v>
      </c>
      <c r="AQ190">
        <v>223524195.69999999</v>
      </c>
      <c r="AR190">
        <v>222086910.19999999</v>
      </c>
      <c r="AS190">
        <v>221481957.69999999</v>
      </c>
      <c r="AT190">
        <v>221019904.40000001</v>
      </c>
      <c r="AU190">
        <v>220593392.90000001</v>
      </c>
      <c r="AV190">
        <v>220206667.5</v>
      </c>
      <c r="AW190">
        <v>220004698.09999999</v>
      </c>
    </row>
    <row r="191" spans="2:49" x14ac:dyDescent="0.35">
      <c r="B191" t="s">
        <v>155</v>
      </c>
      <c r="C191">
        <v>42122345.501310803</v>
      </c>
      <c r="D191">
        <v>42798633.383193001</v>
      </c>
      <c r="E191">
        <v>43485779.289999999</v>
      </c>
      <c r="F191">
        <v>42680708.600000001</v>
      </c>
      <c r="G191">
        <v>38573075.859999999</v>
      </c>
      <c r="H191">
        <v>33610345.939999998</v>
      </c>
      <c r="I191">
        <v>33807266.060000002</v>
      </c>
      <c r="J191">
        <v>32656541.109999999</v>
      </c>
      <c r="K191">
        <v>31021553.039999999</v>
      </c>
      <c r="L191">
        <v>30925513.199999999</v>
      </c>
      <c r="M191">
        <v>30633009.170000002</v>
      </c>
      <c r="N191">
        <v>29658927.68</v>
      </c>
      <c r="O191">
        <v>25799252.530000001</v>
      </c>
      <c r="P191">
        <v>22167730.989999998</v>
      </c>
      <c r="Q191">
        <v>19685794.25</v>
      </c>
      <c r="R191">
        <v>17990161.16</v>
      </c>
      <c r="S191">
        <v>12777772.9</v>
      </c>
      <c r="T191">
        <v>11667952.380000001</v>
      </c>
      <c r="U191">
        <v>11067973.23</v>
      </c>
      <c r="V191">
        <v>10636876.699999999</v>
      </c>
      <c r="W191">
        <v>10417466.890000001</v>
      </c>
      <c r="X191">
        <v>10195505.060000001</v>
      </c>
      <c r="Y191">
        <v>10223362.92</v>
      </c>
      <c r="Z191">
        <v>10298231.93</v>
      </c>
      <c r="AA191">
        <v>10398092.68</v>
      </c>
      <c r="AB191">
        <v>10520079.960000001</v>
      </c>
      <c r="AC191">
        <v>10660554.85</v>
      </c>
      <c r="AD191">
        <v>10811977.16</v>
      </c>
      <c r="AE191">
        <v>10965216.550000001</v>
      </c>
      <c r="AF191">
        <v>11120472.24</v>
      </c>
      <c r="AG191">
        <v>11277919.57</v>
      </c>
      <c r="AH191">
        <v>11440348.1</v>
      </c>
      <c r="AI191">
        <v>11597598.279999999</v>
      </c>
      <c r="AJ191">
        <v>11756290.57</v>
      </c>
      <c r="AK191">
        <v>11920937.369999999</v>
      </c>
      <c r="AL191">
        <v>12089560.23</v>
      </c>
      <c r="AM191">
        <v>12261414.050000001</v>
      </c>
      <c r="AN191">
        <v>12435023.23</v>
      </c>
      <c r="AO191">
        <v>12608515.880000001</v>
      </c>
      <c r="AP191">
        <v>12781485.73</v>
      </c>
      <c r="AQ191">
        <v>12955841.470000001</v>
      </c>
      <c r="AR191">
        <v>13127791.01</v>
      </c>
      <c r="AS191">
        <v>13309570.220000001</v>
      </c>
      <c r="AT191">
        <v>13497672.74</v>
      </c>
      <c r="AU191">
        <v>13688991.76</v>
      </c>
      <c r="AV191">
        <v>13882654.01</v>
      </c>
      <c r="AW191">
        <v>14086513.93</v>
      </c>
    </row>
    <row r="192" spans="2:49" x14ac:dyDescent="0.35">
      <c r="B192" t="s">
        <v>156</v>
      </c>
      <c r="C192">
        <v>274029684.71326298</v>
      </c>
      <c r="D192">
        <v>278429319.93874699</v>
      </c>
      <c r="E192">
        <v>282899592.69999999</v>
      </c>
      <c r="F192">
        <v>281121222.80000001</v>
      </c>
      <c r="G192">
        <v>268758874.5</v>
      </c>
      <c r="H192">
        <v>256921101.40000001</v>
      </c>
      <c r="I192">
        <v>255291081.69999999</v>
      </c>
      <c r="J192">
        <v>248821859.40000001</v>
      </c>
      <c r="K192">
        <v>235676004.90000001</v>
      </c>
      <c r="L192">
        <v>227390032.69999999</v>
      </c>
      <c r="M192">
        <v>223728957.40000001</v>
      </c>
      <c r="N192">
        <v>222275613.5</v>
      </c>
      <c r="O192">
        <v>223097508.30000001</v>
      </c>
      <c r="P192">
        <v>219060927.19999999</v>
      </c>
      <c r="Q192">
        <v>212337392.59999999</v>
      </c>
      <c r="R192">
        <v>208914691.90000001</v>
      </c>
      <c r="S192">
        <v>209623593.30000001</v>
      </c>
      <c r="T192">
        <v>210322995.19999999</v>
      </c>
      <c r="U192">
        <v>209758558.90000001</v>
      </c>
      <c r="V192">
        <v>208572544.30000001</v>
      </c>
      <c r="W192">
        <v>203803722.5</v>
      </c>
      <c r="X192">
        <v>197801281.90000001</v>
      </c>
      <c r="Y192">
        <v>193353891.90000001</v>
      </c>
      <c r="Z192">
        <v>190322969.59999999</v>
      </c>
      <c r="AA192">
        <v>188316485.90000001</v>
      </c>
      <c r="AB192">
        <v>187052125.90000001</v>
      </c>
      <c r="AC192">
        <v>186263259.80000001</v>
      </c>
      <c r="AD192">
        <v>184972167.5</v>
      </c>
      <c r="AE192">
        <v>183754337.69999999</v>
      </c>
      <c r="AF192">
        <v>182244986.5</v>
      </c>
      <c r="AG192">
        <v>180960192.80000001</v>
      </c>
      <c r="AH192">
        <v>179682378.19999999</v>
      </c>
      <c r="AI192">
        <v>178110450.19999999</v>
      </c>
      <c r="AJ192">
        <v>176435470.69999999</v>
      </c>
      <c r="AK192">
        <v>174732326.19999999</v>
      </c>
      <c r="AL192">
        <v>173024301.90000001</v>
      </c>
      <c r="AM192">
        <v>171297534.30000001</v>
      </c>
      <c r="AN192">
        <v>169751839.80000001</v>
      </c>
      <c r="AO192">
        <v>168189064.69999999</v>
      </c>
      <c r="AP192">
        <v>166616342.19999999</v>
      </c>
      <c r="AQ192">
        <v>165072460.40000001</v>
      </c>
      <c r="AR192">
        <v>163521970.09999999</v>
      </c>
      <c r="AS192">
        <v>161858762.59999999</v>
      </c>
      <c r="AT192">
        <v>160219150.19999999</v>
      </c>
      <c r="AU192">
        <v>158603657.09999999</v>
      </c>
      <c r="AV192">
        <v>157028663.80000001</v>
      </c>
      <c r="AW192">
        <v>155600408.19999999</v>
      </c>
    </row>
    <row r="193" spans="2:49" x14ac:dyDescent="0.35">
      <c r="B193" t="s">
        <v>157</v>
      </c>
      <c r="C193">
        <v>88755084.273521304</v>
      </c>
      <c r="D193">
        <v>90180075.860178098</v>
      </c>
      <c r="E193">
        <v>91627946.150000006</v>
      </c>
      <c r="F193">
        <v>91698045.650000006</v>
      </c>
      <c r="G193">
        <v>89473912.359999999</v>
      </c>
      <c r="H193">
        <v>85873396.5</v>
      </c>
      <c r="I193">
        <v>87141764.939999998</v>
      </c>
      <c r="J193">
        <v>86792618.170000002</v>
      </c>
      <c r="K193">
        <v>83676144.180000007</v>
      </c>
      <c r="L193">
        <v>81654113.629999995</v>
      </c>
      <c r="M193">
        <v>81017958.719999999</v>
      </c>
      <c r="N193">
        <v>81358619.030000001</v>
      </c>
      <c r="O193">
        <v>81302754.959999904</v>
      </c>
      <c r="P193">
        <v>78686392.060000002</v>
      </c>
      <c r="Q193">
        <v>73317200.060000002</v>
      </c>
      <c r="R193">
        <v>67700262.519999996</v>
      </c>
      <c r="S193">
        <v>65558677</v>
      </c>
      <c r="T193">
        <v>61449701.049999997</v>
      </c>
      <c r="U193">
        <v>57620080.850000001</v>
      </c>
      <c r="V193">
        <v>54104692.880000003</v>
      </c>
      <c r="W193">
        <v>52117915.609999999</v>
      </c>
      <c r="X193">
        <v>50167647.079999998</v>
      </c>
      <c r="Y193">
        <v>48993610.380000003</v>
      </c>
      <c r="Z193">
        <v>48162243.149999999</v>
      </c>
      <c r="AA193">
        <v>47524384.670000002</v>
      </c>
      <c r="AB193">
        <v>46998215.810000002</v>
      </c>
      <c r="AC193">
        <v>46553709.439999998</v>
      </c>
      <c r="AD193">
        <v>46286822.920000002</v>
      </c>
      <c r="AE193">
        <v>46010508.759999998</v>
      </c>
      <c r="AF193">
        <v>45743919.729999997</v>
      </c>
      <c r="AG193">
        <v>45482504.539999999</v>
      </c>
      <c r="AH193">
        <v>45250886.619999997</v>
      </c>
      <c r="AI193">
        <v>45301459.979999997</v>
      </c>
      <c r="AJ193">
        <v>45372708.789999999</v>
      </c>
      <c r="AK193">
        <v>45469570.729999997</v>
      </c>
      <c r="AL193">
        <v>45576628.18</v>
      </c>
      <c r="AM193">
        <v>45695294.630000003</v>
      </c>
      <c r="AN193">
        <v>45655053.399999999</v>
      </c>
      <c r="AO193">
        <v>45603049.109999999</v>
      </c>
      <c r="AP193">
        <v>45547002.520000003</v>
      </c>
      <c r="AQ193">
        <v>45495893.82</v>
      </c>
      <c r="AR193">
        <v>45437149.090000004</v>
      </c>
      <c r="AS193">
        <v>46313624.850000001</v>
      </c>
      <c r="AT193">
        <v>47303081.409999996</v>
      </c>
      <c r="AU193">
        <v>48300744.039999999</v>
      </c>
      <c r="AV193">
        <v>49295349.68</v>
      </c>
      <c r="AW193">
        <v>50317776.020000003</v>
      </c>
    </row>
    <row r="194" spans="2:49" x14ac:dyDescent="0.35">
      <c r="B194" t="s">
        <v>158</v>
      </c>
      <c r="C194">
        <v>431252676.25727201</v>
      </c>
      <c r="D194">
        <v>438176577.46721298</v>
      </c>
      <c r="E194">
        <v>445211644.60000002</v>
      </c>
      <c r="F194">
        <v>443096333.10000002</v>
      </c>
      <c r="G194">
        <v>423850179</v>
      </c>
      <c r="H194">
        <v>400749002.60000002</v>
      </c>
      <c r="I194">
        <v>401550776.39999998</v>
      </c>
      <c r="J194">
        <v>394282501.30000001</v>
      </c>
      <c r="K194">
        <v>375803257.5</v>
      </c>
      <c r="L194">
        <v>365154888.60000002</v>
      </c>
      <c r="M194">
        <v>360623039.39999998</v>
      </c>
      <c r="N194">
        <v>358644208.80000001</v>
      </c>
      <c r="O194">
        <v>356151531.30000001</v>
      </c>
      <c r="P194">
        <v>346358072.19999999</v>
      </c>
      <c r="Q194">
        <v>332192989</v>
      </c>
      <c r="R194">
        <v>321842101.30000001</v>
      </c>
      <c r="S194">
        <v>315694597</v>
      </c>
      <c r="T194">
        <v>311037756.39999998</v>
      </c>
      <c r="U194">
        <v>305892169.60000002</v>
      </c>
      <c r="V194">
        <v>300980861.69999999</v>
      </c>
      <c r="W194">
        <v>293867527.89999998</v>
      </c>
      <c r="X194">
        <v>285526178.89999998</v>
      </c>
      <c r="Y194">
        <v>279740396.19999999</v>
      </c>
      <c r="Z194">
        <v>275910574.69999999</v>
      </c>
      <c r="AA194">
        <v>273391813.30000001</v>
      </c>
      <c r="AB194">
        <v>271783964.69999999</v>
      </c>
      <c r="AC194">
        <v>270788073</v>
      </c>
      <c r="AD194">
        <v>269536318.10000002</v>
      </c>
      <c r="AE194">
        <v>268356280.40000001</v>
      </c>
      <c r="AF194">
        <v>266906529.19999999</v>
      </c>
      <c r="AG194">
        <v>265698886</v>
      </c>
      <c r="AH194">
        <v>264564748.80000001</v>
      </c>
      <c r="AI194">
        <v>263409826</v>
      </c>
      <c r="AJ194">
        <v>262172698</v>
      </c>
      <c r="AK194">
        <v>260970056</v>
      </c>
      <c r="AL194">
        <v>259783150.90000001</v>
      </c>
      <c r="AM194">
        <v>258595721.69999999</v>
      </c>
      <c r="AN194">
        <v>257441343.90000001</v>
      </c>
      <c r="AO194">
        <v>256254599.90000001</v>
      </c>
      <c r="AP194">
        <v>255059487.30000001</v>
      </c>
      <c r="AQ194">
        <v>253923656.5</v>
      </c>
      <c r="AR194">
        <v>252760868.09999999</v>
      </c>
      <c r="AS194">
        <v>252435359.80000001</v>
      </c>
      <c r="AT194">
        <v>252259070.69999999</v>
      </c>
      <c r="AU194">
        <v>252111623</v>
      </c>
      <c r="AV194">
        <v>252003266.09999999</v>
      </c>
      <c r="AW194">
        <v>252142633.5</v>
      </c>
    </row>
    <row r="195" spans="2:49" x14ac:dyDescent="0.35">
      <c r="B195" t="s">
        <v>239</v>
      </c>
      <c r="C195">
        <v>259.678215133631</v>
      </c>
      <c r="D195">
        <v>263.84743287290001</v>
      </c>
      <c r="E195">
        <v>268.92818929999999</v>
      </c>
      <c r="F195">
        <v>274.72177210000001</v>
      </c>
      <c r="G195">
        <v>275.22217019999999</v>
      </c>
      <c r="H195">
        <v>264.41336710000002</v>
      </c>
      <c r="I195">
        <v>273.26925899999998</v>
      </c>
      <c r="J195">
        <v>274.3206151</v>
      </c>
      <c r="K195">
        <v>268.6091826</v>
      </c>
      <c r="L195">
        <v>263.60428330000002</v>
      </c>
      <c r="M195">
        <v>261.12205260000002</v>
      </c>
      <c r="N195">
        <v>258.21612090000002</v>
      </c>
      <c r="O195">
        <v>256.49826710000002</v>
      </c>
      <c r="P195">
        <v>253.8308079</v>
      </c>
      <c r="Q195">
        <v>250.23103649999999</v>
      </c>
      <c r="R195">
        <v>245.1931912</v>
      </c>
      <c r="S195">
        <v>234.35776949999999</v>
      </c>
      <c r="T195">
        <v>229.2834058</v>
      </c>
      <c r="U195">
        <v>225.50047309999999</v>
      </c>
      <c r="V195">
        <v>222.34871720000001</v>
      </c>
      <c r="W195">
        <v>229.45377239999999</v>
      </c>
      <c r="X195">
        <v>236.7602066</v>
      </c>
      <c r="Y195">
        <v>236.40487340000001</v>
      </c>
      <c r="Z195">
        <v>236.67554620000001</v>
      </c>
      <c r="AA195">
        <v>237.42175219999999</v>
      </c>
      <c r="AB195">
        <v>238.2539007</v>
      </c>
      <c r="AC195">
        <v>239.3844747</v>
      </c>
      <c r="AD195">
        <v>236.7033462</v>
      </c>
      <c r="AE195">
        <v>234.34809010000001</v>
      </c>
      <c r="AF195">
        <v>233.7181124</v>
      </c>
      <c r="AG195">
        <v>232.293532</v>
      </c>
      <c r="AH195">
        <v>231.04579749999999</v>
      </c>
      <c r="AI195">
        <v>230.1065528</v>
      </c>
      <c r="AJ195">
        <v>229.1786061</v>
      </c>
      <c r="AK195">
        <v>228.27474699999999</v>
      </c>
      <c r="AL195">
        <v>227.43464739999999</v>
      </c>
      <c r="AM195">
        <v>226.59861419999999</v>
      </c>
      <c r="AN195">
        <v>225.75317939999999</v>
      </c>
      <c r="AO195">
        <v>224.77057490000001</v>
      </c>
      <c r="AP195">
        <v>223.7286708</v>
      </c>
      <c r="AQ195">
        <v>222.6792087</v>
      </c>
      <c r="AR195">
        <v>221.60331410000001</v>
      </c>
      <c r="AS195">
        <v>221.2568172</v>
      </c>
      <c r="AT195">
        <v>220.86051180000001</v>
      </c>
      <c r="AU195">
        <v>220.41865730000001</v>
      </c>
      <c r="AV195">
        <v>219.945121</v>
      </c>
      <c r="AW195">
        <v>219.524304</v>
      </c>
    </row>
    <row r="196" spans="2:49" x14ac:dyDescent="0.35">
      <c r="B196" t="s">
        <v>240</v>
      </c>
      <c r="C196">
        <v>5.5705789795526002</v>
      </c>
      <c r="D196">
        <v>5.6600164269241402</v>
      </c>
      <c r="E196">
        <v>5.7508898210000003</v>
      </c>
      <c r="F196">
        <v>5.7777584099999997</v>
      </c>
      <c r="G196">
        <v>4.9922914430000001</v>
      </c>
      <c r="H196">
        <v>4.2450944159999997</v>
      </c>
      <c r="I196">
        <v>4.5101143090000004</v>
      </c>
      <c r="J196">
        <v>4.3918922870000001</v>
      </c>
      <c r="K196">
        <v>4.1928979350000004</v>
      </c>
      <c r="L196">
        <v>4.4196687739999998</v>
      </c>
      <c r="M196">
        <v>4.584822709</v>
      </c>
      <c r="N196">
        <v>4.5921754220000004</v>
      </c>
      <c r="O196">
        <v>3.9191844960000002</v>
      </c>
      <c r="P196">
        <v>3.2504616460000002</v>
      </c>
      <c r="Q196">
        <v>2.8303979849999998</v>
      </c>
      <c r="R196">
        <v>2.6286648659999998</v>
      </c>
      <c r="S196">
        <v>2.465326546</v>
      </c>
      <c r="T196">
        <v>2.3880474550000002</v>
      </c>
      <c r="U196">
        <v>2.3703234439999998</v>
      </c>
      <c r="V196">
        <v>2.3799418000000001</v>
      </c>
      <c r="W196">
        <v>2.3868082410000002</v>
      </c>
      <c r="X196">
        <v>2.3920144379999999</v>
      </c>
      <c r="Y196">
        <v>2.4012541280000002</v>
      </c>
      <c r="Z196">
        <v>2.4174363400000001</v>
      </c>
      <c r="AA196">
        <v>2.439624002</v>
      </c>
      <c r="AB196">
        <v>2.467329822</v>
      </c>
      <c r="AC196">
        <v>2.4997441789999999</v>
      </c>
      <c r="AD196">
        <v>2.5343693859999998</v>
      </c>
      <c r="AE196">
        <v>2.5691860229999999</v>
      </c>
      <c r="AF196">
        <v>2.604294549</v>
      </c>
      <c r="AG196">
        <v>2.6397708010000001</v>
      </c>
      <c r="AH196">
        <v>2.676326033</v>
      </c>
      <c r="AI196">
        <v>2.7114213720000002</v>
      </c>
      <c r="AJ196">
        <v>2.7468088709999998</v>
      </c>
      <c r="AK196">
        <v>2.7836314660000001</v>
      </c>
      <c r="AL196">
        <v>2.8214173539999998</v>
      </c>
      <c r="AM196">
        <v>2.8599943059999999</v>
      </c>
      <c r="AN196">
        <v>2.8990692880000002</v>
      </c>
      <c r="AO196">
        <v>2.938270186</v>
      </c>
      <c r="AP196">
        <v>2.9774366790000002</v>
      </c>
      <c r="AQ196">
        <v>3.016995847</v>
      </c>
      <c r="AR196">
        <v>3.0560102640000002</v>
      </c>
      <c r="AS196">
        <v>3.0974347839999998</v>
      </c>
      <c r="AT196">
        <v>3.1404245610000001</v>
      </c>
      <c r="AU196">
        <v>3.1842585529999998</v>
      </c>
      <c r="AV196">
        <v>3.2287245590000002</v>
      </c>
      <c r="AW196">
        <v>3.2757120839999998</v>
      </c>
    </row>
    <row r="197" spans="2:49" x14ac:dyDescent="0.35">
      <c r="B197" t="s">
        <v>241</v>
      </c>
      <c r="C197">
        <v>5.5705789795526002</v>
      </c>
      <c r="D197">
        <v>5.6600164269241402</v>
      </c>
      <c r="E197">
        <v>5.7508898210000003</v>
      </c>
      <c r="F197">
        <v>5.7777584099999997</v>
      </c>
      <c r="G197">
        <v>4.9922914430000001</v>
      </c>
      <c r="H197">
        <v>4.2450944159999997</v>
      </c>
      <c r="I197">
        <v>4.5101143090000004</v>
      </c>
      <c r="J197">
        <v>4.3918922870000001</v>
      </c>
      <c r="K197">
        <v>4.1928979350000004</v>
      </c>
      <c r="L197">
        <v>4.4196687739999998</v>
      </c>
      <c r="M197">
        <v>4.584822709</v>
      </c>
      <c r="N197">
        <v>4.5921754220000004</v>
      </c>
      <c r="O197">
        <v>3.9191844960000002</v>
      </c>
      <c r="P197">
        <v>3.2504616460000002</v>
      </c>
      <c r="Q197">
        <v>2.8303979849999998</v>
      </c>
      <c r="R197">
        <v>2.6286648659999998</v>
      </c>
      <c r="S197">
        <v>2.465326546</v>
      </c>
      <c r="T197">
        <v>2.3880474550000002</v>
      </c>
      <c r="U197">
        <v>2.3703234439999998</v>
      </c>
      <c r="V197">
        <v>2.3799418000000001</v>
      </c>
      <c r="W197">
        <v>2.3868082410000002</v>
      </c>
      <c r="X197">
        <v>2.3920144379999999</v>
      </c>
      <c r="Y197">
        <v>2.4012541280000002</v>
      </c>
      <c r="Z197">
        <v>2.4174363400000001</v>
      </c>
      <c r="AA197">
        <v>2.439624002</v>
      </c>
      <c r="AB197">
        <v>2.467329822</v>
      </c>
      <c r="AC197">
        <v>2.4997441789999999</v>
      </c>
      <c r="AD197">
        <v>2.5343693859999998</v>
      </c>
      <c r="AE197">
        <v>2.5691860229999999</v>
      </c>
      <c r="AF197">
        <v>2.604294549</v>
      </c>
      <c r="AG197">
        <v>2.6397708010000001</v>
      </c>
      <c r="AH197">
        <v>2.676326033</v>
      </c>
      <c r="AI197">
        <v>2.7114213720000002</v>
      </c>
      <c r="AJ197">
        <v>2.7468088709999998</v>
      </c>
      <c r="AK197">
        <v>2.7836314660000001</v>
      </c>
      <c r="AL197">
        <v>2.8214173539999998</v>
      </c>
      <c r="AM197">
        <v>2.8599943059999999</v>
      </c>
      <c r="AN197">
        <v>2.8990692880000002</v>
      </c>
      <c r="AO197">
        <v>2.938270186</v>
      </c>
      <c r="AP197">
        <v>2.9774366790000002</v>
      </c>
      <c r="AQ197">
        <v>3.016995847</v>
      </c>
      <c r="AR197">
        <v>3.0560102640000002</v>
      </c>
      <c r="AS197">
        <v>3.0974347839999998</v>
      </c>
      <c r="AT197">
        <v>3.1404245610000001</v>
      </c>
      <c r="AU197">
        <v>3.1842585529999998</v>
      </c>
      <c r="AV197">
        <v>3.2287245590000002</v>
      </c>
      <c r="AW197">
        <v>3.2757120839999998</v>
      </c>
    </row>
    <row r="198" spans="2:49" x14ac:dyDescent="0.35">
      <c r="B198" t="s">
        <v>207</v>
      </c>
      <c r="C198">
        <v>85.960981581352499</v>
      </c>
      <c r="D198">
        <v>87.341112945508399</v>
      </c>
      <c r="E198">
        <v>88.747785539999995</v>
      </c>
      <c r="F198">
        <v>88.316825210000005</v>
      </c>
      <c r="G198">
        <v>84.4595786</v>
      </c>
      <c r="H198">
        <v>80.776199289999994</v>
      </c>
      <c r="I198">
        <v>80.382801439999994</v>
      </c>
      <c r="J198">
        <v>78.457637539999894</v>
      </c>
      <c r="K198">
        <v>74.356009150000006</v>
      </c>
      <c r="L198">
        <v>71.822961469999996</v>
      </c>
      <c r="M198">
        <v>70.780095880000005</v>
      </c>
      <c r="N198">
        <v>70.431169999999995</v>
      </c>
      <c r="O198">
        <v>70.764728399999996</v>
      </c>
      <c r="P198">
        <v>69.512594219999997</v>
      </c>
      <c r="Q198">
        <v>67.380013849999997</v>
      </c>
      <c r="R198">
        <v>66.314974699999894</v>
      </c>
      <c r="S198">
        <v>66.667209170000007</v>
      </c>
      <c r="T198">
        <v>66.647156339999995</v>
      </c>
      <c r="U198">
        <v>66.209425809999999</v>
      </c>
      <c r="V198">
        <v>65.581662480000006</v>
      </c>
      <c r="W198">
        <v>64.117014389999994</v>
      </c>
      <c r="X198">
        <v>62.293828910000002</v>
      </c>
      <c r="Y198">
        <v>60.884059690000001</v>
      </c>
      <c r="Z198">
        <v>59.924229240000003</v>
      </c>
      <c r="AA198">
        <v>59.295287289999997</v>
      </c>
      <c r="AB198">
        <v>58.904692369999999</v>
      </c>
      <c r="AC198">
        <v>58.668204029999998</v>
      </c>
      <c r="AD198">
        <v>58.249512609999996</v>
      </c>
      <c r="AE198">
        <v>57.852651989999998</v>
      </c>
      <c r="AF198">
        <v>57.372168930000001</v>
      </c>
      <c r="AG198">
        <v>56.955477780000002</v>
      </c>
      <c r="AH198">
        <v>56.541099150000001</v>
      </c>
      <c r="AI198">
        <v>56.051131060000003</v>
      </c>
      <c r="AJ198">
        <v>55.530260130000002</v>
      </c>
      <c r="AK198">
        <v>55.001028099999999</v>
      </c>
      <c r="AL198">
        <v>54.47017357</v>
      </c>
      <c r="AM198">
        <v>53.933741419999997</v>
      </c>
      <c r="AN198">
        <v>53.441193259999999</v>
      </c>
      <c r="AO198">
        <v>52.941530479999997</v>
      </c>
      <c r="AP198">
        <v>52.438441740000002</v>
      </c>
      <c r="AQ198">
        <v>51.944316059999998</v>
      </c>
      <c r="AR198">
        <v>51.447549539999997</v>
      </c>
      <c r="AS198">
        <v>50.92269417</v>
      </c>
      <c r="AT198">
        <v>50.405032800000001</v>
      </c>
      <c r="AU198">
        <v>49.894318040000002</v>
      </c>
      <c r="AV198">
        <v>49.395751500000003</v>
      </c>
      <c r="AW198">
        <v>48.943339010000003</v>
      </c>
    </row>
    <row r="199" spans="2:49" x14ac:dyDescent="0.35">
      <c r="B199" t="s">
        <v>208</v>
      </c>
      <c r="C199">
        <v>0.67805251130835598</v>
      </c>
      <c r="D199">
        <v>0.68893886369971102</v>
      </c>
      <c r="E199">
        <v>0.70003457099999999</v>
      </c>
      <c r="F199">
        <v>1.1064473969999999</v>
      </c>
      <c r="G199">
        <v>1.451944371</v>
      </c>
      <c r="H199">
        <v>1.7671028499999999</v>
      </c>
      <c r="I199">
        <v>2.1369660430000001</v>
      </c>
      <c r="J199">
        <v>2.4715736530000001</v>
      </c>
      <c r="K199">
        <v>2.7123305219999998</v>
      </c>
      <c r="L199">
        <v>2.9810820489999998</v>
      </c>
      <c r="M199">
        <v>3.2970858820000002</v>
      </c>
      <c r="N199">
        <v>3.6414136030000002</v>
      </c>
      <c r="O199">
        <v>3.8685597619999998</v>
      </c>
      <c r="P199">
        <v>4.018131747</v>
      </c>
      <c r="Q199">
        <v>4.1183270209999998</v>
      </c>
      <c r="R199">
        <v>4.2857935349999998</v>
      </c>
      <c r="S199">
        <v>3.3190746529999999</v>
      </c>
      <c r="T199">
        <v>3.5080995189999999</v>
      </c>
      <c r="U199">
        <v>3.670223644</v>
      </c>
      <c r="V199">
        <v>3.8153394450000002</v>
      </c>
      <c r="W199">
        <v>3.8460243599999999</v>
      </c>
      <c r="X199">
        <v>3.8501848829999998</v>
      </c>
      <c r="Y199">
        <v>3.7588835409999999</v>
      </c>
      <c r="Z199">
        <v>3.6955198880000002</v>
      </c>
      <c r="AA199">
        <v>3.652666897</v>
      </c>
      <c r="AB199">
        <v>3.6251007030000002</v>
      </c>
      <c r="AC199">
        <v>3.6071256169999999</v>
      </c>
      <c r="AD199">
        <v>3.5726546379999999</v>
      </c>
      <c r="AE199">
        <v>3.5394998470000001</v>
      </c>
      <c r="AF199">
        <v>3.5066139120000002</v>
      </c>
      <c r="AG199">
        <v>3.4738823060000001</v>
      </c>
      <c r="AH199">
        <v>3.441230091</v>
      </c>
      <c r="AI199">
        <v>3.4094292670000002</v>
      </c>
      <c r="AJ199">
        <v>3.3758683540000001</v>
      </c>
      <c r="AK199">
        <v>3.3419238029999998</v>
      </c>
      <c r="AL199">
        <v>3.3069334189999999</v>
      </c>
      <c r="AM199">
        <v>3.2717288720000002</v>
      </c>
      <c r="AN199">
        <v>3.2518501729999998</v>
      </c>
      <c r="AO199">
        <v>3.2318188980000002</v>
      </c>
      <c r="AP199">
        <v>3.211871022</v>
      </c>
      <c r="AQ199">
        <v>3.1927812219999998</v>
      </c>
      <c r="AR199">
        <v>3.1738562799999999</v>
      </c>
      <c r="AS199">
        <v>3.1571425940000002</v>
      </c>
      <c r="AT199">
        <v>3.1409149200000002</v>
      </c>
      <c r="AU199">
        <v>3.1251657559999999</v>
      </c>
      <c r="AV199">
        <v>3.1102307520000001</v>
      </c>
      <c r="AW199">
        <v>3.0982763790000001</v>
      </c>
    </row>
    <row r="200" spans="2:49" x14ac:dyDescent="0.35">
      <c r="B200" t="s">
        <v>242</v>
      </c>
      <c r="C200">
        <v>85.960981581352499</v>
      </c>
      <c r="D200">
        <v>87.341112945508399</v>
      </c>
      <c r="E200">
        <v>88.747785539999995</v>
      </c>
      <c r="F200">
        <v>88.316825210000005</v>
      </c>
      <c r="G200">
        <v>84.4595786</v>
      </c>
      <c r="H200">
        <v>80.776199289999994</v>
      </c>
      <c r="I200">
        <v>80.382801439999994</v>
      </c>
      <c r="J200">
        <v>78.457637539999894</v>
      </c>
      <c r="K200">
        <v>74.356009150000006</v>
      </c>
      <c r="L200">
        <v>71.822961469999996</v>
      </c>
      <c r="M200">
        <v>70.780095880000005</v>
      </c>
      <c r="N200">
        <v>70.431169999999995</v>
      </c>
      <c r="O200">
        <v>70.764728399999996</v>
      </c>
      <c r="P200">
        <v>69.512594219999997</v>
      </c>
      <c r="Q200">
        <v>67.380013849999997</v>
      </c>
      <c r="R200">
        <v>66.314974699999894</v>
      </c>
      <c r="S200">
        <v>66.667209170000007</v>
      </c>
      <c r="T200">
        <v>66.647156339999995</v>
      </c>
      <c r="U200">
        <v>66.209425809999999</v>
      </c>
      <c r="V200">
        <v>65.581662480000006</v>
      </c>
      <c r="W200">
        <v>64.117014389999994</v>
      </c>
      <c r="X200">
        <v>62.293828910000002</v>
      </c>
      <c r="Y200">
        <v>60.884059690000001</v>
      </c>
      <c r="Z200">
        <v>59.924229240000003</v>
      </c>
      <c r="AA200">
        <v>59.295287289999997</v>
      </c>
      <c r="AB200">
        <v>58.904692369999999</v>
      </c>
      <c r="AC200">
        <v>58.668204029999998</v>
      </c>
      <c r="AD200">
        <v>58.249512609999996</v>
      </c>
      <c r="AE200">
        <v>57.852651989999998</v>
      </c>
      <c r="AF200">
        <v>57.372168930000001</v>
      </c>
      <c r="AG200">
        <v>56.955477780000002</v>
      </c>
      <c r="AH200">
        <v>56.541099150000001</v>
      </c>
      <c r="AI200">
        <v>56.051131060000003</v>
      </c>
      <c r="AJ200">
        <v>55.530260130000002</v>
      </c>
      <c r="AK200">
        <v>55.001028099999999</v>
      </c>
      <c r="AL200">
        <v>54.47017357</v>
      </c>
      <c r="AM200">
        <v>53.933741419999997</v>
      </c>
      <c r="AN200">
        <v>53.441193259999999</v>
      </c>
      <c r="AO200">
        <v>52.941530479999997</v>
      </c>
      <c r="AP200">
        <v>52.438441740000002</v>
      </c>
      <c r="AQ200">
        <v>51.944316059999998</v>
      </c>
      <c r="AR200">
        <v>51.447549539999997</v>
      </c>
      <c r="AS200">
        <v>50.92269417</v>
      </c>
      <c r="AT200">
        <v>50.405032800000001</v>
      </c>
      <c r="AU200">
        <v>49.894318040000002</v>
      </c>
      <c r="AV200">
        <v>49.395751500000003</v>
      </c>
      <c r="AW200">
        <v>48.943339010000003</v>
      </c>
    </row>
    <row r="201" spans="2:49" x14ac:dyDescent="0.35">
      <c r="B201" t="s">
        <v>243</v>
      </c>
      <c r="C201">
        <v>0.67805251130835598</v>
      </c>
      <c r="D201">
        <v>0.68893886369971102</v>
      </c>
      <c r="E201">
        <v>0.70003457099999999</v>
      </c>
      <c r="F201">
        <v>1.1064473969999999</v>
      </c>
      <c r="G201">
        <v>1.451944371</v>
      </c>
      <c r="H201">
        <v>1.7671028499999999</v>
      </c>
      <c r="I201">
        <v>2.1369660430000001</v>
      </c>
      <c r="J201">
        <v>2.4715736530000001</v>
      </c>
      <c r="K201">
        <v>2.7123305219999998</v>
      </c>
      <c r="L201">
        <v>2.9810820489999998</v>
      </c>
      <c r="M201">
        <v>3.2970858820000002</v>
      </c>
      <c r="N201">
        <v>3.6414136030000002</v>
      </c>
      <c r="O201">
        <v>3.8685597619999998</v>
      </c>
      <c r="P201">
        <v>4.018131747</v>
      </c>
      <c r="Q201">
        <v>4.1183270209999998</v>
      </c>
      <c r="R201">
        <v>4.2857935349999998</v>
      </c>
      <c r="S201">
        <v>3.3190746529999999</v>
      </c>
      <c r="T201">
        <v>3.5080995189999999</v>
      </c>
      <c r="U201">
        <v>3.670223644</v>
      </c>
      <c r="V201">
        <v>3.8153394450000002</v>
      </c>
      <c r="W201">
        <v>3.8460243599999999</v>
      </c>
      <c r="X201">
        <v>3.8501848829999998</v>
      </c>
      <c r="Y201">
        <v>3.7588835409999999</v>
      </c>
      <c r="Z201">
        <v>3.6955198880000002</v>
      </c>
      <c r="AA201">
        <v>3.652666897</v>
      </c>
      <c r="AB201">
        <v>3.6251007030000002</v>
      </c>
      <c r="AC201">
        <v>3.6071256169999999</v>
      </c>
      <c r="AD201">
        <v>3.5726546379999999</v>
      </c>
      <c r="AE201">
        <v>3.5394998470000001</v>
      </c>
      <c r="AF201">
        <v>3.5066139120000002</v>
      </c>
      <c r="AG201">
        <v>3.4738823060000001</v>
      </c>
      <c r="AH201">
        <v>3.441230091</v>
      </c>
      <c r="AI201">
        <v>3.4094292670000002</v>
      </c>
      <c r="AJ201">
        <v>3.3758683540000001</v>
      </c>
      <c r="AK201">
        <v>3.3419238029999998</v>
      </c>
      <c r="AL201">
        <v>3.3069334189999999</v>
      </c>
      <c r="AM201">
        <v>3.2717288720000002</v>
      </c>
      <c r="AN201">
        <v>3.2518501729999998</v>
      </c>
      <c r="AO201">
        <v>3.2318188980000002</v>
      </c>
      <c r="AP201">
        <v>3.211871022</v>
      </c>
      <c r="AQ201">
        <v>3.1927812219999998</v>
      </c>
      <c r="AR201">
        <v>3.1738562799999999</v>
      </c>
      <c r="AS201">
        <v>3.1571425940000002</v>
      </c>
      <c r="AT201">
        <v>3.1409149200000002</v>
      </c>
      <c r="AU201">
        <v>3.1251657559999999</v>
      </c>
      <c r="AV201">
        <v>3.1102307520000001</v>
      </c>
      <c r="AW201">
        <v>3.0982763790000001</v>
      </c>
    </row>
    <row r="202" spans="2:49" x14ac:dyDescent="0.35">
      <c r="B202" t="s">
        <v>209</v>
      </c>
      <c r="C202">
        <v>114.221490567207</v>
      </c>
      <c r="D202">
        <v>116.055353544252</v>
      </c>
      <c r="E202">
        <v>118.47422469999999</v>
      </c>
      <c r="F202">
        <v>123.5526912</v>
      </c>
      <c r="G202">
        <v>128.7098469</v>
      </c>
      <c r="H202">
        <v>124.1190319</v>
      </c>
      <c r="I202">
        <v>131.20026240000001</v>
      </c>
      <c r="J202">
        <v>133.40835609999999</v>
      </c>
      <c r="K202">
        <v>132.8312675</v>
      </c>
      <c r="L202">
        <v>130.55729099999999</v>
      </c>
      <c r="M202">
        <v>128.57937670000001</v>
      </c>
      <c r="N202">
        <v>125.2347584</v>
      </c>
      <c r="O202">
        <v>122.08601160000001</v>
      </c>
      <c r="P202">
        <v>120.4370564</v>
      </c>
      <c r="Q202">
        <v>119.5442252</v>
      </c>
      <c r="R202">
        <v>115.989541</v>
      </c>
      <c r="S202">
        <v>106.62541710000001</v>
      </c>
      <c r="T202">
        <v>103.3989691</v>
      </c>
      <c r="U202">
        <v>101.3225862</v>
      </c>
      <c r="V202">
        <v>99.877589920000005</v>
      </c>
      <c r="W202">
        <v>108.1792938</v>
      </c>
      <c r="X202">
        <v>117.1064468</v>
      </c>
      <c r="Y202">
        <v>118.05668540000001</v>
      </c>
      <c r="Z202">
        <v>118.95249370000001</v>
      </c>
      <c r="AA202">
        <v>119.8520757</v>
      </c>
      <c r="AB202">
        <v>120.59054279999999</v>
      </c>
      <c r="AC202">
        <v>121.40147899999999</v>
      </c>
      <c r="AD202">
        <v>118.31261189999999</v>
      </c>
      <c r="AE202">
        <v>115.5010291</v>
      </c>
      <c r="AF202">
        <v>114.2498441</v>
      </c>
      <c r="AG202">
        <v>112.19059799999999</v>
      </c>
      <c r="AH202">
        <v>110.2606407</v>
      </c>
      <c r="AI202">
        <v>108.5147791</v>
      </c>
      <c r="AJ202">
        <v>106.8044719</v>
      </c>
      <c r="AK202">
        <v>105.11618679999999</v>
      </c>
      <c r="AL202">
        <v>103.3909913</v>
      </c>
      <c r="AM202">
        <v>101.6714137</v>
      </c>
      <c r="AN202">
        <v>99.94927217</v>
      </c>
      <c r="AO202">
        <v>98.125303459999998</v>
      </c>
      <c r="AP202">
        <v>96.253004840000003</v>
      </c>
      <c r="AQ202">
        <v>94.356833379999998</v>
      </c>
      <c r="AR202">
        <v>92.440087140000003</v>
      </c>
      <c r="AS202">
        <v>90.697562230000003</v>
      </c>
      <c r="AT202">
        <v>88.898129760000003</v>
      </c>
      <c r="AU202">
        <v>87.046605999999997</v>
      </c>
      <c r="AV202">
        <v>85.147325749999894</v>
      </c>
      <c r="AW202">
        <v>83.215205069999996</v>
      </c>
    </row>
    <row r="203" spans="2:49" x14ac:dyDescent="0.35">
      <c r="B203" t="s">
        <v>210</v>
      </c>
      <c r="C203">
        <v>1.2736350545564401</v>
      </c>
      <c r="D203">
        <v>1.2940836773262701</v>
      </c>
      <c r="E203">
        <v>1.321055477</v>
      </c>
      <c r="F203">
        <v>1.246887906</v>
      </c>
      <c r="G203">
        <v>1.175638204</v>
      </c>
      <c r="H203">
        <v>1.02611466</v>
      </c>
      <c r="I203">
        <v>0.98174086940000005</v>
      </c>
      <c r="J203">
        <v>0.91326590139999997</v>
      </c>
      <c r="K203">
        <v>0.83186082449999998</v>
      </c>
      <c r="L203">
        <v>0.74794823619999995</v>
      </c>
      <c r="M203">
        <v>0.6738224974</v>
      </c>
      <c r="N203">
        <v>0.60032493740000004</v>
      </c>
      <c r="O203">
        <v>0.5346725001</v>
      </c>
      <c r="P203">
        <v>0.48185823519999998</v>
      </c>
      <c r="Q203">
        <v>0.43691917299999999</v>
      </c>
      <c r="R203">
        <v>0.38723995909999998</v>
      </c>
      <c r="S203">
        <v>0.3381131423</v>
      </c>
      <c r="T203">
        <v>0.53365245670000006</v>
      </c>
      <c r="U203">
        <v>0.71557929249999996</v>
      </c>
      <c r="V203">
        <v>0.88689061020000004</v>
      </c>
      <c r="W203">
        <v>0.83020538880000005</v>
      </c>
      <c r="X203">
        <v>0.75944290619999999</v>
      </c>
      <c r="Y203">
        <v>0.75963481570000002</v>
      </c>
      <c r="Z203">
        <v>0.75936888410000003</v>
      </c>
      <c r="AA203">
        <v>0.75902119209999996</v>
      </c>
      <c r="AB203">
        <v>0.75778914269999997</v>
      </c>
      <c r="AC203">
        <v>0.75693776010000002</v>
      </c>
      <c r="AD203">
        <v>0.76257584040000004</v>
      </c>
      <c r="AE203">
        <v>0.76929276410000003</v>
      </c>
      <c r="AF203">
        <v>0.78512081759999996</v>
      </c>
      <c r="AG203">
        <v>0.79706770969999996</v>
      </c>
      <c r="AH203">
        <v>0.80961869919999996</v>
      </c>
      <c r="AI203">
        <v>0.80589597509999999</v>
      </c>
      <c r="AJ203">
        <v>0.80242831110000001</v>
      </c>
      <c r="AK203">
        <v>0.79912190620000001</v>
      </c>
      <c r="AL203">
        <v>0.79581558509999994</v>
      </c>
      <c r="AM203">
        <v>0.79257300119999996</v>
      </c>
      <c r="AN203">
        <v>0.8080830524</v>
      </c>
      <c r="AO203">
        <v>0.82287330839999995</v>
      </c>
      <c r="AP203">
        <v>0.83732177959999998</v>
      </c>
      <c r="AQ203">
        <v>0.85160694589999997</v>
      </c>
      <c r="AR203">
        <v>0.86573881399999997</v>
      </c>
      <c r="AS203">
        <v>0.87671736759999996</v>
      </c>
      <c r="AT203">
        <v>0.88756958060000002</v>
      </c>
      <c r="AU203">
        <v>0.89832675750000002</v>
      </c>
      <c r="AV203">
        <v>0.90901977860000005</v>
      </c>
      <c r="AW203">
        <v>0.91980118639999997</v>
      </c>
    </row>
    <row r="204" spans="2:49" x14ac:dyDescent="0.35">
      <c r="B204" t="s">
        <v>211</v>
      </c>
      <c r="C204">
        <v>3.4574974609126801</v>
      </c>
      <c r="D204">
        <v>3.51300870100687</v>
      </c>
      <c r="E204">
        <v>3.5862282059999999</v>
      </c>
      <c r="F204">
        <v>3.5671016679999998</v>
      </c>
      <c r="G204">
        <v>3.5444487630000001</v>
      </c>
      <c r="H204">
        <v>3.2604288170000002</v>
      </c>
      <c r="I204">
        <v>3.287740404</v>
      </c>
      <c r="J204">
        <v>3.2402529979999999</v>
      </c>
      <c r="K204">
        <v>3.126910933</v>
      </c>
      <c r="L204">
        <v>2.9786649129999998</v>
      </c>
      <c r="M204">
        <v>2.843039992</v>
      </c>
      <c r="N204">
        <v>2.6835720809999999</v>
      </c>
      <c r="O204">
        <v>2.9117888509999998</v>
      </c>
      <c r="P204">
        <v>3.1971742980000002</v>
      </c>
      <c r="Q204">
        <v>3.5322671209999998</v>
      </c>
      <c r="R204">
        <v>3.81477567</v>
      </c>
      <c r="S204">
        <v>5.9386495400000001</v>
      </c>
      <c r="T204">
        <v>4.3768632710000004</v>
      </c>
      <c r="U204">
        <v>2.9909740419999999</v>
      </c>
      <c r="V204">
        <v>1.721257212</v>
      </c>
      <c r="W204">
        <v>1.7725197239999999</v>
      </c>
      <c r="X204">
        <v>1.822548558</v>
      </c>
      <c r="Y204">
        <v>1.8216421979999999</v>
      </c>
      <c r="Z204">
        <v>1.8197313669999999</v>
      </c>
      <c r="AA204">
        <v>1.8177213299999999</v>
      </c>
      <c r="AB204">
        <v>1.8143769059999999</v>
      </c>
      <c r="AC204">
        <v>1.811943627</v>
      </c>
      <c r="AD204">
        <v>1.7941940059999999</v>
      </c>
      <c r="AE204">
        <v>1.7794107640000001</v>
      </c>
      <c r="AF204">
        <v>1.7964295509999999</v>
      </c>
      <c r="AG204">
        <v>1.7970699109999999</v>
      </c>
      <c r="AH204">
        <v>1.799152463</v>
      </c>
      <c r="AI204">
        <v>1.8050679350000001</v>
      </c>
      <c r="AJ204">
        <v>1.811309206</v>
      </c>
      <c r="AK204">
        <v>1.817673468</v>
      </c>
      <c r="AL204">
        <v>1.825162656</v>
      </c>
      <c r="AM204">
        <v>1.832590881</v>
      </c>
      <c r="AN204">
        <v>1.8416013410000001</v>
      </c>
      <c r="AO204">
        <v>1.848739737</v>
      </c>
      <c r="AP204">
        <v>1.8549142510000001</v>
      </c>
      <c r="AQ204">
        <v>1.8605469400000001</v>
      </c>
      <c r="AR204">
        <v>1.8656737130000001</v>
      </c>
      <c r="AS204">
        <v>2.5698083899999999</v>
      </c>
      <c r="AT204">
        <v>3.2769642380000001</v>
      </c>
      <c r="AU204">
        <v>3.986698541</v>
      </c>
      <c r="AV204">
        <v>4.6986742819999998</v>
      </c>
      <c r="AW204">
        <v>5.413372141</v>
      </c>
    </row>
    <row r="205" spans="2:49" x14ac:dyDescent="0.35">
      <c r="B205" t="s">
        <v>212</v>
      </c>
      <c r="C205">
        <v>5.0750954082325404</v>
      </c>
      <c r="D205">
        <v>5.1565777065978304</v>
      </c>
      <c r="E205">
        <v>5.2640531209999999</v>
      </c>
      <c r="F205">
        <v>5.1234886120000001</v>
      </c>
      <c r="G205">
        <v>4.9813976149999997</v>
      </c>
      <c r="H205">
        <v>4.483452422</v>
      </c>
      <c r="I205">
        <v>4.4233642040000003</v>
      </c>
      <c r="J205">
        <v>4.2431875310000002</v>
      </c>
      <c r="K205">
        <v>3.9855183310000002</v>
      </c>
      <c r="L205">
        <v>3.6952585999999998</v>
      </c>
      <c r="M205">
        <v>3.4328747329999998</v>
      </c>
      <c r="N205">
        <v>3.1538278850000001</v>
      </c>
      <c r="O205">
        <v>2.870504188</v>
      </c>
      <c r="P205">
        <v>2.6432921180000002</v>
      </c>
      <c r="Q205">
        <v>2.4486270189999999</v>
      </c>
      <c r="R205">
        <v>2.2168723799999999</v>
      </c>
      <c r="S205">
        <v>0.9318557153</v>
      </c>
      <c r="T205">
        <v>0.73626617409999995</v>
      </c>
      <c r="U205">
        <v>0.56504707369999996</v>
      </c>
      <c r="V205">
        <v>0.40986614939999999</v>
      </c>
      <c r="W205">
        <v>0.35055409199999998</v>
      </c>
      <c r="X205">
        <v>0.27879947579999997</v>
      </c>
      <c r="Y205">
        <v>0.28097674900000003</v>
      </c>
      <c r="Z205">
        <v>0.2830268071</v>
      </c>
      <c r="AA205">
        <v>0.28508829800000002</v>
      </c>
      <c r="AB205">
        <v>0.28675185790000002</v>
      </c>
      <c r="AC205">
        <v>0.28858766270000002</v>
      </c>
      <c r="AD205">
        <v>0.28688795280000001</v>
      </c>
      <c r="AE205">
        <v>0.28568227359999998</v>
      </c>
      <c r="AF205">
        <v>0.2883449669</v>
      </c>
      <c r="AG205">
        <v>0.28915882669999998</v>
      </c>
      <c r="AH205">
        <v>0.29022337440000001</v>
      </c>
      <c r="AI205">
        <v>0.29198790889999998</v>
      </c>
      <c r="AJ205">
        <v>0.29382653660000002</v>
      </c>
      <c r="AK205">
        <v>0.29570732750000001</v>
      </c>
      <c r="AL205">
        <v>0.29773775070000003</v>
      </c>
      <c r="AM205">
        <v>0.29978029369999998</v>
      </c>
      <c r="AN205">
        <v>0.302166675</v>
      </c>
      <c r="AO205">
        <v>0.30426855269999997</v>
      </c>
      <c r="AP205">
        <v>0.30623354809999997</v>
      </c>
      <c r="AQ205">
        <v>0.30813058650000003</v>
      </c>
      <c r="AR205">
        <v>0.30996529820000002</v>
      </c>
      <c r="AS205">
        <v>0.31275698200000002</v>
      </c>
      <c r="AT205">
        <v>0.31548798039999998</v>
      </c>
      <c r="AU205">
        <v>0.31817011429999997</v>
      </c>
      <c r="AV205">
        <v>0.320814881</v>
      </c>
      <c r="AW205">
        <v>0.3234763974</v>
      </c>
    </row>
    <row r="206" spans="2:49" x14ac:dyDescent="0.35">
      <c r="B206" t="s">
        <v>213</v>
      </c>
      <c r="C206">
        <v>0.35516190417563898</v>
      </c>
      <c r="D206">
        <v>0.36086414342755202</v>
      </c>
      <c r="E206">
        <v>0.36838541540000003</v>
      </c>
      <c r="F206">
        <v>0.60907727109999998</v>
      </c>
      <c r="G206">
        <v>0.83705183869999999</v>
      </c>
      <c r="H206">
        <v>0.97338084950000003</v>
      </c>
      <c r="I206">
        <v>1.174942994</v>
      </c>
      <c r="J206">
        <v>1.366707903</v>
      </c>
      <c r="K206">
        <v>1.513333732</v>
      </c>
      <c r="L206">
        <v>1.6159776669999999</v>
      </c>
      <c r="M206">
        <v>1.6931599349999999</v>
      </c>
      <c r="N206">
        <v>1.7188910930000001</v>
      </c>
      <c r="O206">
        <v>1.93854068</v>
      </c>
      <c r="P206">
        <v>2.2123983580000002</v>
      </c>
      <c r="Q206">
        <v>2.5405897890000002</v>
      </c>
      <c r="R206">
        <v>2.8519113379999999</v>
      </c>
      <c r="S206">
        <v>3.794434088</v>
      </c>
      <c r="T206">
        <v>3.893279808</v>
      </c>
      <c r="U206">
        <v>4.0196914340000003</v>
      </c>
      <c r="V206">
        <v>4.1596503179999997</v>
      </c>
      <c r="W206">
        <v>4.7808945129999998</v>
      </c>
      <c r="X206">
        <v>5.456491422</v>
      </c>
      <c r="Y206">
        <v>5.8709603570000004</v>
      </c>
      <c r="Z206">
        <v>6.2893315379999999</v>
      </c>
      <c r="AA206">
        <v>6.7144006320000003</v>
      </c>
      <c r="AB206">
        <v>7.0161980670000004</v>
      </c>
      <c r="AC206">
        <v>7.3256778010000003</v>
      </c>
      <c r="AD206">
        <v>7.7310138830000001</v>
      </c>
      <c r="AE206">
        <v>8.1481408329999905</v>
      </c>
      <c r="AF206">
        <v>8.5781177629999998</v>
      </c>
      <c r="AG206">
        <v>9.0355847029999996</v>
      </c>
      <c r="AH206">
        <v>9.5028278949999905</v>
      </c>
      <c r="AI206">
        <v>10.00312647</v>
      </c>
      <c r="AJ206">
        <v>10.510516640000001</v>
      </c>
      <c r="AK206">
        <v>11.02428862</v>
      </c>
      <c r="AL206">
        <v>11.560937839999999</v>
      </c>
      <c r="AM206">
        <v>12.1035527</v>
      </c>
      <c r="AN206">
        <v>12.66467901</v>
      </c>
      <c r="AO206">
        <v>13.219951679999999</v>
      </c>
      <c r="AP206">
        <v>13.77477019</v>
      </c>
      <c r="AQ206">
        <v>14.331783270000001</v>
      </c>
      <c r="AR206">
        <v>14.89102357</v>
      </c>
      <c r="AS206">
        <v>15.47796604</v>
      </c>
      <c r="AT206">
        <v>16.06957792</v>
      </c>
      <c r="AU206">
        <v>16.666218529999998</v>
      </c>
      <c r="AV206">
        <v>17.268298819999998</v>
      </c>
      <c r="AW206">
        <v>17.8786524</v>
      </c>
    </row>
    <row r="207" spans="2:49" x14ac:dyDescent="0.35">
      <c r="B207" t="s">
        <v>214</v>
      </c>
      <c r="C207">
        <v>7.99114284395189E-2</v>
      </c>
      <c r="D207">
        <v>8.1194432271199296E-2</v>
      </c>
      <c r="E207">
        <v>8.2886718499999998E-2</v>
      </c>
      <c r="F207">
        <v>0.104793501</v>
      </c>
      <c r="G207">
        <v>0.1323225663</v>
      </c>
      <c r="H207">
        <v>0.15463996190000001</v>
      </c>
      <c r="I207">
        <v>0.19806275070000001</v>
      </c>
      <c r="J207">
        <v>0.25380052479999998</v>
      </c>
      <c r="K207">
        <v>0.31855147779999998</v>
      </c>
      <c r="L207">
        <v>0.39481139599999998</v>
      </c>
      <c r="M207">
        <v>0.49047876239999999</v>
      </c>
      <c r="N207">
        <v>0.60283384309999999</v>
      </c>
      <c r="O207">
        <v>0.70152863980000002</v>
      </c>
      <c r="P207">
        <v>0.82614263659999998</v>
      </c>
      <c r="Q207">
        <v>0.9789206265</v>
      </c>
      <c r="R207">
        <v>1.133888037</v>
      </c>
      <c r="S207">
        <v>1.672226561</v>
      </c>
      <c r="T207">
        <v>1.715788377</v>
      </c>
      <c r="U207">
        <v>1.7714986290000001</v>
      </c>
      <c r="V207">
        <v>1.833179227</v>
      </c>
      <c r="W207">
        <v>2.0228046169999998</v>
      </c>
      <c r="X207">
        <v>2.2275589899999999</v>
      </c>
      <c r="Y207">
        <v>2.411973718</v>
      </c>
      <c r="Z207">
        <v>2.5982405719999999</v>
      </c>
      <c r="AA207">
        <v>2.7875041540000001</v>
      </c>
      <c r="AB207">
        <v>2.978872795</v>
      </c>
      <c r="AC207">
        <v>3.1743428119999999</v>
      </c>
      <c r="AD207">
        <v>3.5711087080000001</v>
      </c>
      <c r="AE207">
        <v>3.9717081240000001</v>
      </c>
      <c r="AF207">
        <v>4.3777856059999998</v>
      </c>
      <c r="AG207">
        <v>4.8071974019999999</v>
      </c>
      <c r="AH207">
        <v>5.2420515830000003</v>
      </c>
      <c r="AI207">
        <v>5.7041659339999997</v>
      </c>
      <c r="AJ207">
        <v>6.1716869699999997</v>
      </c>
      <c r="AK207">
        <v>6.6443582269999997</v>
      </c>
      <c r="AL207">
        <v>7.1392760480000002</v>
      </c>
      <c r="AM207">
        <v>7.6394004730000002</v>
      </c>
      <c r="AN207">
        <v>8.1605118749999903</v>
      </c>
      <c r="AO207">
        <v>8.6796930369999998</v>
      </c>
      <c r="AP207">
        <v>9.2001467080000001</v>
      </c>
      <c r="AQ207">
        <v>9.7234929250000004</v>
      </c>
      <c r="AR207">
        <v>10.24967902</v>
      </c>
      <c r="AS207">
        <v>10.591648380000001</v>
      </c>
      <c r="AT207">
        <v>10.93580993</v>
      </c>
      <c r="AU207">
        <v>11.28243997</v>
      </c>
      <c r="AV207">
        <v>11.63184115</v>
      </c>
      <c r="AW207">
        <v>11.985932249999999</v>
      </c>
    </row>
    <row r="208" spans="2:49" x14ac:dyDescent="0.35">
      <c r="B208" t="s">
        <v>215</v>
      </c>
      <c r="C208">
        <v>4.4799793836545803</v>
      </c>
      <c r="D208">
        <v>4.5519069017495504</v>
      </c>
      <c r="E208">
        <v>4.6467795299999999</v>
      </c>
      <c r="F208">
        <v>4.7495378270000002</v>
      </c>
      <c r="G208">
        <v>4.8489145259999997</v>
      </c>
      <c r="H208">
        <v>4.582163403</v>
      </c>
      <c r="I208">
        <v>4.7460833300000003</v>
      </c>
      <c r="J208">
        <v>4.8952441430000002</v>
      </c>
      <c r="K208">
        <v>4.9453240860000003</v>
      </c>
      <c r="L208">
        <v>4.933113294</v>
      </c>
      <c r="M208">
        <v>4.9323037870000004</v>
      </c>
      <c r="N208">
        <v>4.8787242190000004</v>
      </c>
      <c r="O208">
        <v>4.9901026430000002</v>
      </c>
      <c r="P208">
        <v>5.1650056190000004</v>
      </c>
      <c r="Q208">
        <v>5.3791191730000003</v>
      </c>
      <c r="R208">
        <v>5.47618355</v>
      </c>
      <c r="S208">
        <v>4.9831890669999996</v>
      </c>
      <c r="T208">
        <v>5.109662567</v>
      </c>
      <c r="U208">
        <v>5.2721265180000003</v>
      </c>
      <c r="V208">
        <v>5.4521360620000001</v>
      </c>
      <c r="W208">
        <v>5.5414147319999998</v>
      </c>
      <c r="X208">
        <v>5.625167662</v>
      </c>
      <c r="Y208">
        <v>5.6549998800000001</v>
      </c>
      <c r="Z208">
        <v>5.6821064080000001</v>
      </c>
      <c r="AA208">
        <v>5.7092836939999998</v>
      </c>
      <c r="AB208">
        <v>5.7393322949999996</v>
      </c>
      <c r="AC208">
        <v>5.7727887859999996</v>
      </c>
      <c r="AD208">
        <v>5.78804564</v>
      </c>
      <c r="AE208">
        <v>5.8140283530000003</v>
      </c>
      <c r="AF208">
        <v>5.8657321800000002</v>
      </c>
      <c r="AG208">
        <v>5.9141495329999998</v>
      </c>
      <c r="AH208">
        <v>5.968442724</v>
      </c>
      <c r="AI208">
        <v>6.0324635290000002</v>
      </c>
      <c r="AJ208">
        <v>6.0987665299999998</v>
      </c>
      <c r="AK208">
        <v>6.1667222429999997</v>
      </c>
      <c r="AL208">
        <v>6.2368426030000004</v>
      </c>
      <c r="AM208">
        <v>6.307984673</v>
      </c>
      <c r="AN208">
        <v>6.3777510980000001</v>
      </c>
      <c r="AO208">
        <v>6.442010078</v>
      </c>
      <c r="AP208">
        <v>6.5038478810000004</v>
      </c>
      <c r="AQ208">
        <v>6.5647125419999997</v>
      </c>
      <c r="AR208">
        <v>6.6247174769999999</v>
      </c>
      <c r="AS208">
        <v>6.6897700929999999</v>
      </c>
      <c r="AT208">
        <v>6.7536434249999999</v>
      </c>
      <c r="AU208">
        <v>6.816588297</v>
      </c>
      <c r="AV208">
        <v>6.8788494040000003</v>
      </c>
      <c r="AW208">
        <v>6.9415868109999996</v>
      </c>
    </row>
    <row r="209" spans="2:49" x14ac:dyDescent="0.35">
      <c r="B209" t="s">
        <v>216</v>
      </c>
      <c r="C209">
        <v>1.4169855567767899</v>
      </c>
      <c r="D209">
        <v>1.4397357182278101</v>
      </c>
      <c r="E209">
        <v>1.469743255</v>
      </c>
      <c r="F209">
        <v>1.604738746</v>
      </c>
      <c r="G209">
        <v>1.7501173290000001</v>
      </c>
      <c r="H209">
        <v>1.766711784</v>
      </c>
      <c r="I209">
        <v>1.9548012850000001</v>
      </c>
      <c r="J209">
        <v>2.092442659</v>
      </c>
      <c r="K209">
        <v>2.1930852949999999</v>
      </c>
      <c r="L209">
        <v>2.2689393770000001</v>
      </c>
      <c r="M209">
        <v>2.3520218320000001</v>
      </c>
      <c r="N209">
        <v>2.411152789</v>
      </c>
      <c r="O209">
        <v>2.6779184800000002</v>
      </c>
      <c r="P209">
        <v>3.0070735499999999</v>
      </c>
      <c r="Q209">
        <v>3.3943882240000001</v>
      </c>
      <c r="R209">
        <v>3.7417136270000002</v>
      </c>
      <c r="S209">
        <v>2.7147699310000002</v>
      </c>
      <c r="T209">
        <v>3.3283810439999999</v>
      </c>
      <c r="U209">
        <v>3.852160778</v>
      </c>
      <c r="V209">
        <v>4.293665828</v>
      </c>
      <c r="W209">
        <v>4.4795437079999996</v>
      </c>
      <c r="X209">
        <v>4.6739131289999998</v>
      </c>
      <c r="Y209">
        <v>4.6670686720000001</v>
      </c>
      <c r="Z209">
        <v>4.6393750499999999</v>
      </c>
      <c r="AA209">
        <v>4.59268491</v>
      </c>
      <c r="AB209">
        <v>4.5748456810000002</v>
      </c>
      <c r="AC209">
        <v>4.5437794550000001</v>
      </c>
      <c r="AD209">
        <v>4.4606797330000001</v>
      </c>
      <c r="AE209">
        <v>4.3814461790000001</v>
      </c>
      <c r="AF209">
        <v>4.4552664770000003</v>
      </c>
      <c r="AG209">
        <v>4.4450816160000004</v>
      </c>
      <c r="AH209">
        <v>4.4361392830000002</v>
      </c>
      <c r="AI209">
        <v>4.5455927340000004</v>
      </c>
      <c r="AJ209">
        <v>4.6330025419999998</v>
      </c>
      <c r="AK209">
        <v>4.6976276070000003</v>
      </c>
      <c r="AL209">
        <v>4.8045496600000002</v>
      </c>
      <c r="AM209">
        <v>4.893248957</v>
      </c>
      <c r="AN209">
        <v>4.9266812619999998</v>
      </c>
      <c r="AO209">
        <v>4.953760334</v>
      </c>
      <c r="AP209">
        <v>4.9768779729999997</v>
      </c>
      <c r="AQ209">
        <v>4.9971381309999998</v>
      </c>
      <c r="AR209">
        <v>5.0146137480000004</v>
      </c>
      <c r="AS209">
        <v>5.06451341</v>
      </c>
      <c r="AT209">
        <v>5.1118099969999999</v>
      </c>
      <c r="AU209">
        <v>5.1566512769999999</v>
      </c>
      <c r="AV209">
        <v>5.1991816770000003</v>
      </c>
      <c r="AW209">
        <v>5.2402373129999997</v>
      </c>
    </row>
    <row r="210" spans="2:49" x14ac:dyDescent="0.35">
      <c r="B210" t="s">
        <v>244</v>
      </c>
      <c r="C210">
        <v>114.221490567207</v>
      </c>
      <c r="D210">
        <v>116.055353544252</v>
      </c>
      <c r="E210">
        <v>118.47422469999999</v>
      </c>
      <c r="F210">
        <v>123.5526912</v>
      </c>
      <c r="G210">
        <v>128.7098469</v>
      </c>
      <c r="H210">
        <v>124.1190319</v>
      </c>
      <c r="I210">
        <v>131.20026240000001</v>
      </c>
      <c r="J210">
        <v>133.40835609999999</v>
      </c>
      <c r="K210">
        <v>132.8312675</v>
      </c>
      <c r="L210">
        <v>130.55729099999999</v>
      </c>
      <c r="M210">
        <v>128.57937670000001</v>
      </c>
      <c r="N210">
        <v>125.2347584</v>
      </c>
      <c r="O210">
        <v>122.08601160000001</v>
      </c>
      <c r="P210">
        <v>120.4370564</v>
      </c>
      <c r="Q210">
        <v>119.5442252</v>
      </c>
      <c r="R210">
        <v>115.989541</v>
      </c>
      <c r="S210">
        <v>106.62541710000001</v>
      </c>
      <c r="T210">
        <v>103.3989691</v>
      </c>
      <c r="U210">
        <v>101.3225862</v>
      </c>
      <c r="V210">
        <v>99.877589920000005</v>
      </c>
      <c r="W210">
        <v>108.1792938</v>
      </c>
      <c r="X210">
        <v>117.1064468</v>
      </c>
      <c r="Y210">
        <v>118.05668540000001</v>
      </c>
      <c r="Z210">
        <v>118.95249370000001</v>
      </c>
      <c r="AA210">
        <v>119.8520757</v>
      </c>
      <c r="AB210">
        <v>120.59054279999999</v>
      </c>
      <c r="AC210">
        <v>121.40147899999999</v>
      </c>
      <c r="AD210">
        <v>118.31261189999999</v>
      </c>
      <c r="AE210">
        <v>115.5010291</v>
      </c>
      <c r="AF210">
        <v>114.2498441</v>
      </c>
      <c r="AG210">
        <v>112.19059799999999</v>
      </c>
      <c r="AH210">
        <v>110.2606407</v>
      </c>
      <c r="AI210">
        <v>108.5147791</v>
      </c>
      <c r="AJ210">
        <v>106.8044719</v>
      </c>
      <c r="AK210">
        <v>105.11618679999999</v>
      </c>
      <c r="AL210">
        <v>103.3909913</v>
      </c>
      <c r="AM210">
        <v>101.6714137</v>
      </c>
      <c r="AN210">
        <v>99.94927217</v>
      </c>
      <c r="AO210">
        <v>98.125303459999998</v>
      </c>
      <c r="AP210">
        <v>96.253004840000003</v>
      </c>
      <c r="AQ210">
        <v>94.356833379999998</v>
      </c>
      <c r="AR210">
        <v>92.440087140000003</v>
      </c>
      <c r="AS210">
        <v>90.697562230000003</v>
      </c>
      <c r="AT210">
        <v>88.898129760000003</v>
      </c>
      <c r="AU210">
        <v>87.046605999999997</v>
      </c>
      <c r="AV210">
        <v>85.147325749999894</v>
      </c>
      <c r="AW210">
        <v>83.215205069999996</v>
      </c>
    </row>
    <row r="211" spans="2:49" x14ac:dyDescent="0.35">
      <c r="B211" t="s">
        <v>245</v>
      </c>
      <c r="C211">
        <v>1.2736350545564401</v>
      </c>
      <c r="D211">
        <v>1.2940836773262701</v>
      </c>
      <c r="E211">
        <v>1.321055477</v>
      </c>
      <c r="F211">
        <v>1.246887906</v>
      </c>
      <c r="G211">
        <v>1.175638204</v>
      </c>
      <c r="H211">
        <v>1.02611466</v>
      </c>
      <c r="I211">
        <v>0.98174086940000005</v>
      </c>
      <c r="J211">
        <v>0.91326590139999997</v>
      </c>
      <c r="K211">
        <v>0.83186082449999998</v>
      </c>
      <c r="L211">
        <v>0.74794823619999995</v>
      </c>
      <c r="M211">
        <v>0.6738224974</v>
      </c>
      <c r="N211">
        <v>0.60032493740000004</v>
      </c>
      <c r="O211">
        <v>0.5346725001</v>
      </c>
      <c r="P211">
        <v>0.48185823519999998</v>
      </c>
      <c r="Q211">
        <v>0.43691917299999999</v>
      </c>
      <c r="R211">
        <v>0.38723995909999998</v>
      </c>
      <c r="S211">
        <v>0.3381131423</v>
      </c>
      <c r="T211">
        <v>0.53365245670000006</v>
      </c>
      <c r="U211">
        <v>0.71557929249999996</v>
      </c>
      <c r="V211">
        <v>0.88689061020000004</v>
      </c>
      <c r="W211">
        <v>0.83020538880000005</v>
      </c>
      <c r="X211">
        <v>0.75944290619999999</v>
      </c>
      <c r="Y211">
        <v>0.75963481570000002</v>
      </c>
      <c r="Z211">
        <v>0.75936888410000003</v>
      </c>
      <c r="AA211">
        <v>0.75902119209999996</v>
      </c>
      <c r="AB211">
        <v>0.75778914269999997</v>
      </c>
      <c r="AC211">
        <v>0.75693776010000002</v>
      </c>
      <c r="AD211">
        <v>0.76257584040000004</v>
      </c>
      <c r="AE211">
        <v>0.76929276410000003</v>
      </c>
      <c r="AF211">
        <v>0.78512081759999996</v>
      </c>
      <c r="AG211">
        <v>0.79706770969999996</v>
      </c>
      <c r="AH211">
        <v>0.80961869919999996</v>
      </c>
      <c r="AI211">
        <v>0.80589597509999999</v>
      </c>
      <c r="AJ211">
        <v>0.80242831110000001</v>
      </c>
      <c r="AK211">
        <v>0.79912190620000001</v>
      </c>
      <c r="AL211">
        <v>0.79581558509999994</v>
      </c>
      <c r="AM211">
        <v>0.79257300119999996</v>
      </c>
      <c r="AN211">
        <v>0.8080830524</v>
      </c>
      <c r="AO211">
        <v>0.82287330839999995</v>
      </c>
      <c r="AP211">
        <v>0.83732177959999998</v>
      </c>
      <c r="AQ211">
        <v>0.85160694589999997</v>
      </c>
      <c r="AR211">
        <v>0.86573881399999997</v>
      </c>
      <c r="AS211">
        <v>0.87671736759999996</v>
      </c>
      <c r="AT211">
        <v>0.88756958060000002</v>
      </c>
      <c r="AU211">
        <v>0.89832675750000002</v>
      </c>
      <c r="AV211">
        <v>0.90901977860000005</v>
      </c>
      <c r="AW211">
        <v>0.91980118639999997</v>
      </c>
    </row>
    <row r="212" spans="2:49" x14ac:dyDescent="0.35">
      <c r="B212" t="s">
        <v>246</v>
      </c>
      <c r="C212">
        <v>3.4574974609126801</v>
      </c>
      <c r="D212">
        <v>3.51300870100687</v>
      </c>
      <c r="E212">
        <v>3.5862282059999999</v>
      </c>
      <c r="F212">
        <v>3.5671016679999998</v>
      </c>
      <c r="G212">
        <v>3.5444487630000001</v>
      </c>
      <c r="H212">
        <v>3.2604288170000002</v>
      </c>
      <c r="I212">
        <v>3.287740404</v>
      </c>
      <c r="J212">
        <v>3.2402529979999999</v>
      </c>
      <c r="K212">
        <v>3.126910933</v>
      </c>
      <c r="L212">
        <v>2.9786649129999998</v>
      </c>
      <c r="M212">
        <v>2.843039992</v>
      </c>
      <c r="N212">
        <v>2.6835720809999999</v>
      </c>
      <c r="O212">
        <v>2.9117888509999998</v>
      </c>
      <c r="P212">
        <v>3.1971742980000002</v>
      </c>
      <c r="Q212">
        <v>3.5322671209999998</v>
      </c>
      <c r="R212">
        <v>3.81477567</v>
      </c>
      <c r="S212">
        <v>5.9386495400000001</v>
      </c>
      <c r="T212">
        <v>4.3768632710000004</v>
      </c>
      <c r="U212">
        <v>2.9909740419999999</v>
      </c>
      <c r="V212">
        <v>1.721257212</v>
      </c>
      <c r="W212">
        <v>1.7725197239999999</v>
      </c>
      <c r="X212">
        <v>1.822548558</v>
      </c>
      <c r="Y212">
        <v>1.8216421979999999</v>
      </c>
      <c r="Z212">
        <v>1.8197313669999999</v>
      </c>
      <c r="AA212">
        <v>1.8177213299999999</v>
      </c>
      <c r="AB212">
        <v>1.8143769059999999</v>
      </c>
      <c r="AC212">
        <v>1.811943627</v>
      </c>
      <c r="AD212">
        <v>1.7941940059999999</v>
      </c>
      <c r="AE212">
        <v>1.7794107640000001</v>
      </c>
      <c r="AF212">
        <v>1.7964295509999999</v>
      </c>
      <c r="AG212">
        <v>1.7970699109999999</v>
      </c>
      <c r="AH212">
        <v>1.799152463</v>
      </c>
      <c r="AI212">
        <v>1.8050679350000001</v>
      </c>
      <c r="AJ212">
        <v>1.811309206</v>
      </c>
      <c r="AK212">
        <v>1.817673468</v>
      </c>
      <c r="AL212">
        <v>1.825162656</v>
      </c>
      <c r="AM212">
        <v>1.832590881</v>
      </c>
      <c r="AN212">
        <v>1.8416013410000001</v>
      </c>
      <c r="AO212">
        <v>1.848739737</v>
      </c>
      <c r="AP212">
        <v>1.8549142510000001</v>
      </c>
      <c r="AQ212">
        <v>1.8605469400000001</v>
      </c>
      <c r="AR212">
        <v>1.8656737130000001</v>
      </c>
      <c r="AS212">
        <v>2.5698083899999999</v>
      </c>
      <c r="AT212">
        <v>3.2769642380000001</v>
      </c>
      <c r="AU212">
        <v>3.986698541</v>
      </c>
      <c r="AV212">
        <v>4.6986742819999998</v>
      </c>
      <c r="AW212">
        <v>5.413372141</v>
      </c>
    </row>
    <row r="213" spans="2:49" x14ac:dyDescent="0.35">
      <c r="B213" t="s">
        <v>247</v>
      </c>
      <c r="C213">
        <v>5.0750954082325404</v>
      </c>
      <c r="D213">
        <v>5.1565777065978304</v>
      </c>
      <c r="E213">
        <v>5.2640531209999999</v>
      </c>
      <c r="F213">
        <v>5.1234886120000001</v>
      </c>
      <c r="G213">
        <v>4.9813976149999997</v>
      </c>
      <c r="H213">
        <v>4.483452422</v>
      </c>
      <c r="I213">
        <v>4.4233642040000003</v>
      </c>
      <c r="J213">
        <v>4.2431875310000002</v>
      </c>
      <c r="K213">
        <v>3.9855183310000002</v>
      </c>
      <c r="L213">
        <v>3.6952585999999998</v>
      </c>
      <c r="M213">
        <v>3.4328747329999998</v>
      </c>
      <c r="N213">
        <v>3.1538278850000001</v>
      </c>
      <c r="O213">
        <v>2.870504188</v>
      </c>
      <c r="P213">
        <v>2.6432921180000002</v>
      </c>
      <c r="Q213">
        <v>2.4486270189999999</v>
      </c>
      <c r="R213">
        <v>2.2168723799999999</v>
      </c>
      <c r="S213">
        <v>0.9318557153</v>
      </c>
      <c r="T213">
        <v>0.73626617409999995</v>
      </c>
      <c r="U213">
        <v>0.56504707369999996</v>
      </c>
      <c r="V213">
        <v>0.40986614939999999</v>
      </c>
      <c r="W213">
        <v>0.35055409199999998</v>
      </c>
      <c r="X213">
        <v>0.27879947579999997</v>
      </c>
      <c r="Y213">
        <v>0.28097674900000003</v>
      </c>
      <c r="Z213">
        <v>0.2830268071</v>
      </c>
      <c r="AA213">
        <v>0.28508829800000002</v>
      </c>
      <c r="AB213">
        <v>0.28675185790000002</v>
      </c>
      <c r="AC213">
        <v>0.28858766270000002</v>
      </c>
      <c r="AD213">
        <v>0.28688795280000001</v>
      </c>
      <c r="AE213">
        <v>0.28568227359999998</v>
      </c>
      <c r="AF213">
        <v>0.2883449669</v>
      </c>
      <c r="AG213">
        <v>0.28915882669999998</v>
      </c>
      <c r="AH213">
        <v>0.29022337440000001</v>
      </c>
      <c r="AI213">
        <v>0.29198790889999998</v>
      </c>
      <c r="AJ213">
        <v>0.29382653660000002</v>
      </c>
      <c r="AK213">
        <v>0.29570732750000001</v>
      </c>
      <c r="AL213">
        <v>0.29773775070000003</v>
      </c>
      <c r="AM213">
        <v>0.29978029369999998</v>
      </c>
      <c r="AN213">
        <v>0.302166675</v>
      </c>
      <c r="AO213">
        <v>0.30426855269999997</v>
      </c>
      <c r="AP213">
        <v>0.30623354809999997</v>
      </c>
      <c r="AQ213">
        <v>0.30813058650000003</v>
      </c>
      <c r="AR213">
        <v>0.30996529820000002</v>
      </c>
      <c r="AS213">
        <v>0.31275698200000002</v>
      </c>
      <c r="AT213">
        <v>0.31548798039999998</v>
      </c>
      <c r="AU213">
        <v>0.31817011429999997</v>
      </c>
      <c r="AV213">
        <v>0.320814881</v>
      </c>
      <c r="AW213">
        <v>0.3234763974</v>
      </c>
    </row>
    <row r="214" spans="2:49" x14ac:dyDescent="0.35">
      <c r="B214" t="s">
        <v>248</v>
      </c>
      <c r="C214">
        <v>0.35516190417563898</v>
      </c>
      <c r="D214">
        <v>0.36086414342755202</v>
      </c>
      <c r="E214">
        <v>0.36838541540000003</v>
      </c>
      <c r="F214">
        <v>0.60907727109999998</v>
      </c>
      <c r="G214">
        <v>0.83705183869999999</v>
      </c>
      <c r="H214">
        <v>0.97338084950000003</v>
      </c>
      <c r="I214">
        <v>1.174942994</v>
      </c>
      <c r="J214">
        <v>1.366707903</v>
      </c>
      <c r="K214">
        <v>1.513333732</v>
      </c>
      <c r="L214">
        <v>1.6159776669999999</v>
      </c>
      <c r="M214">
        <v>1.6931599349999999</v>
      </c>
      <c r="N214">
        <v>1.7188910930000001</v>
      </c>
      <c r="O214">
        <v>1.93854068</v>
      </c>
      <c r="P214">
        <v>2.2123983580000002</v>
      </c>
      <c r="Q214">
        <v>2.5405897890000002</v>
      </c>
      <c r="R214">
        <v>2.8519113379999999</v>
      </c>
      <c r="S214">
        <v>3.794434088</v>
      </c>
      <c r="T214">
        <v>3.893279808</v>
      </c>
      <c r="U214">
        <v>4.0196914340000003</v>
      </c>
      <c r="V214">
        <v>4.1596503179999997</v>
      </c>
      <c r="W214">
        <v>4.7808945129999998</v>
      </c>
      <c r="X214">
        <v>5.456491422</v>
      </c>
      <c r="Y214">
        <v>5.8709603570000004</v>
      </c>
      <c r="Z214">
        <v>6.2893315379999999</v>
      </c>
      <c r="AA214">
        <v>6.7144006320000003</v>
      </c>
      <c r="AB214">
        <v>7.0161980670000004</v>
      </c>
      <c r="AC214">
        <v>7.3256778010000003</v>
      </c>
      <c r="AD214">
        <v>7.7310138830000001</v>
      </c>
      <c r="AE214">
        <v>8.1481408329999905</v>
      </c>
      <c r="AF214">
        <v>8.5781177629999998</v>
      </c>
      <c r="AG214">
        <v>9.0355847029999996</v>
      </c>
      <c r="AH214">
        <v>9.5028278949999905</v>
      </c>
      <c r="AI214">
        <v>10.00312647</v>
      </c>
      <c r="AJ214">
        <v>10.510516640000001</v>
      </c>
      <c r="AK214">
        <v>11.02428862</v>
      </c>
      <c r="AL214">
        <v>11.560937839999999</v>
      </c>
      <c r="AM214">
        <v>12.1035527</v>
      </c>
      <c r="AN214">
        <v>12.66467901</v>
      </c>
      <c r="AO214">
        <v>13.219951679999999</v>
      </c>
      <c r="AP214">
        <v>13.77477019</v>
      </c>
      <c r="AQ214">
        <v>14.331783270000001</v>
      </c>
      <c r="AR214">
        <v>14.89102357</v>
      </c>
      <c r="AS214">
        <v>15.47796604</v>
      </c>
      <c r="AT214">
        <v>16.06957792</v>
      </c>
      <c r="AU214">
        <v>16.666218529999998</v>
      </c>
      <c r="AV214">
        <v>17.268298819999998</v>
      </c>
      <c r="AW214">
        <v>17.8786524</v>
      </c>
    </row>
    <row r="215" spans="2:49" x14ac:dyDescent="0.35">
      <c r="B215" t="s">
        <v>249</v>
      </c>
      <c r="C215">
        <v>7.99114284395189E-2</v>
      </c>
      <c r="D215">
        <v>8.1194432271199296E-2</v>
      </c>
      <c r="E215">
        <v>8.2886718499999998E-2</v>
      </c>
      <c r="F215">
        <v>0.104793501</v>
      </c>
      <c r="G215">
        <v>0.1323225663</v>
      </c>
      <c r="H215">
        <v>0.15463996190000001</v>
      </c>
      <c r="I215">
        <v>0.19806275070000001</v>
      </c>
      <c r="J215">
        <v>0.25380052479999998</v>
      </c>
      <c r="K215">
        <v>0.31855147779999998</v>
      </c>
      <c r="L215">
        <v>0.39481139599999998</v>
      </c>
      <c r="M215">
        <v>0.49047876239999999</v>
      </c>
      <c r="N215">
        <v>0.60283384309999999</v>
      </c>
      <c r="O215">
        <v>0.70152863980000002</v>
      </c>
      <c r="P215">
        <v>0.82614263659999998</v>
      </c>
      <c r="Q215">
        <v>0.9789206265</v>
      </c>
      <c r="R215">
        <v>1.133888037</v>
      </c>
      <c r="S215">
        <v>1.672226561</v>
      </c>
      <c r="T215">
        <v>1.715788377</v>
      </c>
      <c r="U215">
        <v>1.7714986290000001</v>
      </c>
      <c r="V215">
        <v>1.833179227</v>
      </c>
      <c r="W215">
        <v>2.0228046169999998</v>
      </c>
      <c r="X215">
        <v>2.2275589899999999</v>
      </c>
      <c r="Y215">
        <v>2.411973718</v>
      </c>
      <c r="Z215">
        <v>2.5982405719999999</v>
      </c>
      <c r="AA215">
        <v>2.7875041540000001</v>
      </c>
      <c r="AB215">
        <v>2.978872795</v>
      </c>
      <c r="AC215">
        <v>3.1743428119999999</v>
      </c>
      <c r="AD215">
        <v>3.5711087080000001</v>
      </c>
      <c r="AE215">
        <v>3.9717081240000001</v>
      </c>
      <c r="AF215">
        <v>4.3777856059999998</v>
      </c>
      <c r="AG215">
        <v>4.8071974019999999</v>
      </c>
      <c r="AH215">
        <v>5.2420515830000003</v>
      </c>
      <c r="AI215">
        <v>5.7041659339999997</v>
      </c>
      <c r="AJ215">
        <v>6.1716869699999997</v>
      </c>
      <c r="AK215">
        <v>6.6443582269999997</v>
      </c>
      <c r="AL215">
        <v>7.1392760480000002</v>
      </c>
      <c r="AM215">
        <v>7.6394004730000002</v>
      </c>
      <c r="AN215">
        <v>8.1605118749999903</v>
      </c>
      <c r="AO215">
        <v>8.6796930369999998</v>
      </c>
      <c r="AP215">
        <v>9.2001467080000001</v>
      </c>
      <c r="AQ215">
        <v>9.7234929250000004</v>
      </c>
      <c r="AR215">
        <v>10.24967902</v>
      </c>
      <c r="AS215">
        <v>10.591648380000001</v>
      </c>
      <c r="AT215">
        <v>10.93580993</v>
      </c>
      <c r="AU215">
        <v>11.28243997</v>
      </c>
      <c r="AV215">
        <v>11.63184115</v>
      </c>
      <c r="AW215">
        <v>11.985932249999999</v>
      </c>
    </row>
    <row r="216" spans="2:49" x14ac:dyDescent="0.35">
      <c r="B216" t="s">
        <v>250</v>
      </c>
      <c r="C216">
        <v>4.4799793836545803</v>
      </c>
      <c r="D216">
        <v>4.5519069017495504</v>
      </c>
      <c r="E216">
        <v>4.6467795299999999</v>
      </c>
      <c r="F216">
        <v>4.7495378270000002</v>
      </c>
      <c r="G216">
        <v>4.8489145259999997</v>
      </c>
      <c r="H216">
        <v>4.582163403</v>
      </c>
      <c r="I216">
        <v>4.7460833300000003</v>
      </c>
      <c r="J216">
        <v>4.8952441430000002</v>
      </c>
      <c r="K216">
        <v>4.9453240860000003</v>
      </c>
      <c r="L216">
        <v>4.933113294</v>
      </c>
      <c r="M216">
        <v>4.9323037870000004</v>
      </c>
      <c r="N216">
        <v>4.8787242190000004</v>
      </c>
      <c r="O216">
        <v>4.9901026430000002</v>
      </c>
      <c r="P216">
        <v>5.1650056190000004</v>
      </c>
      <c r="Q216">
        <v>5.3791191730000003</v>
      </c>
      <c r="R216">
        <v>5.47618355</v>
      </c>
      <c r="S216">
        <v>4.9831890669999996</v>
      </c>
      <c r="T216">
        <v>5.109662567</v>
      </c>
      <c r="U216">
        <v>5.2721265180000003</v>
      </c>
      <c r="V216">
        <v>5.4521360620000001</v>
      </c>
      <c r="W216">
        <v>5.5414147319999998</v>
      </c>
      <c r="X216">
        <v>5.625167662</v>
      </c>
      <c r="Y216">
        <v>5.6549998800000001</v>
      </c>
      <c r="Z216">
        <v>5.6821064080000001</v>
      </c>
      <c r="AA216">
        <v>5.7092836939999998</v>
      </c>
      <c r="AB216">
        <v>5.7393322949999996</v>
      </c>
      <c r="AC216">
        <v>5.7727887859999996</v>
      </c>
      <c r="AD216">
        <v>5.78804564</v>
      </c>
      <c r="AE216">
        <v>5.8140283530000003</v>
      </c>
      <c r="AF216">
        <v>5.8657321800000002</v>
      </c>
      <c r="AG216">
        <v>5.9141495329999998</v>
      </c>
      <c r="AH216">
        <v>5.968442724</v>
      </c>
      <c r="AI216">
        <v>6.0324635290000002</v>
      </c>
      <c r="AJ216">
        <v>6.0987665299999998</v>
      </c>
      <c r="AK216">
        <v>6.1667222429999997</v>
      </c>
      <c r="AL216">
        <v>6.2368426030000004</v>
      </c>
      <c r="AM216">
        <v>6.307984673</v>
      </c>
      <c r="AN216">
        <v>6.3777510980000001</v>
      </c>
      <c r="AO216">
        <v>6.442010078</v>
      </c>
      <c r="AP216">
        <v>6.5038478810000004</v>
      </c>
      <c r="AQ216">
        <v>6.5647125419999997</v>
      </c>
      <c r="AR216">
        <v>6.6247174769999999</v>
      </c>
      <c r="AS216">
        <v>6.6897700929999999</v>
      </c>
      <c r="AT216">
        <v>6.7536434249999999</v>
      </c>
      <c r="AU216">
        <v>6.816588297</v>
      </c>
      <c r="AV216">
        <v>6.8788494040000003</v>
      </c>
      <c r="AW216">
        <v>6.9415868109999996</v>
      </c>
    </row>
    <row r="217" spans="2:49" x14ac:dyDescent="0.35">
      <c r="B217" t="s">
        <v>251</v>
      </c>
      <c r="C217">
        <v>1.4169855567767899</v>
      </c>
      <c r="D217">
        <v>1.4397357182278101</v>
      </c>
      <c r="E217">
        <v>1.469743255</v>
      </c>
      <c r="F217">
        <v>1.604738746</v>
      </c>
      <c r="G217">
        <v>1.7501173290000001</v>
      </c>
      <c r="H217">
        <v>1.766711784</v>
      </c>
      <c r="I217">
        <v>1.9548012850000001</v>
      </c>
      <c r="J217">
        <v>2.092442659</v>
      </c>
      <c r="K217">
        <v>2.1930852949999999</v>
      </c>
      <c r="L217">
        <v>2.2689393770000001</v>
      </c>
      <c r="M217">
        <v>2.3520218320000001</v>
      </c>
      <c r="N217">
        <v>2.411152789</v>
      </c>
      <c r="O217">
        <v>2.6779184800000002</v>
      </c>
      <c r="P217">
        <v>3.0070735499999999</v>
      </c>
      <c r="Q217">
        <v>3.3943882240000001</v>
      </c>
      <c r="R217">
        <v>3.7417136270000002</v>
      </c>
      <c r="S217">
        <v>2.7147699310000002</v>
      </c>
      <c r="T217">
        <v>3.3283810439999999</v>
      </c>
      <c r="U217">
        <v>3.852160778</v>
      </c>
      <c r="V217">
        <v>4.293665828</v>
      </c>
      <c r="W217">
        <v>4.4795437079999996</v>
      </c>
      <c r="X217">
        <v>4.6739131289999998</v>
      </c>
      <c r="Y217">
        <v>4.6670686720000001</v>
      </c>
      <c r="Z217">
        <v>4.6393750499999999</v>
      </c>
      <c r="AA217">
        <v>4.59268491</v>
      </c>
      <c r="AB217">
        <v>4.5748456810000002</v>
      </c>
      <c r="AC217">
        <v>4.5437794550000001</v>
      </c>
      <c r="AD217">
        <v>4.4606797330000001</v>
      </c>
      <c r="AE217">
        <v>4.3814461790000001</v>
      </c>
      <c r="AF217">
        <v>4.4552664770000003</v>
      </c>
      <c r="AG217">
        <v>4.4450816160000004</v>
      </c>
      <c r="AH217">
        <v>4.4361392830000002</v>
      </c>
      <c r="AI217">
        <v>4.5455927340000004</v>
      </c>
      <c r="AJ217">
        <v>4.6330025419999998</v>
      </c>
      <c r="AK217">
        <v>4.6976276070000003</v>
      </c>
      <c r="AL217">
        <v>4.8045496600000002</v>
      </c>
      <c r="AM217">
        <v>4.893248957</v>
      </c>
      <c r="AN217">
        <v>4.9266812619999998</v>
      </c>
      <c r="AO217">
        <v>4.953760334</v>
      </c>
      <c r="AP217">
        <v>4.9768779729999997</v>
      </c>
      <c r="AQ217">
        <v>4.9971381309999998</v>
      </c>
      <c r="AR217">
        <v>5.0146137480000004</v>
      </c>
      <c r="AS217">
        <v>5.06451341</v>
      </c>
      <c r="AT217">
        <v>5.1118099969999999</v>
      </c>
      <c r="AU217">
        <v>5.1566512769999999</v>
      </c>
      <c r="AV217">
        <v>5.1991816770000003</v>
      </c>
      <c r="AW217">
        <v>5.2402373129999997</v>
      </c>
    </row>
    <row r="218" spans="2:49" x14ac:dyDescent="0.35">
      <c r="B218" t="s">
        <v>217</v>
      </c>
      <c r="C218">
        <v>34.067295461021303</v>
      </c>
      <c r="D218">
        <v>34.614256909026899</v>
      </c>
      <c r="E218">
        <v>35.359228450000003</v>
      </c>
      <c r="F218">
        <v>35.492777920000002</v>
      </c>
      <c r="G218">
        <v>34.65476262</v>
      </c>
      <c r="H218">
        <v>33.418683479999999</v>
      </c>
      <c r="I218">
        <v>34.062213470000003</v>
      </c>
      <c r="J218">
        <v>34.091257120000002</v>
      </c>
      <c r="K218">
        <v>32.983230810000002</v>
      </c>
      <c r="L218">
        <v>32.390419440000002</v>
      </c>
      <c r="M218">
        <v>32.40401456</v>
      </c>
      <c r="N218">
        <v>32.8765748</v>
      </c>
      <c r="O218">
        <v>32.713452029999999</v>
      </c>
      <c r="P218">
        <v>31.39320893</v>
      </c>
      <c r="Q218">
        <v>28.88026108</v>
      </c>
      <c r="R218">
        <v>26.34988718</v>
      </c>
      <c r="S218">
        <v>23.946488299999999</v>
      </c>
      <c r="T218">
        <v>22.985792379999999</v>
      </c>
      <c r="U218">
        <v>22.274143179999999</v>
      </c>
      <c r="V218">
        <v>21.638531180000001</v>
      </c>
      <c r="W218">
        <v>20.895940849999999</v>
      </c>
      <c r="X218">
        <v>20.106611950000001</v>
      </c>
      <c r="Y218">
        <v>19.616593959999999</v>
      </c>
      <c r="Z218">
        <v>19.27195614</v>
      </c>
      <c r="AA218">
        <v>19.009597580000001</v>
      </c>
      <c r="AB218">
        <v>18.794096029999999</v>
      </c>
      <c r="AC218">
        <v>18.612629370000001</v>
      </c>
      <c r="AD218">
        <v>18.501151719999999</v>
      </c>
      <c r="AE218">
        <v>18.383633799999998</v>
      </c>
      <c r="AF218">
        <v>18.26961361</v>
      </c>
      <c r="AG218">
        <v>18.156110869999999</v>
      </c>
      <c r="AH218">
        <v>18.054119279999998</v>
      </c>
      <c r="AI218">
        <v>18.063441390000001</v>
      </c>
      <c r="AJ218">
        <v>18.081027760000001</v>
      </c>
      <c r="AK218">
        <v>18.109086210000001</v>
      </c>
      <c r="AL218">
        <v>18.141410100000002</v>
      </c>
      <c r="AM218">
        <v>18.178534320000001</v>
      </c>
      <c r="AN218">
        <v>18.15105393</v>
      </c>
      <c r="AO218">
        <v>18.119420890000001</v>
      </c>
      <c r="AP218">
        <v>18.08663065</v>
      </c>
      <c r="AQ218">
        <v>18.056242999999998</v>
      </c>
      <c r="AR218">
        <v>18.022989410000001</v>
      </c>
      <c r="AS218">
        <v>17.986694159999999</v>
      </c>
      <c r="AT218">
        <v>17.944471310000001</v>
      </c>
      <c r="AU218">
        <v>17.896278720000002</v>
      </c>
      <c r="AV218">
        <v>17.844083940000001</v>
      </c>
      <c r="AW218">
        <v>17.801156420000002</v>
      </c>
    </row>
    <row r="219" spans="2:49" x14ac:dyDescent="0.35">
      <c r="B219" t="s">
        <v>218</v>
      </c>
      <c r="C219">
        <v>1.54983431156195</v>
      </c>
      <c r="D219">
        <v>1.57471740274219</v>
      </c>
      <c r="E219">
        <v>1.60860863</v>
      </c>
      <c r="F219">
        <v>1.873083292</v>
      </c>
      <c r="G219">
        <v>2.0753754770000001</v>
      </c>
      <c r="H219">
        <v>2.2326300790000002</v>
      </c>
      <c r="I219">
        <v>2.5037745189999998</v>
      </c>
      <c r="J219">
        <v>2.7150707189999999</v>
      </c>
      <c r="K219">
        <v>2.8165138860000001</v>
      </c>
      <c r="L219">
        <v>2.9379779340000001</v>
      </c>
      <c r="M219">
        <v>3.0952326330000002</v>
      </c>
      <c r="N219">
        <v>3.2801281950000001</v>
      </c>
      <c r="O219">
        <v>4.2873402939999998</v>
      </c>
      <c r="P219">
        <v>5.4045119709999998</v>
      </c>
      <c r="Q219">
        <v>6.5310491270000002</v>
      </c>
      <c r="R219">
        <v>7.8275083070000004</v>
      </c>
      <c r="S219">
        <v>6.6258576920000003</v>
      </c>
      <c r="T219">
        <v>6.6045021860000004</v>
      </c>
      <c r="U219">
        <v>6.6348902860000001</v>
      </c>
      <c r="V219">
        <v>6.6717863260000003</v>
      </c>
      <c r="W219">
        <v>6.5240351260000002</v>
      </c>
      <c r="X219">
        <v>6.3585278499999998</v>
      </c>
      <c r="Y219">
        <v>6.345756862</v>
      </c>
      <c r="Z219">
        <v>6.3771305610000004</v>
      </c>
      <c r="AA219">
        <v>6.4344608159999996</v>
      </c>
      <c r="AB219">
        <v>6.5094837989999998</v>
      </c>
      <c r="AC219">
        <v>6.5966210189999996</v>
      </c>
      <c r="AD219">
        <v>6.7050485379999998</v>
      </c>
      <c r="AE219">
        <v>6.8113719340000003</v>
      </c>
      <c r="AF219">
        <v>6.9185870610000002</v>
      </c>
      <c r="AG219">
        <v>7.0281233260000002</v>
      </c>
      <c r="AH219">
        <v>7.1423523619999996</v>
      </c>
      <c r="AI219">
        <v>7.1952566400000002</v>
      </c>
      <c r="AJ219">
        <v>7.2517684979999997</v>
      </c>
      <c r="AK219">
        <v>7.3128498290000001</v>
      </c>
      <c r="AL219">
        <v>7.3763308189999997</v>
      </c>
      <c r="AM219">
        <v>7.4422232299999997</v>
      </c>
      <c r="AN219">
        <v>7.5089204360000004</v>
      </c>
      <c r="AO219">
        <v>7.574506747</v>
      </c>
      <c r="AP219">
        <v>7.6402031709999996</v>
      </c>
      <c r="AQ219">
        <v>7.7075238160000001</v>
      </c>
      <c r="AR219">
        <v>7.7742384729999996</v>
      </c>
      <c r="AS219">
        <v>7.8093697339999997</v>
      </c>
      <c r="AT219">
        <v>7.8425471389999997</v>
      </c>
      <c r="AU219">
        <v>7.8737162530000004</v>
      </c>
      <c r="AV219">
        <v>7.9037110740000003</v>
      </c>
      <c r="AW219">
        <v>7.9384281640000003</v>
      </c>
    </row>
    <row r="220" spans="2:49" x14ac:dyDescent="0.35">
      <c r="B220" t="s">
        <v>219</v>
      </c>
      <c r="C220">
        <v>0.19372928894524399</v>
      </c>
      <c r="D220">
        <v>0.196839675342774</v>
      </c>
      <c r="E220">
        <v>0.2010760788</v>
      </c>
      <c r="F220">
        <v>0.19028309769999999</v>
      </c>
      <c r="G220">
        <v>0.1751562921</v>
      </c>
      <c r="H220">
        <v>0.1592409447</v>
      </c>
      <c r="I220">
        <v>0.15301741769999999</v>
      </c>
      <c r="J220">
        <v>0.14382917880000001</v>
      </c>
      <c r="K220">
        <v>0.1306210743</v>
      </c>
      <c r="L220">
        <v>0.1203385916</v>
      </c>
      <c r="M220">
        <v>0.112869502</v>
      </c>
      <c r="N220">
        <v>0.1072853349</v>
      </c>
      <c r="O220">
        <v>0.1071222532</v>
      </c>
      <c r="P220">
        <v>0.1031550338</v>
      </c>
      <c r="Q220">
        <v>9.5226778400000003E-2</v>
      </c>
      <c r="R220">
        <v>8.7185021299999999E-2</v>
      </c>
      <c r="S220">
        <v>0.37055789719999999</v>
      </c>
      <c r="T220">
        <v>0.33466187889999999</v>
      </c>
      <c r="U220">
        <v>0.3041081115</v>
      </c>
      <c r="V220">
        <v>0.27599154199999998</v>
      </c>
      <c r="W220">
        <v>0.34567731820000003</v>
      </c>
      <c r="X220">
        <v>0.4113198341</v>
      </c>
      <c r="Y220">
        <v>0.40518428620000002</v>
      </c>
      <c r="Z220">
        <v>0.40197233970000001</v>
      </c>
      <c r="AA220">
        <v>0.40044146809999998</v>
      </c>
      <c r="AB220">
        <v>0.39988874099999999</v>
      </c>
      <c r="AC220">
        <v>0.40006867530000001</v>
      </c>
      <c r="AD220">
        <v>0.41653664730000001</v>
      </c>
      <c r="AE220">
        <v>0.43287984270000002</v>
      </c>
      <c r="AF220">
        <v>0.4492836496</v>
      </c>
      <c r="AG220">
        <v>0.46594455470000001</v>
      </c>
      <c r="AH220">
        <v>0.48293132649999998</v>
      </c>
      <c r="AI220">
        <v>0.50422670290000005</v>
      </c>
      <c r="AJ220">
        <v>0.5258893067</v>
      </c>
      <c r="AK220">
        <v>0.54801604309999996</v>
      </c>
      <c r="AL220">
        <v>0.57084581089999997</v>
      </c>
      <c r="AM220">
        <v>0.59402745170000004</v>
      </c>
      <c r="AN220">
        <v>0.61424020030000004</v>
      </c>
      <c r="AO220">
        <v>0.63447777449999998</v>
      </c>
      <c r="AP220">
        <v>0.65483662840000001</v>
      </c>
      <c r="AQ220">
        <v>0.675448465</v>
      </c>
      <c r="AR220">
        <v>0.69612128299999998</v>
      </c>
      <c r="AS220">
        <v>0.71367927720000002</v>
      </c>
      <c r="AT220">
        <v>0.73123358810000005</v>
      </c>
      <c r="AU220">
        <v>0.74876905299999996</v>
      </c>
      <c r="AV220">
        <v>0.76635617919999999</v>
      </c>
      <c r="AW220">
        <v>0.78457198849999998</v>
      </c>
    </row>
    <row r="221" spans="2:49" x14ac:dyDescent="0.35">
      <c r="B221" t="s">
        <v>220</v>
      </c>
      <c r="C221">
        <v>0.71679836909740502</v>
      </c>
      <c r="D221">
        <v>0.72830679876826598</v>
      </c>
      <c r="E221">
        <v>0.74398149140000003</v>
      </c>
      <c r="F221">
        <v>0.73783762819999998</v>
      </c>
      <c r="G221">
        <v>0.71177903600000003</v>
      </c>
      <c r="H221">
        <v>0.67816138579999996</v>
      </c>
      <c r="I221">
        <v>0.68293291300000003</v>
      </c>
      <c r="J221">
        <v>0.67273347510000003</v>
      </c>
      <c r="K221">
        <v>0.64027736909999999</v>
      </c>
      <c r="L221">
        <v>0.61818531960000001</v>
      </c>
      <c r="M221">
        <v>0.60764402900000003</v>
      </c>
      <c r="N221">
        <v>0.60530163910000001</v>
      </c>
      <c r="O221">
        <v>0.62057493829999999</v>
      </c>
      <c r="P221">
        <v>0.61357183380000002</v>
      </c>
      <c r="Q221">
        <v>0.58152932219999998</v>
      </c>
      <c r="R221">
        <v>0.5465988128</v>
      </c>
      <c r="S221">
        <v>1.4296067130000001</v>
      </c>
      <c r="T221">
        <v>1.2050835959999999</v>
      </c>
      <c r="U221">
        <v>1.007813053</v>
      </c>
      <c r="V221">
        <v>0.82560086460000004</v>
      </c>
      <c r="W221">
        <v>0.8146671741</v>
      </c>
      <c r="X221">
        <v>0.801171152</v>
      </c>
      <c r="Y221">
        <v>0.78814839189999997</v>
      </c>
      <c r="Z221">
        <v>0.7808337085</v>
      </c>
      <c r="AA221">
        <v>0.77679358440000001</v>
      </c>
      <c r="AB221">
        <v>0.77451203879999997</v>
      </c>
      <c r="AC221">
        <v>0.77364840219999997</v>
      </c>
      <c r="AD221">
        <v>0.77040156339999999</v>
      </c>
      <c r="AE221">
        <v>0.76691037870000001</v>
      </c>
      <c r="AF221">
        <v>0.76457197170000002</v>
      </c>
      <c r="AG221">
        <v>0.7616630056</v>
      </c>
      <c r="AH221">
        <v>0.7592440412</v>
      </c>
      <c r="AI221">
        <v>0.75982050400000001</v>
      </c>
      <c r="AJ221">
        <v>0.76074720129999995</v>
      </c>
      <c r="AK221">
        <v>0.76211732929999998</v>
      </c>
      <c r="AL221">
        <v>0.76373388580000001</v>
      </c>
      <c r="AM221">
        <v>0.76555638469999998</v>
      </c>
      <c r="AN221">
        <v>0.7672575371</v>
      </c>
      <c r="AO221">
        <v>0.76880631239999997</v>
      </c>
      <c r="AP221">
        <v>0.77032867390000004</v>
      </c>
      <c r="AQ221">
        <v>0.77197662779999998</v>
      </c>
      <c r="AR221">
        <v>0.77352562130000002</v>
      </c>
      <c r="AS221">
        <v>0.77741796060000001</v>
      </c>
      <c r="AT221">
        <v>0.78112105170000001</v>
      </c>
      <c r="AU221">
        <v>0.78462920270000003</v>
      </c>
      <c r="AV221">
        <v>0.7880252875</v>
      </c>
      <c r="AW221">
        <v>0.79189736590000004</v>
      </c>
    </row>
    <row r="222" spans="2:49" x14ac:dyDescent="0.35">
      <c r="B222" t="s">
        <v>221</v>
      </c>
      <c r="C222">
        <v>0.19372928894524399</v>
      </c>
      <c r="D222">
        <v>0.196839675342774</v>
      </c>
      <c r="E222">
        <v>0.2010760788</v>
      </c>
      <c r="F222">
        <v>0.21079755350000001</v>
      </c>
      <c r="G222">
        <v>0.21495940429999999</v>
      </c>
      <c r="H222">
        <v>0.21649646310000001</v>
      </c>
      <c r="I222">
        <v>0.23046356849999999</v>
      </c>
      <c r="J222">
        <v>0.23997929230000001</v>
      </c>
      <c r="K222">
        <v>0.24143785940000001</v>
      </c>
      <c r="L222">
        <v>0.2464123091</v>
      </c>
      <c r="M222">
        <v>0.25603505830000001</v>
      </c>
      <c r="N222">
        <v>0.2696053726</v>
      </c>
      <c r="O222">
        <v>0.28815710560000002</v>
      </c>
      <c r="P222">
        <v>0.29703081939999998</v>
      </c>
      <c r="Q222">
        <v>0.29351590059999999</v>
      </c>
      <c r="R222">
        <v>0.28765761290000003</v>
      </c>
      <c r="S222">
        <v>0.3240693878</v>
      </c>
      <c r="T222">
        <v>0.30297114469999997</v>
      </c>
      <c r="U222">
        <v>0.28581859749999999</v>
      </c>
      <c r="V222">
        <v>0.27018245330000001</v>
      </c>
      <c r="W222">
        <v>0.26790653050000002</v>
      </c>
      <c r="X222">
        <v>0.2647497144</v>
      </c>
      <c r="Y222">
        <v>0.26394927169999999</v>
      </c>
      <c r="Z222">
        <v>0.26499031919999999</v>
      </c>
      <c r="AA222">
        <v>0.26711221979999999</v>
      </c>
      <c r="AB222">
        <v>0.26986634679999999</v>
      </c>
      <c r="AC222">
        <v>0.27312190269999997</v>
      </c>
      <c r="AD222">
        <v>0.27257075359999999</v>
      </c>
      <c r="AE222">
        <v>0.27193104330000001</v>
      </c>
      <c r="AF222">
        <v>0.27132492609999997</v>
      </c>
      <c r="AG222">
        <v>0.27077376149999999</v>
      </c>
      <c r="AH222">
        <v>0.27039590860000001</v>
      </c>
      <c r="AI222">
        <v>0.27103174250000001</v>
      </c>
      <c r="AJ222">
        <v>0.27179463939999998</v>
      </c>
      <c r="AK222">
        <v>0.27271855630000003</v>
      </c>
      <c r="AL222">
        <v>0.27375053020000001</v>
      </c>
      <c r="AM222">
        <v>0.27485978570000003</v>
      </c>
      <c r="AN222">
        <v>0.27600021949999998</v>
      </c>
      <c r="AO222">
        <v>0.27708954139999997</v>
      </c>
      <c r="AP222">
        <v>0.2781729356</v>
      </c>
      <c r="AQ222">
        <v>0.27930535779999999</v>
      </c>
      <c r="AR222">
        <v>0.28040568389999998</v>
      </c>
      <c r="AS222">
        <v>0.28217839839999997</v>
      </c>
      <c r="AT222">
        <v>0.28388664819999998</v>
      </c>
      <c r="AU222">
        <v>0.28552810899999997</v>
      </c>
      <c r="AV222">
        <v>0.28713271559999998</v>
      </c>
      <c r="AW222">
        <v>0.28891486859999999</v>
      </c>
    </row>
    <row r="223" spans="2:49" x14ac:dyDescent="0.35">
      <c r="B223" t="s">
        <v>222</v>
      </c>
      <c r="C223">
        <v>0.38745857789048899</v>
      </c>
      <c r="D223">
        <v>0.39367935068554899</v>
      </c>
      <c r="E223">
        <v>0.4021521575</v>
      </c>
      <c r="F223">
        <v>0.4576448716</v>
      </c>
      <c r="G223">
        <v>0.50658522819999996</v>
      </c>
      <c r="H223">
        <v>0.55383438510000005</v>
      </c>
      <c r="I223">
        <v>0.63997709439999995</v>
      </c>
      <c r="J223">
        <v>0.72338409260000003</v>
      </c>
      <c r="K223">
        <v>0.79001183279999998</v>
      </c>
      <c r="L223">
        <v>0.87523295300000004</v>
      </c>
      <c r="M223">
        <v>0.98717406429999999</v>
      </c>
      <c r="N223">
        <v>1.128381302</v>
      </c>
      <c r="O223">
        <v>1.218080324</v>
      </c>
      <c r="P223">
        <v>1.268140475</v>
      </c>
      <c r="Q223">
        <v>1.2656590830000001</v>
      </c>
      <c r="R223">
        <v>1.2527956469999999</v>
      </c>
      <c r="S223">
        <v>2.2109240319999999</v>
      </c>
      <c r="T223">
        <v>2.2142285390000001</v>
      </c>
      <c r="U223">
        <v>2.2340629769999998</v>
      </c>
      <c r="V223">
        <v>2.2554458300000002</v>
      </c>
      <c r="W223">
        <v>2.2984678550000002</v>
      </c>
      <c r="X223">
        <v>2.331428941</v>
      </c>
      <c r="Y223">
        <v>2.4171014309999999</v>
      </c>
      <c r="Z223">
        <v>2.5178033110000002</v>
      </c>
      <c r="AA223">
        <v>2.627988437</v>
      </c>
      <c r="AB223">
        <v>2.750221281</v>
      </c>
      <c r="AC223">
        <v>2.8777746890000002</v>
      </c>
      <c r="AD223">
        <v>2.9739827139999999</v>
      </c>
      <c r="AE223">
        <v>3.0692868240000002</v>
      </c>
      <c r="AF223">
        <v>3.1650122359999999</v>
      </c>
      <c r="AG223">
        <v>3.2658778470000001</v>
      </c>
      <c r="AH223">
        <v>3.3690025380000002</v>
      </c>
      <c r="AI223">
        <v>3.437714545</v>
      </c>
      <c r="AJ223">
        <v>3.5084327310000001</v>
      </c>
      <c r="AK223">
        <v>3.5816895120000001</v>
      </c>
      <c r="AL223">
        <v>3.658738461</v>
      </c>
      <c r="AM223">
        <v>3.7374037339999999</v>
      </c>
      <c r="AN223">
        <v>3.8128478719999999</v>
      </c>
      <c r="AO223">
        <v>3.8880539019999998</v>
      </c>
      <c r="AP223">
        <v>3.9636321680000002</v>
      </c>
      <c r="AQ223">
        <v>4.0403736060000002</v>
      </c>
      <c r="AR223">
        <v>4.1171188159999996</v>
      </c>
      <c r="AS223">
        <v>4.2294632620000003</v>
      </c>
      <c r="AT223">
        <v>4.3418869339999997</v>
      </c>
      <c r="AU223">
        <v>4.4542940849999999</v>
      </c>
      <c r="AV223">
        <v>4.5670992630000002</v>
      </c>
      <c r="AW223">
        <v>4.6837441049999997</v>
      </c>
    </row>
    <row r="224" spans="2:49" x14ac:dyDescent="0.35">
      <c r="B224" t="s">
        <v>252</v>
      </c>
      <c r="C224">
        <v>34.067295461021303</v>
      </c>
      <c r="D224">
        <v>34.614256909026899</v>
      </c>
      <c r="E224">
        <v>35.359228450000003</v>
      </c>
      <c r="F224">
        <v>35.492777920000002</v>
      </c>
      <c r="G224">
        <v>34.65476262</v>
      </c>
      <c r="H224">
        <v>33.418683479999999</v>
      </c>
      <c r="I224">
        <v>34.062213470000003</v>
      </c>
      <c r="J224">
        <v>34.091257120000002</v>
      </c>
      <c r="K224">
        <v>32.983230810000002</v>
      </c>
      <c r="L224">
        <v>32.390419440000002</v>
      </c>
      <c r="M224">
        <v>32.40401456</v>
      </c>
      <c r="N224">
        <v>32.8765748</v>
      </c>
      <c r="O224">
        <v>32.713452029999999</v>
      </c>
      <c r="P224">
        <v>31.39320893</v>
      </c>
      <c r="Q224">
        <v>28.88026108</v>
      </c>
      <c r="R224">
        <v>26.34988718</v>
      </c>
      <c r="S224">
        <v>23.946488299999999</v>
      </c>
      <c r="T224">
        <v>22.985792379999999</v>
      </c>
      <c r="U224">
        <v>22.274143179999999</v>
      </c>
      <c r="V224">
        <v>21.638531180000001</v>
      </c>
      <c r="W224">
        <v>20.895940849999999</v>
      </c>
      <c r="X224">
        <v>20.106611950000001</v>
      </c>
      <c r="Y224">
        <v>19.616593959999999</v>
      </c>
      <c r="Z224">
        <v>19.27195614</v>
      </c>
      <c r="AA224">
        <v>19.009597580000001</v>
      </c>
      <c r="AB224">
        <v>18.794096029999999</v>
      </c>
      <c r="AC224">
        <v>18.612629370000001</v>
      </c>
      <c r="AD224">
        <v>18.501151719999999</v>
      </c>
      <c r="AE224">
        <v>18.383633799999998</v>
      </c>
      <c r="AF224">
        <v>18.26961361</v>
      </c>
      <c r="AG224">
        <v>18.156110869999999</v>
      </c>
      <c r="AH224">
        <v>18.054119279999998</v>
      </c>
      <c r="AI224">
        <v>18.063441390000001</v>
      </c>
      <c r="AJ224">
        <v>18.081027760000001</v>
      </c>
      <c r="AK224">
        <v>18.109086210000001</v>
      </c>
      <c r="AL224">
        <v>18.141410100000002</v>
      </c>
      <c r="AM224">
        <v>18.178534320000001</v>
      </c>
      <c r="AN224">
        <v>18.15105393</v>
      </c>
      <c r="AO224">
        <v>18.119420890000001</v>
      </c>
      <c r="AP224">
        <v>18.08663065</v>
      </c>
      <c r="AQ224">
        <v>18.056242999999998</v>
      </c>
      <c r="AR224">
        <v>18.022989410000001</v>
      </c>
      <c r="AS224">
        <v>17.986694159999999</v>
      </c>
      <c r="AT224">
        <v>17.944471310000001</v>
      </c>
      <c r="AU224">
        <v>17.896278720000002</v>
      </c>
      <c r="AV224">
        <v>17.844083940000001</v>
      </c>
      <c r="AW224">
        <v>17.801156420000002</v>
      </c>
    </row>
    <row r="225" spans="2:49" x14ac:dyDescent="0.35">
      <c r="B225" t="s">
        <v>253</v>
      </c>
      <c r="C225">
        <v>1.54983431156195</v>
      </c>
      <c r="D225">
        <v>1.57471740274219</v>
      </c>
      <c r="E225">
        <v>1.60860863</v>
      </c>
      <c r="F225">
        <v>1.873083292</v>
      </c>
      <c r="G225">
        <v>2.0753754770000001</v>
      </c>
      <c r="H225">
        <v>2.2326300790000002</v>
      </c>
      <c r="I225">
        <v>2.5037745189999998</v>
      </c>
      <c r="J225">
        <v>2.7150707189999999</v>
      </c>
      <c r="K225">
        <v>2.8165138860000001</v>
      </c>
      <c r="L225">
        <v>2.9379779340000001</v>
      </c>
      <c r="M225">
        <v>3.0952326330000002</v>
      </c>
      <c r="N225">
        <v>3.2801281950000001</v>
      </c>
      <c r="O225">
        <v>4.2873402939999998</v>
      </c>
      <c r="P225">
        <v>5.4045119709999998</v>
      </c>
      <c r="Q225">
        <v>6.5310491270000002</v>
      </c>
      <c r="R225">
        <v>7.8275083070000004</v>
      </c>
      <c r="S225">
        <v>6.6258576920000003</v>
      </c>
      <c r="T225">
        <v>6.6045021860000004</v>
      </c>
      <c r="U225">
        <v>6.6348902860000001</v>
      </c>
      <c r="V225">
        <v>6.6717863260000003</v>
      </c>
      <c r="W225">
        <v>6.5240351260000002</v>
      </c>
      <c r="X225">
        <v>6.3585278499999998</v>
      </c>
      <c r="Y225">
        <v>6.345756862</v>
      </c>
      <c r="Z225">
        <v>6.3771305610000004</v>
      </c>
      <c r="AA225">
        <v>6.4344608159999996</v>
      </c>
      <c r="AB225">
        <v>6.5094837989999998</v>
      </c>
      <c r="AC225">
        <v>6.5966210189999996</v>
      </c>
      <c r="AD225">
        <v>6.7050485379999998</v>
      </c>
      <c r="AE225">
        <v>6.8113719340000003</v>
      </c>
      <c r="AF225">
        <v>6.9185870610000002</v>
      </c>
      <c r="AG225">
        <v>7.0281233260000002</v>
      </c>
      <c r="AH225">
        <v>7.1423523619999996</v>
      </c>
      <c r="AI225">
        <v>7.1952566400000002</v>
      </c>
      <c r="AJ225">
        <v>7.2517684979999997</v>
      </c>
      <c r="AK225">
        <v>7.3128498290000001</v>
      </c>
      <c r="AL225">
        <v>7.3763308189999997</v>
      </c>
      <c r="AM225">
        <v>7.4422232299999997</v>
      </c>
      <c r="AN225">
        <v>7.5089204360000004</v>
      </c>
      <c r="AO225">
        <v>7.574506747</v>
      </c>
      <c r="AP225">
        <v>7.6402031709999996</v>
      </c>
      <c r="AQ225">
        <v>7.7075238160000001</v>
      </c>
      <c r="AR225">
        <v>7.7742384729999996</v>
      </c>
      <c r="AS225">
        <v>7.8093697339999997</v>
      </c>
      <c r="AT225">
        <v>7.8425471389999997</v>
      </c>
      <c r="AU225">
        <v>7.8737162530000004</v>
      </c>
      <c r="AV225">
        <v>7.9037110740000003</v>
      </c>
      <c r="AW225">
        <v>7.9384281640000003</v>
      </c>
    </row>
    <row r="226" spans="2:49" x14ac:dyDescent="0.35">
      <c r="B226" t="s">
        <v>254</v>
      </c>
      <c r="C226">
        <v>0.19372928894524399</v>
      </c>
      <c r="D226">
        <v>0.196839675342774</v>
      </c>
      <c r="E226">
        <v>0.2010760788</v>
      </c>
      <c r="F226">
        <v>0.19028309769999999</v>
      </c>
      <c r="G226">
        <v>0.1751562921</v>
      </c>
      <c r="H226">
        <v>0.1592409447</v>
      </c>
      <c r="I226">
        <v>0.15301741769999999</v>
      </c>
      <c r="J226">
        <v>0.14382917880000001</v>
      </c>
      <c r="K226">
        <v>0.1306210743</v>
      </c>
      <c r="L226">
        <v>0.1203385916</v>
      </c>
      <c r="M226">
        <v>0.112869502</v>
      </c>
      <c r="N226">
        <v>0.1072853349</v>
      </c>
      <c r="O226">
        <v>0.1071222532</v>
      </c>
      <c r="P226">
        <v>0.1031550338</v>
      </c>
      <c r="Q226">
        <v>9.5226778400000003E-2</v>
      </c>
      <c r="R226">
        <v>8.7185021299999999E-2</v>
      </c>
      <c r="S226">
        <v>0.37055789719999999</v>
      </c>
      <c r="T226">
        <v>0.33466187889999999</v>
      </c>
      <c r="U226">
        <v>0.3041081115</v>
      </c>
      <c r="V226">
        <v>0.27599154199999998</v>
      </c>
      <c r="W226">
        <v>0.34567731820000003</v>
      </c>
      <c r="X226">
        <v>0.4113198341</v>
      </c>
      <c r="Y226">
        <v>0.40518428620000002</v>
      </c>
      <c r="Z226">
        <v>0.40197233970000001</v>
      </c>
      <c r="AA226">
        <v>0.40044146809999998</v>
      </c>
      <c r="AB226">
        <v>0.39988874099999999</v>
      </c>
      <c r="AC226">
        <v>0.40006867530000001</v>
      </c>
      <c r="AD226">
        <v>0.41653664730000001</v>
      </c>
      <c r="AE226">
        <v>0.43287984270000002</v>
      </c>
      <c r="AF226">
        <v>0.4492836496</v>
      </c>
      <c r="AG226">
        <v>0.46594455470000001</v>
      </c>
      <c r="AH226">
        <v>0.48293132649999998</v>
      </c>
      <c r="AI226">
        <v>0.50422670290000005</v>
      </c>
      <c r="AJ226">
        <v>0.5258893067</v>
      </c>
      <c r="AK226">
        <v>0.54801604309999996</v>
      </c>
      <c r="AL226">
        <v>0.57084581089999997</v>
      </c>
      <c r="AM226">
        <v>0.59402745170000004</v>
      </c>
      <c r="AN226">
        <v>0.61424020030000004</v>
      </c>
      <c r="AO226">
        <v>0.63447777449999998</v>
      </c>
      <c r="AP226">
        <v>0.65483662840000001</v>
      </c>
      <c r="AQ226">
        <v>0.675448465</v>
      </c>
      <c r="AR226">
        <v>0.69612128299999998</v>
      </c>
      <c r="AS226">
        <v>0.71367927720000002</v>
      </c>
      <c r="AT226">
        <v>0.73123358810000005</v>
      </c>
      <c r="AU226">
        <v>0.74876905299999996</v>
      </c>
      <c r="AV226">
        <v>0.76635617919999999</v>
      </c>
      <c r="AW226">
        <v>0.78457198849999998</v>
      </c>
    </row>
    <row r="227" spans="2:49" x14ac:dyDescent="0.35">
      <c r="B227" t="s">
        <v>255</v>
      </c>
      <c r="C227">
        <v>0.71679836909740502</v>
      </c>
      <c r="D227">
        <v>0.72830679876826598</v>
      </c>
      <c r="E227">
        <v>0.74398149140000003</v>
      </c>
      <c r="F227">
        <v>0.73783762819999998</v>
      </c>
      <c r="G227">
        <v>0.71177903600000003</v>
      </c>
      <c r="H227">
        <v>0.67816138579999996</v>
      </c>
      <c r="I227">
        <v>0.68293291300000003</v>
      </c>
      <c r="J227">
        <v>0.67273347510000003</v>
      </c>
      <c r="K227">
        <v>0.64027736909999999</v>
      </c>
      <c r="L227">
        <v>0.61818531960000001</v>
      </c>
      <c r="M227">
        <v>0.60764402900000003</v>
      </c>
      <c r="N227">
        <v>0.60530163910000001</v>
      </c>
      <c r="O227">
        <v>0.62057493829999999</v>
      </c>
      <c r="P227">
        <v>0.61357183380000002</v>
      </c>
      <c r="Q227">
        <v>0.58152932219999998</v>
      </c>
      <c r="R227">
        <v>0.5465988128</v>
      </c>
      <c r="S227">
        <v>1.4296067130000001</v>
      </c>
      <c r="T227">
        <v>1.2050835959999999</v>
      </c>
      <c r="U227">
        <v>1.007813053</v>
      </c>
      <c r="V227">
        <v>0.82560086460000004</v>
      </c>
      <c r="W227">
        <v>0.8146671741</v>
      </c>
      <c r="X227">
        <v>0.801171152</v>
      </c>
      <c r="Y227">
        <v>0.78814839189999997</v>
      </c>
      <c r="Z227">
        <v>0.7808337085</v>
      </c>
      <c r="AA227">
        <v>0.77679358440000001</v>
      </c>
      <c r="AB227">
        <v>0.77451203879999997</v>
      </c>
      <c r="AC227">
        <v>0.77364840219999997</v>
      </c>
      <c r="AD227">
        <v>0.77040156339999999</v>
      </c>
      <c r="AE227">
        <v>0.76691037870000001</v>
      </c>
      <c r="AF227">
        <v>0.76457197170000002</v>
      </c>
      <c r="AG227">
        <v>0.7616630056</v>
      </c>
      <c r="AH227">
        <v>0.7592440412</v>
      </c>
      <c r="AI227">
        <v>0.75982050400000001</v>
      </c>
      <c r="AJ227">
        <v>0.76074720129999995</v>
      </c>
      <c r="AK227">
        <v>0.76211732929999998</v>
      </c>
      <c r="AL227">
        <v>0.76373388580000001</v>
      </c>
      <c r="AM227">
        <v>0.76555638469999998</v>
      </c>
      <c r="AN227">
        <v>0.7672575371</v>
      </c>
      <c r="AO227">
        <v>0.76880631239999997</v>
      </c>
      <c r="AP227">
        <v>0.77032867390000004</v>
      </c>
      <c r="AQ227">
        <v>0.77197662779999998</v>
      </c>
      <c r="AR227">
        <v>0.77352562130000002</v>
      </c>
      <c r="AS227">
        <v>0.77741796060000001</v>
      </c>
      <c r="AT227">
        <v>0.78112105170000001</v>
      </c>
      <c r="AU227">
        <v>0.78462920270000003</v>
      </c>
      <c r="AV227">
        <v>0.7880252875</v>
      </c>
      <c r="AW227">
        <v>0.79189736590000004</v>
      </c>
    </row>
    <row r="228" spans="2:49" x14ac:dyDescent="0.35">
      <c r="B228" t="s">
        <v>256</v>
      </c>
      <c r="C228">
        <v>0.19372928894524399</v>
      </c>
      <c r="D228">
        <v>0.196839675342774</v>
      </c>
      <c r="E228">
        <v>0.2010760788</v>
      </c>
      <c r="F228">
        <v>0.21079755350000001</v>
      </c>
      <c r="G228">
        <v>0.21495940429999999</v>
      </c>
      <c r="H228">
        <v>0.21649646310000001</v>
      </c>
      <c r="I228">
        <v>0.23046356849999999</v>
      </c>
      <c r="J228">
        <v>0.23997929230000001</v>
      </c>
      <c r="K228">
        <v>0.24143785940000001</v>
      </c>
      <c r="L228">
        <v>0.2464123091</v>
      </c>
      <c r="M228">
        <v>0.25603505830000001</v>
      </c>
      <c r="N228">
        <v>0.2696053726</v>
      </c>
      <c r="O228">
        <v>0.28815710560000002</v>
      </c>
      <c r="P228">
        <v>0.29703081939999998</v>
      </c>
      <c r="Q228">
        <v>0.29351590059999999</v>
      </c>
      <c r="R228">
        <v>0.28765761290000003</v>
      </c>
      <c r="S228">
        <v>0.3240693878</v>
      </c>
      <c r="T228">
        <v>0.30297114469999997</v>
      </c>
      <c r="U228">
        <v>0.28581859749999999</v>
      </c>
      <c r="V228">
        <v>0.27018245330000001</v>
      </c>
      <c r="W228">
        <v>0.26790653050000002</v>
      </c>
      <c r="X228">
        <v>0.2647497144</v>
      </c>
      <c r="Y228">
        <v>0.26394927169999999</v>
      </c>
      <c r="Z228">
        <v>0.26499031919999999</v>
      </c>
      <c r="AA228">
        <v>0.26711221979999999</v>
      </c>
      <c r="AB228">
        <v>0.26986634679999999</v>
      </c>
      <c r="AC228">
        <v>0.27312190269999997</v>
      </c>
      <c r="AD228">
        <v>0.27257075359999999</v>
      </c>
      <c r="AE228">
        <v>0.27193104330000001</v>
      </c>
      <c r="AF228">
        <v>0.27132492609999997</v>
      </c>
      <c r="AG228">
        <v>0.27077376149999999</v>
      </c>
      <c r="AH228">
        <v>0.27039590860000001</v>
      </c>
      <c r="AI228">
        <v>0.27103174250000001</v>
      </c>
      <c r="AJ228">
        <v>0.27179463939999998</v>
      </c>
      <c r="AK228">
        <v>0.27271855630000003</v>
      </c>
      <c r="AL228">
        <v>0.27375053020000001</v>
      </c>
      <c r="AM228">
        <v>0.27485978570000003</v>
      </c>
      <c r="AN228">
        <v>0.27600021949999998</v>
      </c>
      <c r="AO228">
        <v>0.27708954139999997</v>
      </c>
      <c r="AP228">
        <v>0.2781729356</v>
      </c>
      <c r="AQ228">
        <v>0.27930535779999999</v>
      </c>
      <c r="AR228">
        <v>0.28040568389999998</v>
      </c>
      <c r="AS228">
        <v>0.28217839839999997</v>
      </c>
      <c r="AT228">
        <v>0.28388664819999998</v>
      </c>
      <c r="AU228">
        <v>0.28552810899999997</v>
      </c>
      <c r="AV228">
        <v>0.28713271559999998</v>
      </c>
      <c r="AW228">
        <v>0.28891486859999999</v>
      </c>
    </row>
    <row r="229" spans="2:49" x14ac:dyDescent="0.35">
      <c r="B229" t="s">
        <v>257</v>
      </c>
      <c r="C229">
        <v>0.38745857789048899</v>
      </c>
      <c r="D229">
        <v>0.39367935068554899</v>
      </c>
      <c r="E229">
        <v>0.4021521575</v>
      </c>
      <c r="F229">
        <v>0.4576448716</v>
      </c>
      <c r="G229">
        <v>0.50658522819999996</v>
      </c>
      <c r="H229">
        <v>0.55383438510000005</v>
      </c>
      <c r="I229">
        <v>0.63997709439999995</v>
      </c>
      <c r="J229">
        <v>0.72338409260000003</v>
      </c>
      <c r="K229">
        <v>0.79001183279999998</v>
      </c>
      <c r="L229">
        <v>0.87523295300000004</v>
      </c>
      <c r="M229">
        <v>0.98717406429999999</v>
      </c>
      <c r="N229">
        <v>1.128381302</v>
      </c>
      <c r="O229">
        <v>1.218080324</v>
      </c>
      <c r="P229">
        <v>1.268140475</v>
      </c>
      <c r="Q229">
        <v>1.2656590830000001</v>
      </c>
      <c r="R229">
        <v>1.2527956469999999</v>
      </c>
      <c r="S229">
        <v>2.2109240319999999</v>
      </c>
      <c r="T229">
        <v>2.2142285390000001</v>
      </c>
      <c r="U229">
        <v>2.2340629769999998</v>
      </c>
      <c r="V229">
        <v>2.2554458300000002</v>
      </c>
      <c r="W229">
        <v>2.2984678550000002</v>
      </c>
      <c r="X229">
        <v>2.331428941</v>
      </c>
      <c r="Y229">
        <v>2.4171014309999999</v>
      </c>
      <c r="Z229">
        <v>2.5178033110000002</v>
      </c>
      <c r="AA229">
        <v>2.627988437</v>
      </c>
      <c r="AB229">
        <v>2.750221281</v>
      </c>
      <c r="AC229">
        <v>2.8777746890000002</v>
      </c>
      <c r="AD229">
        <v>2.9739827139999999</v>
      </c>
      <c r="AE229">
        <v>3.0692868240000002</v>
      </c>
      <c r="AF229">
        <v>3.1650122359999999</v>
      </c>
      <c r="AG229">
        <v>3.2658778470000001</v>
      </c>
      <c r="AH229">
        <v>3.3690025380000002</v>
      </c>
      <c r="AI229">
        <v>3.437714545</v>
      </c>
      <c r="AJ229">
        <v>3.5084327310000001</v>
      </c>
      <c r="AK229">
        <v>3.5816895120000001</v>
      </c>
      <c r="AL229">
        <v>3.658738461</v>
      </c>
      <c r="AM229">
        <v>3.7374037339999999</v>
      </c>
      <c r="AN229">
        <v>3.8128478719999999</v>
      </c>
      <c r="AO229">
        <v>3.8880539019999998</v>
      </c>
      <c r="AP229">
        <v>3.9636321680000002</v>
      </c>
      <c r="AQ229">
        <v>4.0403736060000002</v>
      </c>
      <c r="AR229">
        <v>4.1171188159999996</v>
      </c>
      <c r="AS229">
        <v>4.2294632620000003</v>
      </c>
      <c r="AT229">
        <v>4.3418869339999997</v>
      </c>
      <c r="AU229">
        <v>4.4542940849999999</v>
      </c>
      <c r="AV229">
        <v>4.5670992630000002</v>
      </c>
      <c r="AW229">
        <v>4.6837441049999997</v>
      </c>
    </row>
    <row r="230" spans="2:49" x14ac:dyDescent="0.35">
      <c r="B230" t="s">
        <v>263</v>
      </c>
      <c r="C230">
        <v>1.1905732046364299</v>
      </c>
      <c r="D230">
        <v>1.2096882425386799</v>
      </c>
      <c r="E230">
        <v>1.2291101980000001</v>
      </c>
      <c r="F230">
        <v>1.231524123</v>
      </c>
      <c r="G230">
        <v>1.1448319929999999</v>
      </c>
      <c r="H230">
        <v>0.92594502810000001</v>
      </c>
      <c r="I230">
        <v>1.0179101049999999</v>
      </c>
      <c r="J230">
        <v>1.042451733</v>
      </c>
      <c r="K230">
        <v>0.98412213670000004</v>
      </c>
      <c r="L230">
        <v>0.97510232939999997</v>
      </c>
      <c r="M230">
        <v>0.97958688900000002</v>
      </c>
      <c r="N230">
        <v>0.95443937050000005</v>
      </c>
      <c r="O230">
        <v>0.94798102380000004</v>
      </c>
      <c r="P230">
        <v>0.93604676070000004</v>
      </c>
      <c r="Q230">
        <v>0.92314062760000004</v>
      </c>
      <c r="R230">
        <v>0.91205649280000001</v>
      </c>
      <c r="S230">
        <v>0.90431160990000004</v>
      </c>
      <c r="T230">
        <v>0.89327044769999997</v>
      </c>
      <c r="U230">
        <v>0.89197457830000004</v>
      </c>
      <c r="V230">
        <v>0.89584763209999996</v>
      </c>
      <c r="W230">
        <v>0.89747531810000003</v>
      </c>
      <c r="X230">
        <v>0.89827720659999999</v>
      </c>
      <c r="Y230">
        <v>0.90148710970000001</v>
      </c>
      <c r="Z230">
        <v>0.90754509019999996</v>
      </c>
      <c r="AA230">
        <v>0.91553092430000005</v>
      </c>
      <c r="AB230">
        <v>0.92496417819999999</v>
      </c>
      <c r="AC230">
        <v>0.93565316359999995</v>
      </c>
      <c r="AD230">
        <v>0.94760585929999996</v>
      </c>
      <c r="AE230">
        <v>0.96032466679999995</v>
      </c>
      <c r="AF230">
        <v>0.97376488049999999</v>
      </c>
      <c r="AG230">
        <v>0.98783565510000004</v>
      </c>
      <c r="AH230">
        <v>1.0025749479999999</v>
      </c>
      <c r="AI230">
        <v>1.0174717609999999</v>
      </c>
      <c r="AJ230">
        <v>1.0326771530000001</v>
      </c>
      <c r="AK230">
        <v>1.048350925</v>
      </c>
      <c r="AL230">
        <v>1.0643371429999999</v>
      </c>
      <c r="AM230">
        <v>1.080601623</v>
      </c>
      <c r="AN230">
        <v>1.096462295</v>
      </c>
      <c r="AO230">
        <v>1.1120231359999999</v>
      </c>
      <c r="AP230">
        <v>1.1273412169999999</v>
      </c>
      <c r="AQ230">
        <v>1.1425478609999999</v>
      </c>
      <c r="AR230">
        <v>1.15742338</v>
      </c>
      <c r="AS230">
        <v>1.1726331430000001</v>
      </c>
      <c r="AT230">
        <v>1.1879805619999999</v>
      </c>
      <c r="AU230">
        <v>1.2033591029999999</v>
      </c>
      <c r="AV230">
        <v>1.2187558279999999</v>
      </c>
      <c r="AW230">
        <v>1.234538514</v>
      </c>
    </row>
    <row r="231" spans="2:49" x14ac:dyDescent="0.35">
      <c r="B231" t="s">
        <v>264</v>
      </c>
      <c r="C231">
        <v>1.7112081308179601</v>
      </c>
      <c r="D231">
        <v>1.7386821308642</v>
      </c>
      <c r="E231">
        <v>1.7665972029999999</v>
      </c>
      <c r="F231">
        <v>1.787415008</v>
      </c>
      <c r="G231">
        <v>1.81008999</v>
      </c>
      <c r="H231">
        <v>1.7022886049999999</v>
      </c>
      <c r="I231">
        <v>1.7767904729999999</v>
      </c>
      <c r="J231">
        <v>1.8105128989999999</v>
      </c>
      <c r="K231">
        <v>1.7915249870000001</v>
      </c>
      <c r="L231">
        <v>1.7989936040000001</v>
      </c>
      <c r="M231">
        <v>1.8079231170000001</v>
      </c>
      <c r="N231">
        <v>1.8460952370000001</v>
      </c>
      <c r="O231">
        <v>1.8927421120000001</v>
      </c>
      <c r="P231">
        <v>1.914409719</v>
      </c>
      <c r="Q231">
        <v>1.9243938819999999</v>
      </c>
      <c r="R231">
        <v>1.938887297</v>
      </c>
      <c r="S231">
        <v>1.9563967689999999</v>
      </c>
      <c r="T231">
        <v>1.951975019</v>
      </c>
      <c r="U231">
        <v>1.9468743049999999</v>
      </c>
      <c r="V231">
        <v>1.9455609549999999</v>
      </c>
      <c r="W231">
        <v>1.938468887</v>
      </c>
      <c r="X231">
        <v>1.9256572679999999</v>
      </c>
      <c r="Y231">
        <v>1.927121971</v>
      </c>
      <c r="Z231">
        <v>1.939810445</v>
      </c>
      <c r="AA231">
        <v>1.960625023</v>
      </c>
      <c r="AB231">
        <v>1.987027425</v>
      </c>
      <c r="AC231">
        <v>2.017250615</v>
      </c>
      <c r="AD231">
        <v>2.049989439</v>
      </c>
      <c r="AE231">
        <v>2.0844271339999998</v>
      </c>
      <c r="AF231">
        <v>2.1201610199999998</v>
      </c>
      <c r="AG231">
        <v>2.1569892240000001</v>
      </c>
      <c r="AH231">
        <v>2.194814424</v>
      </c>
      <c r="AI231">
        <v>2.232228036</v>
      </c>
      <c r="AJ231">
        <v>2.2697075039999999</v>
      </c>
      <c r="AK231">
        <v>2.3074549969999998</v>
      </c>
      <c r="AL231">
        <v>2.3456214819999999</v>
      </c>
      <c r="AM231">
        <v>2.3842873720000002</v>
      </c>
      <c r="AN231">
        <v>2.4227659749999999</v>
      </c>
      <c r="AO231">
        <v>2.4612700959999998</v>
      </c>
      <c r="AP231">
        <v>2.4998697779999999</v>
      </c>
      <c r="AQ231">
        <v>2.5385992040000001</v>
      </c>
      <c r="AR231">
        <v>2.5774254019999998</v>
      </c>
      <c r="AS231">
        <v>2.6156444730000001</v>
      </c>
      <c r="AT231">
        <v>2.6533962299999998</v>
      </c>
      <c r="AU231">
        <v>2.690817971</v>
      </c>
      <c r="AV231">
        <v>2.7279964790000002</v>
      </c>
      <c r="AW231">
        <v>2.7649819290000002</v>
      </c>
    </row>
    <row r="232" spans="2:49" x14ac:dyDescent="0.35">
      <c r="B232" t="s">
        <v>265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</row>
    <row r="233" spans="2:49" x14ac:dyDescent="0.35">
      <c r="B233" t="s">
        <v>266</v>
      </c>
      <c r="C233">
        <v>1.5692072404564801</v>
      </c>
      <c r="D233">
        <v>1.5944013702764701</v>
      </c>
      <c r="E233">
        <v>1.620000205</v>
      </c>
      <c r="F233">
        <v>1.6389967729999999</v>
      </c>
      <c r="G233">
        <v>1.663254196</v>
      </c>
      <c r="H233">
        <v>1.55171864</v>
      </c>
      <c r="I233">
        <v>1.6289095039999999</v>
      </c>
      <c r="J233">
        <v>1.676256059</v>
      </c>
      <c r="K233">
        <v>1.666632758</v>
      </c>
      <c r="L233">
        <v>1.6734257770000001</v>
      </c>
      <c r="M233">
        <v>1.6802987650000001</v>
      </c>
      <c r="N233">
        <v>1.6968569579999999</v>
      </c>
      <c r="O233">
        <v>1.7711399029999999</v>
      </c>
      <c r="P233">
        <v>1.848770212</v>
      </c>
      <c r="Q233">
        <v>1.9173582119999999</v>
      </c>
      <c r="R233">
        <v>1.9753379550000001</v>
      </c>
      <c r="S233">
        <v>2.016326769</v>
      </c>
      <c r="T233">
        <v>2.0053037680000001</v>
      </c>
      <c r="U233">
        <v>1.9876132639999999</v>
      </c>
      <c r="V233">
        <v>1.9735583919999999</v>
      </c>
      <c r="W233">
        <v>1.9536602080000001</v>
      </c>
      <c r="X233">
        <v>1.9283130239999999</v>
      </c>
      <c r="Y233">
        <v>1.9271005569999999</v>
      </c>
      <c r="Z233">
        <v>1.9387776880000001</v>
      </c>
      <c r="AA233">
        <v>1.9577911990000001</v>
      </c>
      <c r="AB233">
        <v>1.9812004329999999</v>
      </c>
      <c r="AC233">
        <v>2.0075253540000002</v>
      </c>
      <c r="AD233">
        <v>2.0349418419999998</v>
      </c>
      <c r="AE233">
        <v>2.0633414499999998</v>
      </c>
      <c r="AF233">
        <v>2.0927853359999999</v>
      </c>
      <c r="AG233">
        <v>2.1232749470000001</v>
      </c>
      <c r="AH233">
        <v>2.1547918529999999</v>
      </c>
      <c r="AI233">
        <v>2.1870993169999999</v>
      </c>
      <c r="AJ233">
        <v>2.220076132</v>
      </c>
      <c r="AK233">
        <v>2.2536366060000002</v>
      </c>
      <c r="AL233">
        <v>2.2877840900000002</v>
      </c>
      <c r="AM233">
        <v>2.3225380859999998</v>
      </c>
      <c r="AN233">
        <v>2.3577212740000002</v>
      </c>
      <c r="AO233">
        <v>2.3933771400000001</v>
      </c>
      <c r="AP233">
        <v>2.4294046549999999</v>
      </c>
      <c r="AQ233">
        <v>2.4657221360000001</v>
      </c>
      <c r="AR233">
        <v>2.5022180939999998</v>
      </c>
      <c r="AS233">
        <v>2.5381786540000002</v>
      </c>
      <c r="AT233">
        <v>2.5736041709999999</v>
      </c>
      <c r="AU233">
        <v>2.6086462319999999</v>
      </c>
      <c r="AV233">
        <v>2.6434304559999999</v>
      </c>
      <c r="AW233">
        <v>2.6780350149999999</v>
      </c>
    </row>
    <row r="234" spans="2:49" x14ac:dyDescent="0.35">
      <c r="B234" t="s">
        <v>270</v>
      </c>
      <c r="C234">
        <v>0.99189533402801899</v>
      </c>
      <c r="D234">
        <v>0.99189533402801799</v>
      </c>
      <c r="E234">
        <v>0.99189532579999995</v>
      </c>
      <c r="F234">
        <v>0.98719299949999995</v>
      </c>
      <c r="G234">
        <v>0.98253095099999999</v>
      </c>
      <c r="H234">
        <v>0.97786698049999998</v>
      </c>
      <c r="I234">
        <v>0.97325868920000003</v>
      </c>
      <c r="J234">
        <v>0.96867501369999998</v>
      </c>
      <c r="K234">
        <v>0.96412176130000005</v>
      </c>
      <c r="L234">
        <v>0.95959497069999999</v>
      </c>
      <c r="M234">
        <v>0.95507656490000004</v>
      </c>
      <c r="N234">
        <v>0.95059080939999996</v>
      </c>
      <c r="O234">
        <v>0.94786310060000001</v>
      </c>
      <c r="P234">
        <v>0.94500707409999996</v>
      </c>
      <c r="Q234">
        <v>0.9420167049</v>
      </c>
      <c r="R234">
        <v>0.9388545318</v>
      </c>
      <c r="S234">
        <v>0.95295737690000004</v>
      </c>
      <c r="T234">
        <v>0.95006433530000001</v>
      </c>
      <c r="U234">
        <v>0.94721101679999997</v>
      </c>
      <c r="V234">
        <v>0.94439687849999998</v>
      </c>
      <c r="W234">
        <v>0.94267417249999996</v>
      </c>
      <c r="X234">
        <v>0.94094534590000001</v>
      </c>
      <c r="Y234">
        <v>0.94099190190000004</v>
      </c>
      <c r="Z234">
        <v>0.94103746269999999</v>
      </c>
      <c r="AA234">
        <v>0.94108186299999996</v>
      </c>
      <c r="AB234">
        <v>0.94110734519999995</v>
      </c>
      <c r="AC234">
        <v>0.94113102199999998</v>
      </c>
      <c r="AD234">
        <v>0.94122901370000001</v>
      </c>
      <c r="AE234">
        <v>0.94133122140000003</v>
      </c>
      <c r="AF234">
        <v>0.94143805020000004</v>
      </c>
      <c r="AG234">
        <v>0.94154175070000001</v>
      </c>
      <c r="AH234">
        <v>0.94164999540000005</v>
      </c>
      <c r="AI234">
        <v>0.94168338689999997</v>
      </c>
      <c r="AJ234">
        <v>0.94171785679999997</v>
      </c>
      <c r="AK234">
        <v>0.94175271100000002</v>
      </c>
      <c r="AL234">
        <v>0.94179808980000002</v>
      </c>
      <c r="AM234">
        <v>0.94184442079999997</v>
      </c>
      <c r="AN234">
        <v>0.94169922409999995</v>
      </c>
      <c r="AO234">
        <v>0.94154787100000004</v>
      </c>
      <c r="AP234">
        <v>0.94138987569999999</v>
      </c>
      <c r="AQ234">
        <v>0.94122419800000001</v>
      </c>
      <c r="AR234">
        <v>0.94105090859999996</v>
      </c>
      <c r="AS234">
        <v>0.94083506719999999</v>
      </c>
      <c r="AT234">
        <v>0.94061392710000002</v>
      </c>
      <c r="AU234">
        <v>0.94038745629999998</v>
      </c>
      <c r="AV234">
        <v>0.94015521820000003</v>
      </c>
      <c r="AW234">
        <v>0.9399147833</v>
      </c>
    </row>
    <row r="235" spans="2:49" x14ac:dyDescent="0.35">
      <c r="B235" t="s">
        <v>271</v>
      </c>
      <c r="C235">
        <v>8.10466597198101E-3</v>
      </c>
      <c r="D235">
        <v>8.10466597198101E-3</v>
      </c>
      <c r="E235">
        <v>8.1046741600000003E-3</v>
      </c>
      <c r="F235">
        <v>1.28070005E-2</v>
      </c>
      <c r="G235">
        <v>1.7469049E-2</v>
      </c>
      <c r="H235">
        <v>2.21330195E-2</v>
      </c>
      <c r="I235">
        <v>2.6741310800000001E-2</v>
      </c>
      <c r="J235">
        <v>3.1324986300000003E-2</v>
      </c>
      <c r="K235">
        <v>3.5878238700000002E-2</v>
      </c>
      <c r="L235">
        <v>4.0405029299999999E-2</v>
      </c>
      <c r="M235">
        <v>4.4923435099999999E-2</v>
      </c>
      <c r="N235">
        <v>4.94091906E-2</v>
      </c>
      <c r="O235">
        <v>5.2136899399999999E-2</v>
      </c>
      <c r="P235">
        <v>5.4992925900000003E-2</v>
      </c>
      <c r="Q235">
        <v>5.7983295099999999E-2</v>
      </c>
      <c r="R235">
        <v>6.1145468199999997E-2</v>
      </c>
      <c r="S235">
        <v>4.70426231E-2</v>
      </c>
      <c r="T235">
        <v>4.99356647E-2</v>
      </c>
      <c r="U235">
        <v>5.27889832E-2</v>
      </c>
      <c r="V235">
        <v>5.5603121499999998E-2</v>
      </c>
      <c r="W235">
        <v>5.7325827500000003E-2</v>
      </c>
      <c r="X235">
        <v>5.9054654099999999E-2</v>
      </c>
      <c r="Y235">
        <v>5.9008098100000003E-2</v>
      </c>
      <c r="Z235">
        <v>5.8962537299999999E-2</v>
      </c>
      <c r="AA235">
        <v>5.8918137000000002E-2</v>
      </c>
      <c r="AB235">
        <v>5.8892654799999999E-2</v>
      </c>
      <c r="AC235">
        <v>5.8868978000000002E-2</v>
      </c>
      <c r="AD235">
        <v>5.8770986300000001E-2</v>
      </c>
      <c r="AE235">
        <v>5.8668778599999999E-2</v>
      </c>
      <c r="AF235">
        <v>5.8561949799999999E-2</v>
      </c>
      <c r="AG235">
        <v>5.8458249300000001E-2</v>
      </c>
      <c r="AH235">
        <v>5.8350004599999998E-2</v>
      </c>
      <c r="AI235">
        <v>5.8316613099999998E-2</v>
      </c>
      <c r="AJ235">
        <v>5.8282143199999997E-2</v>
      </c>
      <c r="AK235">
        <v>5.8247289000000001E-2</v>
      </c>
      <c r="AL235">
        <v>5.8201910199999998E-2</v>
      </c>
      <c r="AM235">
        <v>5.8155579200000002E-2</v>
      </c>
      <c r="AN235">
        <v>5.8300775899999997E-2</v>
      </c>
      <c r="AO235">
        <v>5.8452128999999999E-2</v>
      </c>
      <c r="AP235">
        <v>5.8610124299999997E-2</v>
      </c>
      <c r="AQ235">
        <v>5.8775802000000002E-2</v>
      </c>
      <c r="AR235">
        <v>5.89490914E-2</v>
      </c>
      <c r="AS235">
        <v>5.91649328E-2</v>
      </c>
      <c r="AT235">
        <v>5.9386072900000003E-2</v>
      </c>
      <c r="AU235">
        <v>5.9612543699999999E-2</v>
      </c>
      <c r="AV235">
        <v>5.9844781800000003E-2</v>
      </c>
      <c r="AW235">
        <v>6.0085216699999999E-2</v>
      </c>
    </row>
    <row r="236" spans="2:49" x14ac:dyDescent="0.35">
      <c r="B236" t="s">
        <v>272</v>
      </c>
      <c r="C236">
        <v>0.79896379760487002</v>
      </c>
      <c r="D236">
        <v>0.79896379760486902</v>
      </c>
      <c r="E236">
        <v>0.79896379760000003</v>
      </c>
      <c r="F236">
        <v>0.79854263209999998</v>
      </c>
      <c r="G236">
        <v>0.79812168849999998</v>
      </c>
      <c r="H236">
        <v>0.79770096690000003</v>
      </c>
      <c r="I236">
        <v>0.79728046699999999</v>
      </c>
      <c r="J236">
        <v>0.79686018879999998</v>
      </c>
      <c r="K236">
        <v>0.79644013209999998</v>
      </c>
      <c r="L236">
        <v>0.79602029689999998</v>
      </c>
      <c r="M236">
        <v>0.79560068299999998</v>
      </c>
      <c r="N236">
        <v>0.79518129029999995</v>
      </c>
      <c r="O236">
        <v>0.78222990709999995</v>
      </c>
      <c r="P236">
        <v>0.76778352620000001</v>
      </c>
      <c r="Q236">
        <v>0.75177697219999995</v>
      </c>
      <c r="R236">
        <v>0.73415414150000002</v>
      </c>
      <c r="S236">
        <v>0.69408091299999997</v>
      </c>
      <c r="T236">
        <v>0.69306060079999998</v>
      </c>
      <c r="U236">
        <v>0.69208266200000002</v>
      </c>
      <c r="V236">
        <v>0.69114451089999995</v>
      </c>
      <c r="W236">
        <v>0.68868891460000004</v>
      </c>
      <c r="X236">
        <v>0.68626280289999997</v>
      </c>
      <c r="Y236">
        <v>0.67775046579999998</v>
      </c>
      <c r="Z236">
        <v>0.66938119969999998</v>
      </c>
      <c r="AA236">
        <v>0.66115142760000001</v>
      </c>
      <c r="AB236">
        <v>0.65475837879999998</v>
      </c>
      <c r="AC236">
        <v>0.64846858620000003</v>
      </c>
      <c r="AD236">
        <v>0.63469239889999995</v>
      </c>
      <c r="AE236">
        <v>0.62123754340000004</v>
      </c>
      <c r="AF236">
        <v>0.60809290640000002</v>
      </c>
      <c r="AG236">
        <v>0.59456247490000003</v>
      </c>
      <c r="AH236">
        <v>0.58133482650000001</v>
      </c>
      <c r="AI236">
        <v>0.5666115799</v>
      </c>
      <c r="AJ236">
        <v>0.55218208820000003</v>
      </c>
      <c r="AK236">
        <v>0.53803764679999999</v>
      </c>
      <c r="AL236">
        <v>0.52355173580000003</v>
      </c>
      <c r="AM236">
        <v>0.50934324639999995</v>
      </c>
      <c r="AN236">
        <v>0.4958055864</v>
      </c>
      <c r="AO236">
        <v>0.48247065709999998</v>
      </c>
      <c r="AP236">
        <v>0.4693339386</v>
      </c>
      <c r="AQ236">
        <v>0.45639104400000002</v>
      </c>
      <c r="AR236">
        <v>0.4436377152</v>
      </c>
      <c r="AS236">
        <v>0.42915867419999998</v>
      </c>
      <c r="AT236">
        <v>0.4148590452</v>
      </c>
      <c r="AU236">
        <v>0.40073551400000001</v>
      </c>
      <c r="AV236">
        <v>0.38678484769999999</v>
      </c>
      <c r="AW236">
        <v>0.3730038919</v>
      </c>
    </row>
    <row r="237" spans="2:49" x14ac:dyDescent="0.35">
      <c r="B237" t="s">
        <v>273</v>
      </c>
      <c r="C237">
        <v>1.02537481030392E-2</v>
      </c>
      <c r="D237">
        <v>1.02537481030392E-2</v>
      </c>
      <c r="E237">
        <v>1.02537481E-2</v>
      </c>
      <c r="F237">
        <v>9.28913229E-3</v>
      </c>
      <c r="G237">
        <v>8.4152621800000008E-3</v>
      </c>
      <c r="H237">
        <v>7.6236009400000001E-3</v>
      </c>
      <c r="I237">
        <v>6.9064147999999999E-3</v>
      </c>
      <c r="J237">
        <v>6.2566975599999998E-3</v>
      </c>
      <c r="K237">
        <v>5.6681021099999999E-3</v>
      </c>
      <c r="L237">
        <v>5.1348784699999997E-3</v>
      </c>
      <c r="M237">
        <v>4.6518175500000003E-3</v>
      </c>
      <c r="N237">
        <v>4.21420033E-3</v>
      </c>
      <c r="O237">
        <v>3.8372227699999999E-3</v>
      </c>
      <c r="P237">
        <v>3.4862213600000001E-3</v>
      </c>
      <c r="Q237">
        <v>3.1596484300000002E-3</v>
      </c>
      <c r="R237">
        <v>2.8560813299999999E-3</v>
      </c>
      <c r="S237">
        <v>2.9085724800000001E-3</v>
      </c>
      <c r="T237">
        <v>4.7403159399999999E-3</v>
      </c>
      <c r="U237">
        <v>6.4959871600000002E-3</v>
      </c>
      <c r="V237">
        <v>8.1802286499999995E-3</v>
      </c>
      <c r="W237">
        <v>7.0718760800000001E-3</v>
      </c>
      <c r="X237">
        <v>5.9768316400000002E-3</v>
      </c>
      <c r="Y237">
        <v>5.8664569800000003E-3</v>
      </c>
      <c r="Z237">
        <v>5.7579374500000002E-3</v>
      </c>
      <c r="AA237">
        <v>5.6512266499999997E-3</v>
      </c>
      <c r="AB237">
        <v>5.5609613300000001E-3</v>
      </c>
      <c r="AC237">
        <v>5.4721539300000002E-3</v>
      </c>
      <c r="AD237">
        <v>5.5302444400000001E-3</v>
      </c>
      <c r="AE237">
        <v>5.5869799900000001E-3</v>
      </c>
      <c r="AF237">
        <v>5.6424074200000004E-3</v>
      </c>
      <c r="AG237">
        <v>5.6994452399999999E-3</v>
      </c>
      <c r="AH237">
        <v>5.7552066799999996E-3</v>
      </c>
      <c r="AI237">
        <v>5.6820847899999999E-3</v>
      </c>
      <c r="AJ237">
        <v>5.6104218100000002E-3</v>
      </c>
      <c r="AK237">
        <v>5.5401745099999998E-3</v>
      </c>
      <c r="AL237">
        <v>5.4682570800000004E-3</v>
      </c>
      <c r="AM237">
        <v>5.39771696E-3</v>
      </c>
      <c r="AN237">
        <v>5.4498631800000003E-3</v>
      </c>
      <c r="AO237">
        <v>5.5012285000000001E-3</v>
      </c>
      <c r="AP237">
        <v>5.5518303200000002E-3</v>
      </c>
      <c r="AQ237">
        <v>5.6016855499999999E-3</v>
      </c>
      <c r="AR237">
        <v>5.6508105800000003E-3</v>
      </c>
      <c r="AS237">
        <v>5.6479370500000002E-3</v>
      </c>
      <c r="AT237">
        <v>5.6450991200000002E-3</v>
      </c>
      <c r="AU237">
        <v>5.6422961400000001E-3</v>
      </c>
      <c r="AV237">
        <v>5.63952746E-3</v>
      </c>
      <c r="AW237">
        <v>5.6367924699999997E-3</v>
      </c>
    </row>
    <row r="238" spans="2:49" x14ac:dyDescent="0.35">
      <c r="B238" t="s">
        <v>274</v>
      </c>
      <c r="C238">
        <v>4.0949078402655603E-2</v>
      </c>
      <c r="D238">
        <v>4.0949078402655603E-2</v>
      </c>
      <c r="E238">
        <v>4.0949078399999998E-2</v>
      </c>
      <c r="F238">
        <v>3.93031244E-2</v>
      </c>
      <c r="G238">
        <v>3.7723329700000002E-2</v>
      </c>
      <c r="H238">
        <v>3.62070351E-2</v>
      </c>
      <c r="I238">
        <v>3.4751688099999997E-2</v>
      </c>
      <c r="J238">
        <v>3.3354839099999999E-2</v>
      </c>
      <c r="K238">
        <v>3.20141366E-2</v>
      </c>
      <c r="L238">
        <v>3.0727323800000001E-2</v>
      </c>
      <c r="M238">
        <v>2.94922346E-2</v>
      </c>
      <c r="N238">
        <v>2.83067901E-2</v>
      </c>
      <c r="O238">
        <v>3.1063401899999999E-2</v>
      </c>
      <c r="P238">
        <v>3.40128887E-2</v>
      </c>
      <c r="Q238">
        <v>3.71521436E-2</v>
      </c>
      <c r="R238">
        <v>4.0473637700000002E-2</v>
      </c>
      <c r="S238">
        <v>6.1546973300000002E-2</v>
      </c>
      <c r="T238">
        <v>4.6782661500000003E-2</v>
      </c>
      <c r="U238">
        <v>3.2631510900000001E-2</v>
      </c>
      <c r="V238">
        <v>1.9056101999999998E-2</v>
      </c>
      <c r="W238">
        <v>1.8253908999999999E-2</v>
      </c>
      <c r="X238">
        <v>1.7461348000000002E-2</v>
      </c>
      <c r="Y238">
        <v>1.7267602999999999E-2</v>
      </c>
      <c r="Z238">
        <v>1.7077114399999999E-2</v>
      </c>
      <c r="AA238">
        <v>1.68898008E-2</v>
      </c>
      <c r="AB238">
        <v>1.6748364599999999E-2</v>
      </c>
      <c r="AC238">
        <v>1.6609212799999998E-2</v>
      </c>
      <c r="AD238">
        <v>1.6592279000000001E-2</v>
      </c>
      <c r="AE238">
        <v>1.6575740299999999E-2</v>
      </c>
      <c r="AF238">
        <v>1.65595828E-2</v>
      </c>
      <c r="AG238">
        <v>1.6543038600000001E-2</v>
      </c>
      <c r="AH238">
        <v>1.65268646E-2</v>
      </c>
      <c r="AI238">
        <v>1.6506447800000001E-2</v>
      </c>
      <c r="AJ238">
        <v>1.64864383E-2</v>
      </c>
      <c r="AK238">
        <v>1.6466824000000001E-2</v>
      </c>
      <c r="AL238">
        <v>1.6446748300000001E-2</v>
      </c>
      <c r="AM238">
        <v>1.64270571E-2</v>
      </c>
      <c r="AN238">
        <v>1.6406935399999999E-2</v>
      </c>
      <c r="AO238">
        <v>1.6387115099999999E-2</v>
      </c>
      <c r="AP238">
        <v>1.63675894E-2</v>
      </c>
      <c r="AQ238">
        <v>1.6348351800000001E-2</v>
      </c>
      <c r="AR238">
        <v>1.6329395999999999E-2</v>
      </c>
      <c r="AS238">
        <v>2.22887264E-2</v>
      </c>
      <c r="AT238">
        <v>2.81742138E-2</v>
      </c>
      <c r="AU238">
        <v>3.39872222E-2</v>
      </c>
      <c r="AV238">
        <v>3.9729082399999997E-2</v>
      </c>
      <c r="AW238">
        <v>4.5401092599999998E-2</v>
      </c>
    </row>
    <row r="239" spans="2:49" x14ac:dyDescent="0.35">
      <c r="B239" t="s">
        <v>275</v>
      </c>
      <c r="C239">
        <v>4.0858446639591303E-2</v>
      </c>
      <c r="D239">
        <v>4.0858446639591303E-2</v>
      </c>
      <c r="E239">
        <v>4.0858446600000001E-2</v>
      </c>
      <c r="F239">
        <v>3.8169239799999997E-2</v>
      </c>
      <c r="G239">
        <v>3.5657030200000002E-2</v>
      </c>
      <c r="H239">
        <v>3.33101684E-2</v>
      </c>
      <c r="I239">
        <v>3.1117771499999999E-2</v>
      </c>
      <c r="J239">
        <v>2.9069672899999999E-2</v>
      </c>
      <c r="K239">
        <v>2.7156375399999998E-2</v>
      </c>
      <c r="L239">
        <v>2.5369006699999998E-2</v>
      </c>
      <c r="M239">
        <v>2.3699278399999999E-2</v>
      </c>
      <c r="N239">
        <v>2.2139447600000001E-2</v>
      </c>
      <c r="O239">
        <v>2.0123113299999999E-2</v>
      </c>
      <c r="P239">
        <v>1.8249865800000001E-2</v>
      </c>
      <c r="Q239">
        <v>1.6510872900000001E-2</v>
      </c>
      <c r="R239">
        <v>1.48980146E-2</v>
      </c>
      <c r="S239">
        <v>5.7328033000000004E-3</v>
      </c>
      <c r="T239">
        <v>4.6851091799999999E-3</v>
      </c>
      <c r="U239">
        <v>3.6809257700000002E-3</v>
      </c>
      <c r="V239">
        <v>2.7175976999999998E-3</v>
      </c>
      <c r="W239">
        <v>2.1373302200000002E-3</v>
      </c>
      <c r="X239">
        <v>1.56403009E-3</v>
      </c>
      <c r="Y239">
        <v>1.54612841E-3</v>
      </c>
      <c r="Z239">
        <v>1.5285276199999999E-3</v>
      </c>
      <c r="AA239">
        <v>1.5112201900000001E-3</v>
      </c>
      <c r="AB239">
        <v>1.49802946E-3</v>
      </c>
      <c r="AC239">
        <v>1.48505177E-3</v>
      </c>
      <c r="AD239">
        <v>1.4831638899999999E-3</v>
      </c>
      <c r="AE239">
        <v>1.48132004E-3</v>
      </c>
      <c r="AF239">
        <v>1.47951871E-3</v>
      </c>
      <c r="AG239">
        <v>1.47766504E-3</v>
      </c>
      <c r="AH239">
        <v>1.47585285E-3</v>
      </c>
      <c r="AI239">
        <v>1.47396348E-3</v>
      </c>
      <c r="AJ239">
        <v>1.4721118E-3</v>
      </c>
      <c r="AK239">
        <v>1.4702966899999999E-3</v>
      </c>
      <c r="AL239">
        <v>1.4684384400000001E-3</v>
      </c>
      <c r="AM239">
        <v>1.4666157700000001E-3</v>
      </c>
      <c r="AN239">
        <v>1.46475898E-3</v>
      </c>
      <c r="AO239">
        <v>1.4629299899999999E-3</v>
      </c>
      <c r="AP239">
        <v>1.46112819E-3</v>
      </c>
      <c r="AQ239">
        <v>1.4593529699999999E-3</v>
      </c>
      <c r="AR239">
        <v>1.45760376E-3</v>
      </c>
      <c r="AS239">
        <v>1.45180257E-3</v>
      </c>
      <c r="AT239">
        <v>1.44607326E-3</v>
      </c>
      <c r="AU239">
        <v>1.44041451E-3</v>
      </c>
      <c r="AV239">
        <v>1.43482502E-3</v>
      </c>
      <c r="AW239">
        <v>1.4293035300000001E-3</v>
      </c>
    </row>
    <row r="240" spans="2:49" x14ac:dyDescent="0.35">
      <c r="B240" t="s">
        <v>276</v>
      </c>
      <c r="C240">
        <v>8.2546962733871607E-3</v>
      </c>
      <c r="D240">
        <v>8.2546962733871607E-3</v>
      </c>
      <c r="E240">
        <v>8.2546962700000004E-3</v>
      </c>
      <c r="F240">
        <v>1.3385109900000001E-2</v>
      </c>
      <c r="G240">
        <v>1.8063529700000001E-2</v>
      </c>
      <c r="H240">
        <v>2.2286687400000001E-2</v>
      </c>
      <c r="I240">
        <v>2.6043462699999999E-2</v>
      </c>
      <c r="J240">
        <v>2.93135359E-2</v>
      </c>
      <c r="K240">
        <v>3.2065675000000002E-2</v>
      </c>
      <c r="L240">
        <v>3.4255574300000001E-2</v>
      </c>
      <c r="M240">
        <v>3.58231387E-2</v>
      </c>
      <c r="N240">
        <v>3.6689084400000002E-2</v>
      </c>
      <c r="O240">
        <v>4.1917166399999997E-2</v>
      </c>
      <c r="P240">
        <v>4.7784062400000001E-2</v>
      </c>
      <c r="Q240">
        <v>5.4340055399999997E-2</v>
      </c>
      <c r="R240">
        <v>6.1631833800000001E-2</v>
      </c>
      <c r="S240">
        <v>8.39523571E-2</v>
      </c>
      <c r="T240">
        <v>8.8159484400000002E-2</v>
      </c>
      <c r="U240">
        <v>9.2191889900000004E-2</v>
      </c>
      <c r="V240">
        <v>9.6060236399999999E-2</v>
      </c>
      <c r="W240">
        <v>0.1042878832</v>
      </c>
      <c r="X240">
        <v>0.1124167397</v>
      </c>
      <c r="Y240">
        <v>0.1188589171</v>
      </c>
      <c r="Z240">
        <v>0.12519281779999999</v>
      </c>
      <c r="AA240">
        <v>0.13142114860000001</v>
      </c>
      <c r="AB240">
        <v>0.1353528678</v>
      </c>
      <c r="AC240">
        <v>0.13922108429999999</v>
      </c>
      <c r="AD240">
        <v>0.14589482249999999</v>
      </c>
      <c r="AE240">
        <v>0.1524128947</v>
      </c>
      <c r="AF240">
        <v>0.15878068449999999</v>
      </c>
      <c r="AG240">
        <v>0.16533276180000001</v>
      </c>
      <c r="AH240">
        <v>0.17173821719999999</v>
      </c>
      <c r="AI240">
        <v>0.17830255079999999</v>
      </c>
      <c r="AJ240">
        <v>0.1847359143</v>
      </c>
      <c r="AK240">
        <v>0.1910421887</v>
      </c>
      <c r="AL240">
        <v>0.1974979879</v>
      </c>
      <c r="AM240">
        <v>0.2038301512</v>
      </c>
      <c r="AN240">
        <v>0.21036127960000001</v>
      </c>
      <c r="AO240">
        <v>0.21679460219999999</v>
      </c>
      <c r="AP240">
        <v>0.22313229970000001</v>
      </c>
      <c r="AQ240">
        <v>0.2293764885</v>
      </c>
      <c r="AR240">
        <v>0.23552922300000001</v>
      </c>
      <c r="AS240">
        <v>0.2412355598</v>
      </c>
      <c r="AT240">
        <v>0.24687118850000001</v>
      </c>
      <c r="AU240">
        <v>0.25243741520000001</v>
      </c>
      <c r="AV240">
        <v>0.25793551419999999</v>
      </c>
      <c r="AW240">
        <v>0.26336672849999998</v>
      </c>
    </row>
    <row r="241" spans="2:49" x14ac:dyDescent="0.35">
      <c r="B241" t="s">
        <v>277</v>
      </c>
      <c r="C241">
        <v>1.85730666151211E-3</v>
      </c>
      <c r="D241">
        <v>1.85730666151211E-3</v>
      </c>
      <c r="E241">
        <v>1.8573066599999999E-3</v>
      </c>
      <c r="F241">
        <v>2.3029467500000002E-3</v>
      </c>
      <c r="G241">
        <v>2.85551323E-3</v>
      </c>
      <c r="H241">
        <v>3.5406618999999999E-3</v>
      </c>
      <c r="I241">
        <v>4.3902043700000002E-3</v>
      </c>
      <c r="J241">
        <v>5.4435851100000003E-3</v>
      </c>
      <c r="K241">
        <v>6.7497128599999998E-3</v>
      </c>
      <c r="L241">
        <v>8.3692314399999995E-3</v>
      </c>
      <c r="M241">
        <v>1.0377335499999999E-2</v>
      </c>
      <c r="N241">
        <v>1.28672618E-2</v>
      </c>
      <c r="O241">
        <v>1.5169190399999999E-2</v>
      </c>
      <c r="P241">
        <v>1.7843283599999999E-2</v>
      </c>
      <c r="Q241">
        <v>2.0937894499999998E-2</v>
      </c>
      <c r="R241">
        <v>2.45041275E-2</v>
      </c>
      <c r="S241">
        <v>3.6998234300000002E-2</v>
      </c>
      <c r="T241">
        <v>3.8852336899999999E-2</v>
      </c>
      <c r="U241">
        <v>4.0629438699999999E-2</v>
      </c>
      <c r="V241">
        <v>4.23342388E-2</v>
      </c>
      <c r="W241">
        <v>4.4124381099999999E-2</v>
      </c>
      <c r="X241">
        <v>4.5893029000000002E-2</v>
      </c>
      <c r="Y241">
        <v>4.88309522E-2</v>
      </c>
      <c r="Z241">
        <v>5.1719496199999999E-2</v>
      </c>
      <c r="AA241">
        <v>5.4559895599999998E-2</v>
      </c>
      <c r="AB241">
        <v>5.7466874699999997E-2</v>
      </c>
      <c r="AC241">
        <v>6.0326902199999997E-2</v>
      </c>
      <c r="AD241">
        <v>6.7391713300000003E-2</v>
      </c>
      <c r="AE241">
        <v>7.4291736499999997E-2</v>
      </c>
      <c r="AF241">
        <v>8.1032671099999995E-2</v>
      </c>
      <c r="AG241">
        <v>8.7961902800000005E-2</v>
      </c>
      <c r="AH241">
        <v>9.4736072599999999E-2</v>
      </c>
      <c r="AI241">
        <v>0.1016749453</v>
      </c>
      <c r="AJ241">
        <v>0.10847537509999999</v>
      </c>
      <c r="AK241">
        <v>0.11514146460000001</v>
      </c>
      <c r="AL241">
        <v>0.12196178840000001</v>
      </c>
      <c r="AM241">
        <v>0.12865149540000001</v>
      </c>
      <c r="AN241">
        <v>0.1355467216</v>
      </c>
      <c r="AO241">
        <v>0.14233868960000001</v>
      </c>
      <c r="AP241">
        <v>0.14902970169999999</v>
      </c>
      <c r="AQ241">
        <v>0.1556219921</v>
      </c>
      <c r="AR241">
        <v>0.1621177298</v>
      </c>
      <c r="AS241">
        <v>0.16507868149999999</v>
      </c>
      <c r="AT241">
        <v>0.16800294369999999</v>
      </c>
      <c r="AU241">
        <v>0.170891194</v>
      </c>
      <c r="AV241">
        <v>0.17374409360000001</v>
      </c>
      <c r="AW241">
        <v>0.1765622875</v>
      </c>
    </row>
    <row r="242" spans="2:49" x14ac:dyDescent="0.35">
      <c r="B242" t="s">
        <v>278</v>
      </c>
      <c r="C242">
        <v>9.2848272947954696E-2</v>
      </c>
      <c r="D242">
        <v>9.2848272947954599E-2</v>
      </c>
      <c r="E242">
        <v>9.2848272900000001E-2</v>
      </c>
      <c r="F242">
        <v>9.2738145600000002E-2</v>
      </c>
      <c r="G242">
        <v>9.2628149000000007E-2</v>
      </c>
      <c r="H242">
        <v>9.2518282699999996E-2</v>
      </c>
      <c r="I242">
        <v>9.2408546800000005E-2</v>
      </c>
      <c r="J242">
        <v>9.2298941100000004E-2</v>
      </c>
      <c r="K242">
        <v>9.2189465400000004E-2</v>
      </c>
      <c r="L242">
        <v>9.2080119500000002E-2</v>
      </c>
      <c r="M242">
        <v>9.1970903300000004E-2</v>
      </c>
      <c r="N242">
        <v>9.1861816600000007E-2</v>
      </c>
      <c r="O242">
        <v>9.5526416500000003E-2</v>
      </c>
      <c r="P242">
        <v>9.9116978100000003E-2</v>
      </c>
      <c r="Q242">
        <v>0.1025931762</v>
      </c>
      <c r="R242">
        <v>0.1059099842</v>
      </c>
      <c r="S242">
        <v>0.10258601320000001</v>
      </c>
      <c r="T242">
        <v>0.1077269341</v>
      </c>
      <c r="U242">
        <v>0.11265435259999999</v>
      </c>
      <c r="V242">
        <v>0.11738129849999999</v>
      </c>
      <c r="W242">
        <v>0.1124973816</v>
      </c>
      <c r="X242">
        <v>0.1076721065</v>
      </c>
      <c r="Y242">
        <v>0.1064289512</v>
      </c>
      <c r="Z242">
        <v>0.10520669019999999</v>
      </c>
      <c r="AA242">
        <v>0.1040048011</v>
      </c>
      <c r="AB242">
        <v>0.1031054297</v>
      </c>
      <c r="AC242">
        <v>0.1022205843</v>
      </c>
      <c r="AD242">
        <v>0.10204557910000001</v>
      </c>
      <c r="AE242">
        <v>0.1018746559</v>
      </c>
      <c r="AF242">
        <v>0.10170767360000001</v>
      </c>
      <c r="AG242">
        <v>0.10154411570000001</v>
      </c>
      <c r="AH242">
        <v>0.101384218</v>
      </c>
      <c r="AI242">
        <v>0.1012243929</v>
      </c>
      <c r="AJ242">
        <v>0.1010677566</v>
      </c>
      <c r="AK242">
        <v>0.1009142147</v>
      </c>
      <c r="AL242">
        <v>0.1007616802</v>
      </c>
      <c r="AM242">
        <v>0.10061206690000001</v>
      </c>
      <c r="AN242">
        <v>0.1004634444</v>
      </c>
      <c r="AO242">
        <v>0.10031704769999999</v>
      </c>
      <c r="AP242">
        <v>0.1001728269</v>
      </c>
      <c r="AQ242">
        <v>0.1000307341</v>
      </c>
      <c r="AR242">
        <v>9.9890722400000007E-2</v>
      </c>
      <c r="AS242">
        <v>9.9485071199999997E-2</v>
      </c>
      <c r="AT242">
        <v>9.9084446500000006E-2</v>
      </c>
      <c r="AU242">
        <v>9.8688755399999994E-2</v>
      </c>
      <c r="AV242">
        <v>9.8297907300000001E-2</v>
      </c>
      <c r="AW242">
        <v>9.7911814E-2</v>
      </c>
    </row>
    <row r="243" spans="2:49" x14ac:dyDescent="0.35">
      <c r="B243" t="s">
        <v>279</v>
      </c>
      <c r="C243">
        <v>6.0146533669896496E-3</v>
      </c>
      <c r="D243">
        <v>6.0146533669896496E-3</v>
      </c>
      <c r="E243">
        <v>6.0146533700000003E-3</v>
      </c>
      <c r="F243">
        <v>6.2696692400000002E-3</v>
      </c>
      <c r="G243">
        <v>6.5354975499999999E-3</v>
      </c>
      <c r="H243">
        <v>6.8125967500000002E-3</v>
      </c>
      <c r="I243">
        <v>7.1014447E-3</v>
      </c>
      <c r="J243">
        <v>7.4025395400000001E-3</v>
      </c>
      <c r="K243">
        <v>7.7164005299999996E-3</v>
      </c>
      <c r="L243">
        <v>8.0435689499999997E-3</v>
      </c>
      <c r="M243">
        <v>8.3846090100000003E-3</v>
      </c>
      <c r="N243">
        <v>8.7401088599999999E-3</v>
      </c>
      <c r="O243">
        <v>1.01335816E-2</v>
      </c>
      <c r="P243">
        <v>1.17231739E-2</v>
      </c>
      <c r="Q243">
        <v>1.35292368E-2</v>
      </c>
      <c r="R243">
        <v>1.55721794E-2</v>
      </c>
      <c r="S243">
        <v>1.21941333E-2</v>
      </c>
      <c r="T243">
        <v>1.5992557300000002E-2</v>
      </c>
      <c r="U243">
        <v>1.9633232899999999E-2</v>
      </c>
      <c r="V243">
        <v>2.3125786999999998E-2</v>
      </c>
      <c r="W243">
        <v>2.2938324199999999E-2</v>
      </c>
      <c r="X243">
        <v>2.2753112200000002E-2</v>
      </c>
      <c r="Y243">
        <v>2.3450525400000002E-2</v>
      </c>
      <c r="Z243">
        <v>2.4136216700000001E-2</v>
      </c>
      <c r="AA243">
        <v>2.4810479399999998E-2</v>
      </c>
      <c r="AB243">
        <v>2.5509093699999999E-2</v>
      </c>
      <c r="AC243">
        <v>2.6196424400000001E-2</v>
      </c>
      <c r="AD243">
        <v>2.63697988E-2</v>
      </c>
      <c r="AE243">
        <v>2.6539129299999999E-2</v>
      </c>
      <c r="AF243">
        <v>2.6704555599999999E-2</v>
      </c>
      <c r="AG243">
        <v>2.68785959E-2</v>
      </c>
      <c r="AH243">
        <v>2.7048741599999999E-2</v>
      </c>
      <c r="AI243">
        <v>2.8524035100000001E-2</v>
      </c>
      <c r="AJ243">
        <v>2.9969893800000001E-2</v>
      </c>
      <c r="AK243">
        <v>3.1387190099999997E-2</v>
      </c>
      <c r="AL243">
        <v>3.2843363899999999E-2</v>
      </c>
      <c r="AM243">
        <v>3.4271650399999999E-2</v>
      </c>
      <c r="AN243">
        <v>3.4501410400000002E-2</v>
      </c>
      <c r="AO243">
        <v>3.4727729800000003E-2</v>
      </c>
      <c r="AP243">
        <v>3.4950685099999997E-2</v>
      </c>
      <c r="AQ243">
        <v>3.51703508E-2</v>
      </c>
      <c r="AR243">
        <v>3.5386799300000001E-2</v>
      </c>
      <c r="AS243">
        <v>3.5653547299999998E-2</v>
      </c>
      <c r="AT243">
        <v>3.5916990099999997E-2</v>
      </c>
      <c r="AU243">
        <v>3.6177188499999999E-2</v>
      </c>
      <c r="AV243">
        <v>3.6434202300000003E-2</v>
      </c>
      <c r="AW243">
        <v>3.66880895E-2</v>
      </c>
    </row>
    <row r="244" spans="2:49" x14ac:dyDescent="0.35">
      <c r="B244" t="s">
        <v>280</v>
      </c>
      <c r="C244">
        <v>0.92287069498865704</v>
      </c>
      <c r="D244">
        <v>0.92287069498865704</v>
      </c>
      <c r="E244">
        <v>0.92285345399999996</v>
      </c>
      <c r="F244">
        <v>0.91580031750000002</v>
      </c>
      <c r="G244">
        <v>0.90892146330000001</v>
      </c>
      <c r="H244">
        <v>0.90182093929999996</v>
      </c>
      <c r="I244">
        <v>0.89502677409999998</v>
      </c>
      <c r="J244">
        <v>0.88831223309999996</v>
      </c>
      <c r="K244">
        <v>0.88166842769999998</v>
      </c>
      <c r="L244">
        <v>0.87507004430000002</v>
      </c>
      <c r="M244">
        <v>0.86843229659999999</v>
      </c>
      <c r="N244">
        <v>0.86180135680000003</v>
      </c>
      <c r="O244">
        <v>0.83690679950000002</v>
      </c>
      <c r="P244">
        <v>0.80736513320000003</v>
      </c>
      <c r="Q244">
        <v>0.77283095440000005</v>
      </c>
      <c r="R244">
        <v>0.73276917789999996</v>
      </c>
      <c r="S244">
        <v>0.70201295620000004</v>
      </c>
      <c r="T244">
        <v>0.69955547949999997</v>
      </c>
      <c r="U244">
        <v>0.69695398720000001</v>
      </c>
      <c r="V244">
        <v>0.69440855339999996</v>
      </c>
      <c r="W244">
        <v>0.6881680899</v>
      </c>
      <c r="X244">
        <v>0.68186281150000005</v>
      </c>
      <c r="Y244">
        <v>0.67575153600000004</v>
      </c>
      <c r="Z244">
        <v>0.66963607989999996</v>
      </c>
      <c r="AA244">
        <v>0.66351537000000005</v>
      </c>
      <c r="AB244">
        <v>0.65722348659999996</v>
      </c>
      <c r="AC244">
        <v>0.6509256859</v>
      </c>
      <c r="AD244">
        <v>0.64546464869999998</v>
      </c>
      <c r="AE244">
        <v>0.64006542020000001</v>
      </c>
      <c r="AF244">
        <v>0.63471823140000005</v>
      </c>
      <c r="AG244">
        <v>0.62928675700000003</v>
      </c>
      <c r="AH244">
        <v>0.62389526110000004</v>
      </c>
      <c r="AI244">
        <v>0.62158443689999998</v>
      </c>
      <c r="AJ244">
        <v>0.61928065480000005</v>
      </c>
      <c r="AK244">
        <v>0.61697902329999998</v>
      </c>
      <c r="AL244">
        <v>0.61462856399999999</v>
      </c>
      <c r="AM244">
        <v>0.61228777040000004</v>
      </c>
      <c r="AN244">
        <v>0.60932784289999997</v>
      </c>
      <c r="AO244">
        <v>0.60638404310000005</v>
      </c>
      <c r="AP244">
        <v>0.60345068410000002</v>
      </c>
      <c r="AQ244">
        <v>0.60052102429999998</v>
      </c>
      <c r="AR244">
        <v>0.59760214789999999</v>
      </c>
      <c r="AS244">
        <v>0.59459427610000004</v>
      </c>
      <c r="AT244">
        <v>0.59157726249999998</v>
      </c>
      <c r="AU244">
        <v>0.58855330939999995</v>
      </c>
      <c r="AV244">
        <v>0.5855207549</v>
      </c>
      <c r="AW244">
        <v>0.5824565531</v>
      </c>
    </row>
    <row r="245" spans="2:49" x14ac:dyDescent="0.35">
      <c r="B245" t="s">
        <v>281</v>
      </c>
      <c r="C245">
        <v>4.1245617653124303E-2</v>
      </c>
      <c r="D245">
        <v>4.1245617653124303E-2</v>
      </c>
      <c r="E245">
        <v>4.1254837400000001E-2</v>
      </c>
      <c r="F245">
        <v>4.7474193800000002E-2</v>
      </c>
      <c r="G245">
        <v>5.3373480500000001E-2</v>
      </c>
      <c r="H245">
        <v>5.91669207E-2</v>
      </c>
      <c r="I245">
        <v>6.4520485000000002E-2</v>
      </c>
      <c r="J245">
        <v>6.9543322699999896E-2</v>
      </c>
      <c r="K245">
        <v>7.4214400700000002E-2</v>
      </c>
      <c r="L245">
        <v>7.8519769899999994E-2</v>
      </c>
      <c r="M245">
        <v>8.2478726599999996E-2</v>
      </c>
      <c r="N245">
        <v>8.6022790099999996E-2</v>
      </c>
      <c r="O245">
        <v>0.1092429945</v>
      </c>
      <c r="P245">
        <v>0.13751435510000001</v>
      </c>
      <c r="Q245">
        <v>0.17130487280000001</v>
      </c>
      <c r="R245">
        <v>0.2111745632</v>
      </c>
      <c r="S245">
        <v>0.1831689638</v>
      </c>
      <c r="T245">
        <v>0.18879670130000001</v>
      </c>
      <c r="U245">
        <v>0.19442168030000001</v>
      </c>
      <c r="V245">
        <v>0.1999239592</v>
      </c>
      <c r="W245">
        <v>0.20036527039999999</v>
      </c>
      <c r="X245">
        <v>0.20080642000000001</v>
      </c>
      <c r="Y245">
        <v>0.20311323780000001</v>
      </c>
      <c r="Z245">
        <v>0.2054228397</v>
      </c>
      <c r="AA245">
        <v>0.20773582260000001</v>
      </c>
      <c r="AB245">
        <v>0.2100697893</v>
      </c>
      <c r="AC245">
        <v>0.2124080139</v>
      </c>
      <c r="AD245">
        <v>0.2149429524</v>
      </c>
      <c r="AE245">
        <v>0.217446587</v>
      </c>
      <c r="AF245">
        <v>0.21992484440000001</v>
      </c>
      <c r="AG245">
        <v>0.2223838434</v>
      </c>
      <c r="AH245">
        <v>0.2248254063</v>
      </c>
      <c r="AI245">
        <v>0.225155683</v>
      </c>
      <c r="AJ245">
        <v>0.22548778729999999</v>
      </c>
      <c r="AK245">
        <v>0.22582450079999999</v>
      </c>
      <c r="AL245">
        <v>0.22614753000000001</v>
      </c>
      <c r="AM245">
        <v>0.22647067879999999</v>
      </c>
      <c r="AN245">
        <v>0.22728992200000001</v>
      </c>
      <c r="AO245">
        <v>0.22810215419999999</v>
      </c>
      <c r="AP245">
        <v>0.22891070590000001</v>
      </c>
      <c r="AQ245">
        <v>0.2297194622</v>
      </c>
      <c r="AR245">
        <v>0.23052432889999999</v>
      </c>
      <c r="AS245">
        <v>0.23039500190000001</v>
      </c>
      <c r="AT245">
        <v>0.23026673080000001</v>
      </c>
      <c r="AU245">
        <v>0.2301382384</v>
      </c>
      <c r="AV245">
        <v>0.23001043130000001</v>
      </c>
      <c r="AW245">
        <v>0.22989596170000001</v>
      </c>
    </row>
    <row r="246" spans="2:49" x14ac:dyDescent="0.35">
      <c r="B246" t="s">
        <v>282</v>
      </c>
      <c r="C246">
        <v>5.1557022066405396E-3</v>
      </c>
      <c r="D246">
        <v>5.1557022066405396E-3</v>
      </c>
      <c r="E246">
        <v>5.1568546799999997E-3</v>
      </c>
      <c r="F246">
        <v>4.8228163200000002E-3</v>
      </c>
      <c r="G246">
        <v>4.5045829299999998E-3</v>
      </c>
      <c r="H246">
        <v>4.2200436299999998E-3</v>
      </c>
      <c r="I246">
        <v>3.9431498000000002E-3</v>
      </c>
      <c r="J246">
        <v>3.68401417E-3</v>
      </c>
      <c r="K246">
        <v>3.4418309799999999E-3</v>
      </c>
      <c r="L246">
        <v>3.2161434600000002E-3</v>
      </c>
      <c r="M246">
        <v>3.0076359000000001E-3</v>
      </c>
      <c r="N246">
        <v>2.8136046200000001E-3</v>
      </c>
      <c r="O246">
        <v>2.7295140799999998E-3</v>
      </c>
      <c r="P246">
        <v>2.62471395E-3</v>
      </c>
      <c r="Q246">
        <v>2.4977321199999999E-3</v>
      </c>
      <c r="R246">
        <v>2.3521225499999999E-3</v>
      </c>
      <c r="S246">
        <v>1.0243912399999999E-2</v>
      </c>
      <c r="T246">
        <v>9.56666483E-3</v>
      </c>
      <c r="U246">
        <v>8.9112566299999994E-3</v>
      </c>
      <c r="V246">
        <v>8.2702471400000008E-3</v>
      </c>
      <c r="W246">
        <v>1.06163943E-2</v>
      </c>
      <c r="X246">
        <v>1.29897463E-2</v>
      </c>
      <c r="Y246">
        <v>1.2969026999999999E-2</v>
      </c>
      <c r="Z246">
        <v>1.29485038E-2</v>
      </c>
      <c r="AA246">
        <v>1.29282064E-2</v>
      </c>
      <c r="AB246">
        <v>1.2904947E-2</v>
      </c>
      <c r="AC246">
        <v>1.2882018300000001E-2</v>
      </c>
      <c r="AD246">
        <v>1.33528663E-2</v>
      </c>
      <c r="AE246">
        <v>1.38192783E-2</v>
      </c>
      <c r="AF246">
        <v>1.42816208E-2</v>
      </c>
      <c r="AG246">
        <v>1.47434153E-2</v>
      </c>
      <c r="AH246">
        <v>1.52016067E-2</v>
      </c>
      <c r="AI246">
        <v>1.5778382000000001E-2</v>
      </c>
      <c r="AJ246">
        <v>1.6352096199999999E-2</v>
      </c>
      <c r="AK246">
        <v>1.6923012500000001E-2</v>
      </c>
      <c r="AL246">
        <v>1.75012989E-2</v>
      </c>
      <c r="AM246">
        <v>1.8076560700000001E-2</v>
      </c>
      <c r="AN246">
        <v>1.85926337E-2</v>
      </c>
      <c r="AO246">
        <v>1.9106953400000001E-2</v>
      </c>
      <c r="AP246">
        <v>1.9619781199999999E-2</v>
      </c>
      <c r="AQ246">
        <v>2.0131453600000002E-2</v>
      </c>
      <c r="AR246">
        <v>2.0641621999999998E-2</v>
      </c>
      <c r="AS246">
        <v>2.1055238E-2</v>
      </c>
      <c r="AT246">
        <v>2.14699083E-2</v>
      </c>
      <c r="AU246">
        <v>2.1885522099999999E-2</v>
      </c>
      <c r="AV246">
        <v>2.2302170900000001E-2</v>
      </c>
      <c r="AW246">
        <v>2.2721114099999998E-2</v>
      </c>
    </row>
    <row r="247" spans="2:49" x14ac:dyDescent="0.35">
      <c r="B247" t="s">
        <v>283</v>
      </c>
      <c r="C247">
        <v>1.5260878531656001E-2</v>
      </c>
      <c r="D247">
        <v>1.5260878531656001E-2</v>
      </c>
      <c r="E247">
        <v>1.52642899E-2</v>
      </c>
      <c r="F247">
        <v>1.49606787E-2</v>
      </c>
      <c r="G247">
        <v>1.46441451E-2</v>
      </c>
      <c r="H247">
        <v>1.4377561699999999E-2</v>
      </c>
      <c r="I247">
        <v>1.40789556E-2</v>
      </c>
      <c r="J247">
        <v>1.3785017300000001E-2</v>
      </c>
      <c r="K247">
        <v>1.34969123E-2</v>
      </c>
      <c r="L247">
        <v>1.32171909E-2</v>
      </c>
      <c r="M247">
        <v>1.29535222E-2</v>
      </c>
      <c r="N247">
        <v>1.2699439200000001E-2</v>
      </c>
      <c r="O247">
        <v>1.27412129E-2</v>
      </c>
      <c r="P247">
        <v>1.26710139E-2</v>
      </c>
      <c r="Q247">
        <v>1.24703661E-2</v>
      </c>
      <c r="R247">
        <v>1.21449924E-2</v>
      </c>
      <c r="S247">
        <v>3.4495373199999999E-2</v>
      </c>
      <c r="T247">
        <v>3.0124331000000001E-2</v>
      </c>
      <c r="U247">
        <v>2.5873179699999999E-2</v>
      </c>
      <c r="V247">
        <v>2.1715319100000002E-2</v>
      </c>
      <c r="W247">
        <v>2.20321079E-2</v>
      </c>
      <c r="X247">
        <v>2.2352021900000001E-2</v>
      </c>
      <c r="Y247">
        <v>2.23518667E-2</v>
      </c>
      <c r="Z247">
        <v>2.2352045500000001E-2</v>
      </c>
      <c r="AA247">
        <v>2.23526114E-2</v>
      </c>
      <c r="AB247">
        <v>2.2339491100000001E-2</v>
      </c>
      <c r="AC247">
        <v>2.2326932099999999E-2</v>
      </c>
      <c r="AD247">
        <v>2.21651499E-2</v>
      </c>
      <c r="AE247">
        <v>2.2003503899999999E-2</v>
      </c>
      <c r="AF247">
        <v>2.1842607699999999E-2</v>
      </c>
      <c r="AG247">
        <v>2.1679271699999999E-2</v>
      </c>
      <c r="AH247">
        <v>2.1517537199999999E-2</v>
      </c>
      <c r="AI247">
        <v>2.14265267E-2</v>
      </c>
      <c r="AJ247">
        <v>2.1336395399999999E-2</v>
      </c>
      <c r="AK247">
        <v>2.1247393E-2</v>
      </c>
      <c r="AL247">
        <v>2.1158237900000001E-2</v>
      </c>
      <c r="AM247">
        <v>2.1069748499999999E-2</v>
      </c>
      <c r="AN247">
        <v>2.10229465E-2</v>
      </c>
      <c r="AO247">
        <v>2.0975818199999999E-2</v>
      </c>
      <c r="AP247">
        <v>2.09286744E-2</v>
      </c>
      <c r="AQ247">
        <v>2.0881869599999998E-2</v>
      </c>
      <c r="AR247">
        <v>2.0835028700000001E-2</v>
      </c>
      <c r="AS247">
        <v>2.08513125E-2</v>
      </c>
      <c r="AT247">
        <v>2.0867755000000002E-2</v>
      </c>
      <c r="AU247">
        <v>2.0884240799999999E-2</v>
      </c>
      <c r="AV247">
        <v>2.0900852599999999E-2</v>
      </c>
      <c r="AW247">
        <v>2.09187422E-2</v>
      </c>
    </row>
    <row r="248" spans="2:49" x14ac:dyDescent="0.35">
      <c r="B248" t="s">
        <v>284</v>
      </c>
      <c r="C248">
        <v>5.1557022066405396E-3</v>
      </c>
      <c r="D248">
        <v>5.1557022066405396E-3</v>
      </c>
      <c r="E248">
        <v>5.1568546799999997E-3</v>
      </c>
      <c r="F248">
        <v>5.3427650300000001E-3</v>
      </c>
      <c r="G248">
        <v>5.5282196899999999E-3</v>
      </c>
      <c r="H248">
        <v>5.7373718899999997E-3</v>
      </c>
      <c r="I248">
        <v>5.9388819199999998E-3</v>
      </c>
      <c r="J248">
        <v>6.1467855099999998E-3</v>
      </c>
      <c r="K248">
        <v>6.3618241399999997E-3</v>
      </c>
      <c r="L248">
        <v>6.5855626800000004E-3</v>
      </c>
      <c r="M248">
        <v>6.8225713799999997E-3</v>
      </c>
      <c r="N248">
        <v>7.0705182800000002E-3</v>
      </c>
      <c r="O248">
        <v>7.3423481499999997E-3</v>
      </c>
      <c r="P248">
        <v>7.5577594799999996E-3</v>
      </c>
      <c r="Q248">
        <v>7.6987177800000002E-3</v>
      </c>
      <c r="R248">
        <v>7.7605757000000003E-3</v>
      </c>
      <c r="S248">
        <v>8.9587577500000008E-3</v>
      </c>
      <c r="T248">
        <v>8.6607515800000007E-3</v>
      </c>
      <c r="U248">
        <v>8.3753204000000005E-3</v>
      </c>
      <c r="V248">
        <v>8.0961744199999994E-3</v>
      </c>
      <c r="W248">
        <v>8.2279085499999995E-3</v>
      </c>
      <c r="X248">
        <v>8.3609671300000007E-3</v>
      </c>
      <c r="Y248">
        <v>8.4484155899999906E-3</v>
      </c>
      <c r="Z248">
        <v>8.5359807699999998E-3</v>
      </c>
      <c r="AA248">
        <v>8.6236870999999906E-3</v>
      </c>
      <c r="AB248">
        <v>8.7089496399999997E-3</v>
      </c>
      <c r="AC248">
        <v>8.7943934800000009E-3</v>
      </c>
      <c r="AD248">
        <v>8.7377685900000002E-3</v>
      </c>
      <c r="AE248">
        <v>8.6811405700000007E-3</v>
      </c>
      <c r="AF248">
        <v>8.62475121E-3</v>
      </c>
      <c r="AG248">
        <v>8.5678220199999905E-3</v>
      </c>
      <c r="AH248">
        <v>8.5114632999999905E-3</v>
      </c>
      <c r="AI248">
        <v>8.4811897800000004E-3</v>
      </c>
      <c r="AJ248">
        <v>8.4512311500000003E-3</v>
      </c>
      <c r="AK248">
        <v>8.42168693E-3</v>
      </c>
      <c r="AL248">
        <v>8.3927914499999905E-3</v>
      </c>
      <c r="AM248">
        <v>8.36412458E-3</v>
      </c>
      <c r="AN248">
        <v>8.3543391999999998E-3</v>
      </c>
      <c r="AO248">
        <v>8.3444009500000006E-3</v>
      </c>
      <c r="AP248">
        <v>8.3344332100000005E-3</v>
      </c>
      <c r="AQ248">
        <v>8.3245771400000008E-3</v>
      </c>
      <c r="AR248">
        <v>8.3146834700000005E-3</v>
      </c>
      <c r="AS248">
        <v>8.32493464E-3</v>
      </c>
      <c r="AT248">
        <v>8.3352575700000008E-3</v>
      </c>
      <c r="AU248">
        <v>8.3456063099999998E-3</v>
      </c>
      <c r="AV248">
        <v>8.3560139200000005E-3</v>
      </c>
      <c r="AW248">
        <v>8.3669411899999994E-3</v>
      </c>
    </row>
    <row r="249" spans="2:49" x14ac:dyDescent="0.35">
      <c r="B249" t="s">
        <v>285</v>
      </c>
      <c r="C249">
        <v>1.0311404413280999E-2</v>
      </c>
      <c r="D249">
        <v>1.0311404413280999E-2</v>
      </c>
      <c r="E249">
        <v>1.0313709399999999E-2</v>
      </c>
      <c r="F249">
        <v>1.1599228600000001E-2</v>
      </c>
      <c r="G249">
        <v>1.30281085E-2</v>
      </c>
      <c r="H249">
        <v>1.4677162800000001E-2</v>
      </c>
      <c r="I249">
        <v>1.6491753599999999E-2</v>
      </c>
      <c r="J249">
        <v>1.8528627299999999E-2</v>
      </c>
      <c r="K249">
        <v>2.0816604200000002E-2</v>
      </c>
      <c r="L249">
        <v>2.3391288699999999E-2</v>
      </c>
      <c r="M249">
        <v>2.6305247300000001E-2</v>
      </c>
      <c r="N249">
        <v>2.9592290899999998E-2</v>
      </c>
      <c r="O249">
        <v>3.1037130900000001E-2</v>
      </c>
      <c r="P249">
        <v>3.2267024399999997E-2</v>
      </c>
      <c r="Q249">
        <v>3.3197356800000001E-2</v>
      </c>
      <c r="R249">
        <v>3.3798568199999997E-2</v>
      </c>
      <c r="S249">
        <v>6.1120036500000002E-2</v>
      </c>
      <c r="T249">
        <v>6.3296071699999998E-2</v>
      </c>
      <c r="U249">
        <v>6.5464575799999994E-2</v>
      </c>
      <c r="V249">
        <v>6.7585746599999996E-2</v>
      </c>
      <c r="W249">
        <v>7.0590228899999996E-2</v>
      </c>
      <c r="X249">
        <v>7.3628033100000004E-2</v>
      </c>
      <c r="Y249">
        <v>7.7365916800000004E-2</v>
      </c>
      <c r="Z249">
        <v>8.11045502E-2</v>
      </c>
      <c r="AA249">
        <v>8.4844302499999996E-2</v>
      </c>
      <c r="AB249">
        <v>8.8753336299999999E-2</v>
      </c>
      <c r="AC249">
        <v>9.2662956399999996E-2</v>
      </c>
      <c r="AD249">
        <v>9.5336614099999994E-2</v>
      </c>
      <c r="AE249">
        <v>9.7984070000000006E-2</v>
      </c>
      <c r="AF249">
        <v>0.1006079445</v>
      </c>
      <c r="AG249">
        <v>0.1033388906</v>
      </c>
      <c r="AH249">
        <v>0.1060487254</v>
      </c>
      <c r="AI249">
        <v>0.1075737816</v>
      </c>
      <c r="AJ249">
        <v>0.10909183510000001</v>
      </c>
      <c r="AK249">
        <v>0.11060438340000001</v>
      </c>
      <c r="AL249">
        <v>0.11217157780000001</v>
      </c>
      <c r="AM249">
        <v>0.11373111700000001</v>
      </c>
      <c r="AN249">
        <v>0.1154123156</v>
      </c>
      <c r="AO249">
        <v>0.1170866302</v>
      </c>
      <c r="AP249">
        <v>0.1187557211</v>
      </c>
      <c r="AQ249">
        <v>0.1204216132</v>
      </c>
      <c r="AR249">
        <v>0.1220821892</v>
      </c>
      <c r="AS249">
        <v>0.12477923690000001</v>
      </c>
      <c r="AT249">
        <v>0.12748308580000001</v>
      </c>
      <c r="AU249">
        <v>0.13019308299999999</v>
      </c>
      <c r="AV249">
        <v>0.13290977640000001</v>
      </c>
      <c r="AW249">
        <v>0.13564068770000001</v>
      </c>
    </row>
    <row r="250" spans="2:49" x14ac:dyDescent="0.35">
      <c r="B250" t="s">
        <v>364</v>
      </c>
      <c r="C250">
        <v>0.99172610111270199</v>
      </c>
      <c r="D250">
        <v>0.99172610111270199</v>
      </c>
      <c r="E250">
        <v>0.99172610110000003</v>
      </c>
      <c r="F250">
        <v>0.98692243619999998</v>
      </c>
      <c r="G250">
        <v>0.98214203899999997</v>
      </c>
      <c r="H250">
        <v>0.97738479680000001</v>
      </c>
      <c r="I250">
        <v>0.97265059740000004</v>
      </c>
      <c r="J250">
        <v>0.96793932930000004</v>
      </c>
      <c r="K250">
        <v>0.96325088140000004</v>
      </c>
      <c r="L250">
        <v>0.95858514299999997</v>
      </c>
      <c r="M250">
        <v>0.95394200429999998</v>
      </c>
      <c r="N250">
        <v>0.94932135579999999</v>
      </c>
      <c r="O250">
        <v>0.94649834600000005</v>
      </c>
      <c r="P250">
        <v>0.94352743750000001</v>
      </c>
      <c r="Q250">
        <v>0.94040194440000002</v>
      </c>
      <c r="R250">
        <v>0.93711499880000004</v>
      </c>
      <c r="S250">
        <v>0.95161573820000001</v>
      </c>
      <c r="T250">
        <v>0.94863721099999998</v>
      </c>
      <c r="U250">
        <v>0.94569023600000002</v>
      </c>
      <c r="V250">
        <v>0.94277431450000004</v>
      </c>
      <c r="W250">
        <v>0.94096855940000002</v>
      </c>
      <c r="X250">
        <v>0.93914802249999996</v>
      </c>
      <c r="Y250">
        <v>0.93915106670000004</v>
      </c>
      <c r="Z250">
        <v>0.93915429120000005</v>
      </c>
      <c r="AA250">
        <v>0.93915771260000003</v>
      </c>
      <c r="AB250">
        <v>0.93914282400000004</v>
      </c>
      <c r="AC250">
        <v>0.93912696520000005</v>
      </c>
      <c r="AD250">
        <v>0.93917792330000005</v>
      </c>
      <c r="AE250">
        <v>0.93923165669999997</v>
      </c>
      <c r="AF250">
        <v>0.9392883984</v>
      </c>
      <c r="AG250">
        <v>0.93933993189999998</v>
      </c>
      <c r="AH250">
        <v>0.93939452649999999</v>
      </c>
      <c r="AI250">
        <v>0.93936840190000004</v>
      </c>
      <c r="AJ250">
        <v>0.93934093090000004</v>
      </c>
      <c r="AK250">
        <v>0.93931200660000003</v>
      </c>
      <c r="AL250">
        <v>0.93929188559999999</v>
      </c>
      <c r="AM250">
        <v>0.93927064110000003</v>
      </c>
      <c r="AN250">
        <v>0.93905184689999999</v>
      </c>
      <c r="AO250">
        <v>0.93882460950000002</v>
      </c>
      <c r="AP250">
        <v>0.93858843049999996</v>
      </c>
      <c r="AQ250">
        <v>0.93834277150000001</v>
      </c>
      <c r="AR250">
        <v>0.93808705020000005</v>
      </c>
      <c r="AS250">
        <v>0.93778548299999998</v>
      </c>
      <c r="AT250">
        <v>0.93747725920000002</v>
      </c>
      <c r="AU250">
        <v>0.93716215570000005</v>
      </c>
      <c r="AV250">
        <v>0.93683993970000001</v>
      </c>
      <c r="AW250">
        <v>0.93651036759999995</v>
      </c>
    </row>
    <row r="251" spans="2:49" x14ac:dyDescent="0.35">
      <c r="B251" s="23" t="s">
        <v>365</v>
      </c>
      <c r="C251">
        <v>0.91950930808135101</v>
      </c>
      <c r="D251">
        <v>0.91950930808135101</v>
      </c>
      <c r="E251">
        <v>0.91950930809999998</v>
      </c>
      <c r="F251">
        <v>0.91215096689999997</v>
      </c>
      <c r="G251">
        <v>0.90485151050000001</v>
      </c>
      <c r="H251">
        <v>0.89761046779999998</v>
      </c>
      <c r="I251">
        <v>0.89042737130000005</v>
      </c>
      <c r="J251">
        <v>0.88330175730000005</v>
      </c>
      <c r="K251">
        <v>0.87623316569999998</v>
      </c>
      <c r="L251">
        <v>0.86922114029999997</v>
      </c>
      <c r="M251">
        <v>0.86226522839999997</v>
      </c>
      <c r="N251">
        <v>0.85536498090000002</v>
      </c>
      <c r="O251">
        <v>0.82919865599999998</v>
      </c>
      <c r="P251">
        <v>0.79785612839999998</v>
      </c>
      <c r="Q251">
        <v>0.76080142579999999</v>
      </c>
      <c r="R251">
        <v>0.71772633799999996</v>
      </c>
      <c r="S251">
        <v>0.68442251590000003</v>
      </c>
      <c r="T251">
        <v>0.68128557830000003</v>
      </c>
      <c r="U251">
        <v>0.67821213570000005</v>
      </c>
      <c r="V251">
        <v>0.67520027940000005</v>
      </c>
      <c r="W251">
        <v>0.66826373350000001</v>
      </c>
      <c r="X251">
        <v>0.66123277800000002</v>
      </c>
      <c r="Y251">
        <v>0.65443644909999998</v>
      </c>
      <c r="Z251">
        <v>0.64762958530000003</v>
      </c>
      <c r="AA251">
        <v>0.64081216200000002</v>
      </c>
      <c r="AB251">
        <v>0.63381081480000001</v>
      </c>
      <c r="AC251">
        <v>0.62680164090000001</v>
      </c>
      <c r="AD251">
        <v>0.62072292949999996</v>
      </c>
      <c r="AE251">
        <v>0.61468461139999997</v>
      </c>
      <c r="AF251">
        <v>0.60868628530000002</v>
      </c>
      <c r="AG251">
        <v>0.60258668010000005</v>
      </c>
      <c r="AH251">
        <v>0.59652857429999995</v>
      </c>
      <c r="AI251">
        <v>0.59378327620000004</v>
      </c>
      <c r="AJ251">
        <v>0.59105026370000002</v>
      </c>
      <c r="AK251">
        <v>0.58832945469999998</v>
      </c>
      <c r="AL251">
        <v>0.58555966999999998</v>
      </c>
      <c r="AM251">
        <v>0.58280186329999994</v>
      </c>
      <c r="AN251">
        <v>0.57930420520000003</v>
      </c>
      <c r="AO251">
        <v>0.57581047640000005</v>
      </c>
      <c r="AP251">
        <v>0.57232066999999998</v>
      </c>
      <c r="AQ251">
        <v>0.56883477959999995</v>
      </c>
      <c r="AR251">
        <v>0.56535279859999998</v>
      </c>
      <c r="AS251">
        <v>0.56177929579999997</v>
      </c>
      <c r="AT251">
        <v>0.55819244999999995</v>
      </c>
      <c r="AU251">
        <v>0.55459218639999996</v>
      </c>
      <c r="AV251">
        <v>0.55097842949999998</v>
      </c>
      <c r="AW251">
        <v>0.54735110340000004</v>
      </c>
    </row>
    <row r="252" spans="2:49" x14ac:dyDescent="0.35">
      <c r="B252" t="s">
        <v>488</v>
      </c>
      <c r="C252">
        <v>1.54983431156195</v>
      </c>
      <c r="D252">
        <v>1.57471740274219</v>
      </c>
      <c r="E252">
        <v>1.60860863</v>
      </c>
      <c r="F252">
        <v>1.8730454329999999</v>
      </c>
      <c r="G252">
        <v>2.0754854979999999</v>
      </c>
      <c r="H252">
        <v>2.2326597590000001</v>
      </c>
      <c r="I252">
        <v>2.5031548689999998</v>
      </c>
      <c r="J252">
        <v>2.713243726</v>
      </c>
      <c r="K252">
        <v>2.813097564</v>
      </c>
      <c r="L252">
        <v>2.9335763080000001</v>
      </c>
      <c r="M252">
        <v>3.0904164679999999</v>
      </c>
      <c r="N252">
        <v>3.2769215200000001</v>
      </c>
      <c r="O252">
        <v>4.2821363889999997</v>
      </c>
      <c r="P252">
        <v>5.3894018460000002</v>
      </c>
      <c r="Q252">
        <v>6.4974700780000001</v>
      </c>
      <c r="R252">
        <v>7.7712318250000001</v>
      </c>
      <c r="S252">
        <v>6.5735057929999998</v>
      </c>
      <c r="T252">
        <v>6.5554133219999997</v>
      </c>
      <c r="U252">
        <v>6.6013005790000001</v>
      </c>
      <c r="V252">
        <v>6.6198479529999998</v>
      </c>
      <c r="W252">
        <v>5.8380498479999998</v>
      </c>
      <c r="X252">
        <v>5.1891213189999998</v>
      </c>
      <c r="Y252">
        <v>4.804997964</v>
      </c>
      <c r="Z252">
        <v>4.5292590150000001</v>
      </c>
      <c r="AA252">
        <v>4.3233466309999997</v>
      </c>
      <c r="AB252">
        <v>4.1685227380000001</v>
      </c>
      <c r="AC252">
        <v>4.0426150679999999</v>
      </c>
      <c r="AD252">
        <v>3.9368408929999998</v>
      </c>
      <c r="AE252">
        <v>3.8491095199999998</v>
      </c>
      <c r="AF252">
        <v>3.7714606119999998</v>
      </c>
      <c r="AG252">
        <v>3.7002114700000002</v>
      </c>
      <c r="AH252">
        <v>3.6362258299999999</v>
      </c>
      <c r="AI252">
        <v>3.5741924059999999</v>
      </c>
      <c r="AJ252">
        <v>3.5167858089999999</v>
      </c>
      <c r="AK252">
        <v>3.4658924440000001</v>
      </c>
      <c r="AL252">
        <v>3.419840867</v>
      </c>
      <c r="AM252">
        <v>3.3754411969999998</v>
      </c>
      <c r="AN252">
        <v>3.3339274589999999</v>
      </c>
      <c r="AO252">
        <v>3.2967821800000001</v>
      </c>
      <c r="AP252">
        <v>3.2616604910000002</v>
      </c>
      <c r="AQ252">
        <v>3.2292757349999999</v>
      </c>
      <c r="AR252">
        <v>3.1984876029999998</v>
      </c>
      <c r="AS252">
        <v>3.1793669609999999</v>
      </c>
      <c r="AT252">
        <v>3.1616528719999999</v>
      </c>
      <c r="AU252">
        <v>3.1456555320000001</v>
      </c>
      <c r="AV252">
        <v>3.1310095769999999</v>
      </c>
      <c r="AW252">
        <v>3.1193590769999999</v>
      </c>
    </row>
    <row r="253" spans="2:49" x14ac:dyDescent="0.35">
      <c r="B253" t="s">
        <v>489</v>
      </c>
      <c r="C253">
        <v>0.19372928894524399</v>
      </c>
      <c r="D253">
        <v>0.196839675342774</v>
      </c>
      <c r="E253">
        <v>0.2010760788</v>
      </c>
      <c r="F253">
        <v>0.1902792516</v>
      </c>
      <c r="G253">
        <v>0.17516557760000001</v>
      </c>
      <c r="H253">
        <v>0.15924306160000001</v>
      </c>
      <c r="I253">
        <v>0.15297954790000001</v>
      </c>
      <c r="J253">
        <v>0.14373239500000001</v>
      </c>
      <c r="K253">
        <v>0.13046263599999999</v>
      </c>
      <c r="L253">
        <v>0.12015830249999999</v>
      </c>
      <c r="M253">
        <v>0.11269387760000001</v>
      </c>
      <c r="N253">
        <v>0.1071804521</v>
      </c>
      <c r="O253">
        <v>0.1069922299</v>
      </c>
      <c r="P253">
        <v>0.1028666293</v>
      </c>
      <c r="Q253">
        <v>9.4737174899999999E-2</v>
      </c>
      <c r="R253">
        <v>8.6558197700000006E-2</v>
      </c>
      <c r="S253">
        <v>0.36763006349999999</v>
      </c>
      <c r="T253">
        <v>0.33217445880000002</v>
      </c>
      <c r="U253">
        <v>0.30256853779999998</v>
      </c>
      <c r="V253">
        <v>0.27384300919999999</v>
      </c>
      <c r="W253">
        <v>1.001134346</v>
      </c>
      <c r="X253">
        <v>1.1178132670000001</v>
      </c>
      <c r="Y253">
        <v>1.2410823820000001</v>
      </c>
      <c r="Z253">
        <v>1.367227983</v>
      </c>
      <c r="AA253">
        <v>1.4965676459999999</v>
      </c>
      <c r="AB253">
        <v>1.586718442</v>
      </c>
      <c r="AC253">
        <v>1.6805472770000001</v>
      </c>
      <c r="AD253">
        <v>1.9241957460000001</v>
      </c>
      <c r="AE253">
        <v>2.1678642950000002</v>
      </c>
      <c r="AF253">
        <v>2.410280873</v>
      </c>
      <c r="AG253">
        <v>2.6030658309999999</v>
      </c>
      <c r="AH253">
        <v>2.7969728780000001</v>
      </c>
      <c r="AI253">
        <v>3.0091320490000002</v>
      </c>
      <c r="AJ253">
        <v>3.2211095099999998</v>
      </c>
      <c r="AK253">
        <v>3.4357007990000001</v>
      </c>
      <c r="AL253">
        <v>3.6065119920000002</v>
      </c>
      <c r="AM253">
        <v>3.7774875739999998</v>
      </c>
      <c r="AN253">
        <v>3.879808438</v>
      </c>
      <c r="AO253">
        <v>3.98577337</v>
      </c>
      <c r="AP253">
        <v>4.0930064980000003</v>
      </c>
      <c r="AQ253">
        <v>4.2026915669999996</v>
      </c>
      <c r="AR253">
        <v>4.3136544700000004</v>
      </c>
      <c r="AS253">
        <v>4.5086802480000001</v>
      </c>
      <c r="AT253">
        <v>4.7061739390000001</v>
      </c>
      <c r="AU253">
        <v>4.9069284609999997</v>
      </c>
      <c r="AV253">
        <v>5.1107324930000004</v>
      </c>
      <c r="AW253">
        <v>5.3207057879999997</v>
      </c>
    </row>
    <row r="254" spans="2:49" x14ac:dyDescent="0.35">
      <c r="B254" t="s">
        <v>490</v>
      </c>
      <c r="C254">
        <v>0.71679836909740502</v>
      </c>
      <c r="D254">
        <v>0.72830679876826598</v>
      </c>
      <c r="E254">
        <v>0.74398149140000003</v>
      </c>
      <c r="F254">
        <v>0.73782271489999995</v>
      </c>
      <c r="G254">
        <v>0.71181676910000002</v>
      </c>
      <c r="H254">
        <v>0.67817040100000003</v>
      </c>
      <c r="I254">
        <v>0.68276389640000001</v>
      </c>
      <c r="J254">
        <v>0.67228078729999996</v>
      </c>
      <c r="K254">
        <v>0.63950073740000002</v>
      </c>
      <c r="L254">
        <v>0.61725916550000004</v>
      </c>
      <c r="M254">
        <v>0.60669853809999996</v>
      </c>
      <c r="N254">
        <v>0.60470989220000004</v>
      </c>
      <c r="O254">
        <v>0.6198216943</v>
      </c>
      <c r="P254">
        <v>0.61185638809999998</v>
      </c>
      <c r="Q254">
        <v>0.57853941949999999</v>
      </c>
      <c r="R254">
        <v>0.54266899800000001</v>
      </c>
      <c r="S254">
        <v>1.4183111749999999</v>
      </c>
      <c r="T254">
        <v>1.1961266479999999</v>
      </c>
      <c r="U254">
        <v>1.002710912</v>
      </c>
      <c r="V254">
        <v>0.81917374549999999</v>
      </c>
      <c r="W254">
        <v>0.91989476150000005</v>
      </c>
      <c r="X254">
        <v>0.86207301759999999</v>
      </c>
      <c r="Y254">
        <v>0.80690005399999998</v>
      </c>
      <c r="Z254">
        <v>0.76885721929999995</v>
      </c>
      <c r="AA254">
        <v>0.74190253490000002</v>
      </c>
      <c r="AB254">
        <v>0.71973952829999999</v>
      </c>
      <c r="AC254">
        <v>0.70234471249999997</v>
      </c>
      <c r="AD254">
        <v>0.67943563009999997</v>
      </c>
      <c r="AE254">
        <v>0.65982857819999996</v>
      </c>
      <c r="AF254">
        <v>0.64389357319999996</v>
      </c>
      <c r="AG254">
        <v>0.62793239079999996</v>
      </c>
      <c r="AH254">
        <v>0.61330093409999997</v>
      </c>
      <c r="AI254">
        <v>0.60764897100000004</v>
      </c>
      <c r="AJ254">
        <v>0.60270352989999998</v>
      </c>
      <c r="AK254">
        <v>0.59880774599999997</v>
      </c>
      <c r="AL254">
        <v>0.59573350530000002</v>
      </c>
      <c r="AM254">
        <v>0.59290786350000002</v>
      </c>
      <c r="AN254">
        <v>0.58913896200000004</v>
      </c>
      <c r="AO254">
        <v>0.5861022199</v>
      </c>
      <c r="AP254">
        <v>0.58339169499999999</v>
      </c>
      <c r="AQ254">
        <v>0.58114185080000003</v>
      </c>
      <c r="AR254">
        <v>0.57915483140000001</v>
      </c>
      <c r="AS254">
        <v>0.57755487890000001</v>
      </c>
      <c r="AT254">
        <v>0.57621687860000004</v>
      </c>
      <c r="AU254">
        <v>0.57520017089999997</v>
      </c>
      <c r="AV254">
        <v>0.57444099260000003</v>
      </c>
      <c r="AW254">
        <v>0.57424468939999995</v>
      </c>
    </row>
    <row r="255" spans="2:49" x14ac:dyDescent="0.35">
      <c r="B255" t="s">
        <v>491</v>
      </c>
      <c r="C255">
        <v>0.19372928894524399</v>
      </c>
      <c r="D255">
        <v>0.196839675342774</v>
      </c>
      <c r="E255">
        <v>0.2010760788</v>
      </c>
      <c r="F255">
        <v>0.21079329290000001</v>
      </c>
      <c r="G255">
        <v>0.21497079990000001</v>
      </c>
      <c r="H255">
        <v>0.21649934109999999</v>
      </c>
      <c r="I255">
        <v>0.230406532</v>
      </c>
      <c r="J255">
        <v>0.23981780829999999</v>
      </c>
      <c r="K255">
        <v>0.2411450047</v>
      </c>
      <c r="L255">
        <v>0.24604313859999999</v>
      </c>
      <c r="M255">
        <v>0.25563666909999999</v>
      </c>
      <c r="N255">
        <v>0.26934180460000001</v>
      </c>
      <c r="O255">
        <v>0.2878073451</v>
      </c>
      <c r="P255">
        <v>0.2962003701</v>
      </c>
      <c r="Q255">
        <v>0.29200680379999999</v>
      </c>
      <c r="R255">
        <v>0.28558947610000002</v>
      </c>
      <c r="S255">
        <v>0.32150886680000001</v>
      </c>
      <c r="T255">
        <v>0.30071927030000001</v>
      </c>
      <c r="U255">
        <v>0.2843716161</v>
      </c>
      <c r="V255">
        <v>0.26807914290000001</v>
      </c>
      <c r="W255">
        <v>0.37411583520000002</v>
      </c>
      <c r="X255">
        <v>0.37696973859999999</v>
      </c>
      <c r="Y255">
        <v>0.3731089098</v>
      </c>
      <c r="Z255">
        <v>0.37473258320000002</v>
      </c>
      <c r="AA255">
        <v>0.38004613939999998</v>
      </c>
      <c r="AB255">
        <v>0.38931723140000002</v>
      </c>
      <c r="AC255">
        <v>0.40012237029999997</v>
      </c>
      <c r="AD255">
        <v>0.42430857189999999</v>
      </c>
      <c r="AE255">
        <v>0.44937925899999998</v>
      </c>
      <c r="AF255">
        <v>0.47479200179999997</v>
      </c>
      <c r="AG255">
        <v>0.50056776560000005</v>
      </c>
      <c r="AH255">
        <v>0.52674475890000005</v>
      </c>
      <c r="AI255">
        <v>0.53080260960000003</v>
      </c>
      <c r="AJ255">
        <v>0.53534294770000002</v>
      </c>
      <c r="AK255">
        <v>0.54070652450000001</v>
      </c>
      <c r="AL255">
        <v>0.54683634059999997</v>
      </c>
      <c r="AM255">
        <v>0.55313325719999995</v>
      </c>
      <c r="AN255">
        <v>0.55792423700000005</v>
      </c>
      <c r="AO255">
        <v>0.56333407950000003</v>
      </c>
      <c r="AP255">
        <v>0.56899787999999996</v>
      </c>
      <c r="AQ255">
        <v>0.57506256950000001</v>
      </c>
      <c r="AR255">
        <v>0.58134923599999999</v>
      </c>
      <c r="AS255">
        <v>0.58725973929999997</v>
      </c>
      <c r="AT255">
        <v>0.59345016319999999</v>
      </c>
      <c r="AU255">
        <v>0.59999280970000002</v>
      </c>
      <c r="AV255">
        <v>0.60683323339999995</v>
      </c>
      <c r="AW255">
        <v>0.61430861680000004</v>
      </c>
    </row>
    <row r="256" spans="2:49" x14ac:dyDescent="0.35">
      <c r="B256" t="s">
        <v>492</v>
      </c>
      <c r="C256">
        <v>0.38745857789048899</v>
      </c>
      <c r="D256">
        <v>0.39367935068554899</v>
      </c>
      <c r="E256">
        <v>0.4021521575</v>
      </c>
      <c r="F256">
        <v>0.45763562159999999</v>
      </c>
      <c r="G256">
        <v>0.50661208349999998</v>
      </c>
      <c r="H256">
        <v>0.55384174750000004</v>
      </c>
      <c r="I256">
        <v>0.63981870880000002</v>
      </c>
      <c r="J256">
        <v>0.72289732159999998</v>
      </c>
      <c r="K256">
        <v>0.78905357909999996</v>
      </c>
      <c r="L256">
        <v>0.87392169470000003</v>
      </c>
      <c r="M256">
        <v>0.98563802659999999</v>
      </c>
      <c r="N256">
        <v>1.1272781890000001</v>
      </c>
      <c r="O256">
        <v>1.216601837</v>
      </c>
      <c r="P256">
        <v>1.264594964</v>
      </c>
      <c r="Q256">
        <v>1.259151763</v>
      </c>
      <c r="R256">
        <v>1.243788575</v>
      </c>
      <c r="S256">
        <v>2.1934551880000002</v>
      </c>
      <c r="T256">
        <v>2.1977709829999998</v>
      </c>
      <c r="U256">
        <v>2.222752839</v>
      </c>
      <c r="V256">
        <v>2.2378876860000001</v>
      </c>
      <c r="W256">
        <v>3.211167315</v>
      </c>
      <c r="X256">
        <v>3.2203080380000002</v>
      </c>
      <c r="Y256">
        <v>3.2734939669999998</v>
      </c>
      <c r="Z256">
        <v>3.3649696800000002</v>
      </c>
      <c r="AA256">
        <v>3.4830112830000002</v>
      </c>
      <c r="AB256">
        <v>3.6329731760000001</v>
      </c>
      <c r="AC256">
        <v>3.7941312890000001</v>
      </c>
      <c r="AD256">
        <v>3.9170879470000002</v>
      </c>
      <c r="AE256">
        <v>4.0511986110000002</v>
      </c>
      <c r="AF256">
        <v>4.1905662189999999</v>
      </c>
      <c r="AG256">
        <v>4.3375789490000001</v>
      </c>
      <c r="AH256">
        <v>4.4893217419999996</v>
      </c>
      <c r="AI256">
        <v>4.6285291930000003</v>
      </c>
      <c r="AJ256">
        <v>4.7703428199999998</v>
      </c>
      <c r="AK256">
        <v>4.9182080560000001</v>
      </c>
      <c r="AL256">
        <v>5.0748259190000002</v>
      </c>
      <c r="AM256">
        <v>5.2322772960000004</v>
      </c>
      <c r="AN256">
        <v>5.3415727220000004</v>
      </c>
      <c r="AO256">
        <v>5.4561869490000001</v>
      </c>
      <c r="AP256">
        <v>5.5727749839999996</v>
      </c>
      <c r="AQ256">
        <v>5.6928924390000004</v>
      </c>
      <c r="AR256">
        <v>5.814890793</v>
      </c>
      <c r="AS256">
        <v>5.9050350409999997</v>
      </c>
      <c r="AT256">
        <v>5.9980593899999999</v>
      </c>
      <c r="AU256">
        <v>6.0947396620000003</v>
      </c>
      <c r="AV256">
        <v>6.1945708149999996</v>
      </c>
      <c r="AW256">
        <v>6.3010522839999998</v>
      </c>
    </row>
    <row r="257" spans="2:49" x14ac:dyDescent="0.35">
      <c r="B257" t="s">
        <v>493</v>
      </c>
      <c r="C257">
        <v>34.067295461021303</v>
      </c>
      <c r="D257">
        <v>34.614256909026899</v>
      </c>
      <c r="E257">
        <v>35.359228450000003</v>
      </c>
      <c r="F257">
        <v>35.492060539999997</v>
      </c>
      <c r="G257">
        <v>34.656599749999998</v>
      </c>
      <c r="H257">
        <v>33.41912773</v>
      </c>
      <c r="I257">
        <v>34.053783539999998</v>
      </c>
      <c r="J257">
        <v>34.068316840000001</v>
      </c>
      <c r="K257">
        <v>32.943223430000003</v>
      </c>
      <c r="L257">
        <v>32.341892690000002</v>
      </c>
      <c r="M257">
        <v>32.353594090000001</v>
      </c>
      <c r="N257">
        <v>32.844434450000001</v>
      </c>
      <c r="O257">
        <v>32.673744960000001</v>
      </c>
      <c r="P257">
        <v>31.305438689999999</v>
      </c>
      <c r="Q257">
        <v>28.731774720000001</v>
      </c>
      <c r="R257">
        <v>26.16044261</v>
      </c>
      <c r="S257">
        <v>23.757283489999999</v>
      </c>
      <c r="T257">
        <v>22.814947350000001</v>
      </c>
      <c r="U257">
        <v>22.1613784</v>
      </c>
      <c r="V257">
        <v>21.470080029999998</v>
      </c>
      <c r="W257">
        <v>17.142901680000001</v>
      </c>
      <c r="X257">
        <v>14.90277491</v>
      </c>
      <c r="Y257">
        <v>13.05262491</v>
      </c>
      <c r="Z257">
        <v>11.5860109</v>
      </c>
      <c r="AA257">
        <v>10.361151380000001</v>
      </c>
      <c r="AB257">
        <v>9.3588183839999903</v>
      </c>
      <c r="AC257">
        <v>8.4514126039999997</v>
      </c>
      <c r="AD257">
        <v>7.766752855</v>
      </c>
      <c r="AE257">
        <v>7.1307116610000003</v>
      </c>
      <c r="AF257">
        <v>6.5164622320000003</v>
      </c>
      <c r="AG257">
        <v>5.9804981430000002</v>
      </c>
      <c r="AH257">
        <v>5.4623646969999999</v>
      </c>
      <c r="AI257">
        <v>4.9900358379999998</v>
      </c>
      <c r="AJ257">
        <v>4.5295594059999997</v>
      </c>
      <c r="AK257">
        <v>4.0818167829999998</v>
      </c>
      <c r="AL257">
        <v>3.6928473089999998</v>
      </c>
      <c r="AM257">
        <v>3.3074865039999999</v>
      </c>
      <c r="AN257">
        <v>3.0092796220000002</v>
      </c>
      <c r="AO257">
        <v>2.7170288199999999</v>
      </c>
      <c r="AP257">
        <v>2.4280118960000001</v>
      </c>
      <c r="AQ257">
        <v>2.1422636169999998</v>
      </c>
      <c r="AR257">
        <v>1.8584923440000001</v>
      </c>
      <c r="AS257">
        <v>1.4959268189999999</v>
      </c>
      <c r="AT257">
        <v>1.1392616259999999</v>
      </c>
      <c r="AU257">
        <v>0.78811418</v>
      </c>
      <c r="AV257">
        <v>0.44187412879999999</v>
      </c>
      <c r="AW257">
        <v>0.1002593052</v>
      </c>
    </row>
    <row r="258" spans="2:49" x14ac:dyDescent="0.35">
      <c r="B258" t="s">
        <v>494</v>
      </c>
      <c r="C258">
        <v>1.54983431156195</v>
      </c>
      <c r="D258">
        <v>1.57471740274219</v>
      </c>
      <c r="E258">
        <v>1.60860863</v>
      </c>
      <c r="F258">
        <v>1.8730454329999999</v>
      </c>
      <c r="G258">
        <v>2.0754854979999999</v>
      </c>
      <c r="H258">
        <v>2.2326597590000001</v>
      </c>
      <c r="I258">
        <v>2.5031548689999998</v>
      </c>
      <c r="J258">
        <v>2.713243726</v>
      </c>
      <c r="K258">
        <v>2.813097564</v>
      </c>
      <c r="L258">
        <v>2.9335763080000001</v>
      </c>
      <c r="M258">
        <v>3.0904164679999999</v>
      </c>
      <c r="N258">
        <v>3.2769215200000001</v>
      </c>
      <c r="O258">
        <v>4.2821363889999997</v>
      </c>
      <c r="P258">
        <v>5.3894018460000002</v>
      </c>
      <c r="Q258">
        <v>6.4974700780000001</v>
      </c>
      <c r="R258">
        <v>7.7712318250000001</v>
      </c>
      <c r="S258">
        <v>6.5735057929999998</v>
      </c>
      <c r="T258">
        <v>6.5554133219999997</v>
      </c>
      <c r="U258">
        <v>6.6013005790000001</v>
      </c>
      <c r="V258">
        <v>6.6198479529999998</v>
      </c>
      <c r="W258">
        <v>5.8380498479999998</v>
      </c>
      <c r="X258">
        <v>5.1891213189999998</v>
      </c>
      <c r="Y258">
        <v>4.804997964</v>
      </c>
      <c r="Z258">
        <v>4.5292590150000001</v>
      </c>
      <c r="AA258">
        <v>4.3233466309999997</v>
      </c>
      <c r="AB258">
        <v>4.1685227380000001</v>
      </c>
      <c r="AC258">
        <v>4.0426150679999999</v>
      </c>
      <c r="AD258">
        <v>3.9368408929999998</v>
      </c>
      <c r="AE258">
        <v>3.8491095199999998</v>
      </c>
      <c r="AF258">
        <v>3.7714606119999998</v>
      </c>
      <c r="AG258">
        <v>3.7002114700000002</v>
      </c>
      <c r="AH258">
        <v>3.6362258299999999</v>
      </c>
      <c r="AI258">
        <v>3.5741924059999999</v>
      </c>
      <c r="AJ258">
        <v>3.5167858089999999</v>
      </c>
      <c r="AK258">
        <v>3.4658924440000001</v>
      </c>
      <c r="AL258">
        <v>3.419840867</v>
      </c>
      <c r="AM258">
        <v>3.3754411969999998</v>
      </c>
      <c r="AN258">
        <v>3.3339274589999999</v>
      </c>
      <c r="AO258">
        <v>3.2967821800000001</v>
      </c>
      <c r="AP258">
        <v>3.2616604910000002</v>
      </c>
      <c r="AQ258">
        <v>3.2292757349999999</v>
      </c>
      <c r="AR258">
        <v>3.1984876029999998</v>
      </c>
      <c r="AS258">
        <v>3.1793669609999999</v>
      </c>
      <c r="AT258">
        <v>3.1616528719999999</v>
      </c>
      <c r="AU258">
        <v>3.1456555320000001</v>
      </c>
      <c r="AV258">
        <v>3.1310095769999999</v>
      </c>
      <c r="AW258">
        <v>3.1193590769999999</v>
      </c>
    </row>
    <row r="259" spans="2:49" x14ac:dyDescent="0.35">
      <c r="B259" t="s">
        <v>495</v>
      </c>
      <c r="C259">
        <v>0.19372928894524399</v>
      </c>
      <c r="D259">
        <v>0.196839675342774</v>
      </c>
      <c r="E259">
        <v>0.2010760788</v>
      </c>
      <c r="F259">
        <v>0.1902792516</v>
      </c>
      <c r="G259">
        <v>0.17516557760000001</v>
      </c>
      <c r="H259">
        <v>0.15924306160000001</v>
      </c>
      <c r="I259">
        <v>0.15297954790000001</v>
      </c>
      <c r="J259">
        <v>0.14373239500000001</v>
      </c>
      <c r="K259">
        <v>0.13046263599999999</v>
      </c>
      <c r="L259">
        <v>0.12015830249999999</v>
      </c>
      <c r="M259">
        <v>0.11269387760000001</v>
      </c>
      <c r="N259">
        <v>0.1071804521</v>
      </c>
      <c r="O259">
        <v>0.1069922299</v>
      </c>
      <c r="P259">
        <v>0.1028666293</v>
      </c>
      <c r="Q259">
        <v>9.4737174899999999E-2</v>
      </c>
      <c r="R259">
        <v>8.6558197700000006E-2</v>
      </c>
      <c r="S259">
        <v>0.36763006349999999</v>
      </c>
      <c r="T259">
        <v>0.33217445880000002</v>
      </c>
      <c r="U259">
        <v>0.30256853779999998</v>
      </c>
      <c r="V259">
        <v>0.27384300919999999</v>
      </c>
      <c r="W259">
        <v>1.001134346</v>
      </c>
      <c r="X259">
        <v>1.1178132670000001</v>
      </c>
      <c r="Y259">
        <v>1.2410823820000001</v>
      </c>
      <c r="Z259">
        <v>1.367227983</v>
      </c>
      <c r="AA259">
        <v>1.4965676459999999</v>
      </c>
      <c r="AB259">
        <v>1.586718442</v>
      </c>
      <c r="AC259">
        <v>1.6805472770000001</v>
      </c>
      <c r="AD259">
        <v>1.9241957460000001</v>
      </c>
      <c r="AE259">
        <v>2.1678642950000002</v>
      </c>
      <c r="AF259">
        <v>2.410280873</v>
      </c>
      <c r="AG259">
        <v>2.6030658309999999</v>
      </c>
      <c r="AH259">
        <v>2.7969728780000001</v>
      </c>
      <c r="AI259">
        <v>3.0091320490000002</v>
      </c>
      <c r="AJ259">
        <v>3.2211095099999998</v>
      </c>
      <c r="AK259">
        <v>3.4357007990000001</v>
      </c>
      <c r="AL259">
        <v>3.6065119920000002</v>
      </c>
      <c r="AM259">
        <v>3.7774875739999998</v>
      </c>
      <c r="AN259">
        <v>3.879808438</v>
      </c>
      <c r="AO259">
        <v>3.98577337</v>
      </c>
      <c r="AP259">
        <v>4.0930064980000003</v>
      </c>
      <c r="AQ259">
        <v>4.2026915669999996</v>
      </c>
      <c r="AR259">
        <v>4.3136544700000004</v>
      </c>
      <c r="AS259">
        <v>4.5086802480000001</v>
      </c>
      <c r="AT259">
        <v>4.7061739390000001</v>
      </c>
      <c r="AU259">
        <v>4.9069284609999997</v>
      </c>
      <c r="AV259">
        <v>5.1107324930000004</v>
      </c>
      <c r="AW259">
        <v>5.3207057879999997</v>
      </c>
    </row>
    <row r="260" spans="2:49" x14ac:dyDescent="0.35">
      <c r="B260" t="s">
        <v>496</v>
      </c>
      <c r="C260">
        <v>0.71679836909740502</v>
      </c>
      <c r="D260">
        <v>0.72830679876826598</v>
      </c>
      <c r="E260">
        <v>0.74398149140000003</v>
      </c>
      <c r="F260">
        <v>0.73782271489999995</v>
      </c>
      <c r="G260">
        <v>0.71181676910000002</v>
      </c>
      <c r="H260">
        <v>0.67817040100000003</v>
      </c>
      <c r="I260">
        <v>0.68276389640000001</v>
      </c>
      <c r="J260">
        <v>0.67228078729999996</v>
      </c>
      <c r="K260">
        <v>0.63950073740000002</v>
      </c>
      <c r="L260">
        <v>0.61725916550000004</v>
      </c>
      <c r="M260">
        <v>0.60669853809999996</v>
      </c>
      <c r="N260">
        <v>0.60470989220000004</v>
      </c>
      <c r="O260">
        <v>0.6198216943</v>
      </c>
      <c r="P260">
        <v>0.61185638809999998</v>
      </c>
      <c r="Q260">
        <v>0.57853941949999999</v>
      </c>
      <c r="R260">
        <v>0.54266899800000001</v>
      </c>
      <c r="S260">
        <v>1.4183111749999999</v>
      </c>
      <c r="T260">
        <v>1.1961266479999999</v>
      </c>
      <c r="U260">
        <v>1.002710912</v>
      </c>
      <c r="V260">
        <v>0.81917374549999999</v>
      </c>
      <c r="W260">
        <v>0.91989476150000005</v>
      </c>
      <c r="X260">
        <v>0.86207301759999999</v>
      </c>
      <c r="Y260">
        <v>0.80690005399999998</v>
      </c>
      <c r="Z260">
        <v>0.76885721929999995</v>
      </c>
      <c r="AA260">
        <v>0.74190253490000002</v>
      </c>
      <c r="AB260">
        <v>0.71973952829999999</v>
      </c>
      <c r="AC260">
        <v>0.70234471249999997</v>
      </c>
      <c r="AD260">
        <v>0.67943563009999997</v>
      </c>
      <c r="AE260">
        <v>0.65982857819999996</v>
      </c>
      <c r="AF260">
        <v>0.64389357319999996</v>
      </c>
      <c r="AG260">
        <v>0.62793239079999996</v>
      </c>
      <c r="AH260">
        <v>0.61330093409999997</v>
      </c>
      <c r="AI260">
        <v>0.60764897100000004</v>
      </c>
      <c r="AJ260">
        <v>0.60270352989999998</v>
      </c>
      <c r="AK260">
        <v>0.59880774599999997</v>
      </c>
      <c r="AL260">
        <v>0.59573350530000002</v>
      </c>
      <c r="AM260">
        <v>0.59290786350000002</v>
      </c>
      <c r="AN260">
        <v>0.58913896200000004</v>
      </c>
      <c r="AO260">
        <v>0.5861022199</v>
      </c>
      <c r="AP260">
        <v>0.58339169499999999</v>
      </c>
      <c r="AQ260">
        <v>0.58114185080000003</v>
      </c>
      <c r="AR260">
        <v>0.57915483140000001</v>
      </c>
      <c r="AS260">
        <v>0.57755487890000001</v>
      </c>
      <c r="AT260">
        <v>0.57621687860000004</v>
      </c>
      <c r="AU260">
        <v>0.57520017089999997</v>
      </c>
      <c r="AV260">
        <v>0.57444099260000003</v>
      </c>
      <c r="AW260">
        <v>0.57424468939999995</v>
      </c>
    </row>
    <row r="261" spans="2:49" x14ac:dyDescent="0.35">
      <c r="B261" t="s">
        <v>497</v>
      </c>
      <c r="C261">
        <v>0.19372928894524399</v>
      </c>
      <c r="D261">
        <v>0.196839675342774</v>
      </c>
      <c r="E261">
        <v>0.2010760788</v>
      </c>
      <c r="F261">
        <v>0.21079329290000001</v>
      </c>
      <c r="G261">
        <v>0.21497079990000001</v>
      </c>
      <c r="H261">
        <v>0.21649934109999999</v>
      </c>
      <c r="I261">
        <v>0.230406532</v>
      </c>
      <c r="J261">
        <v>0.23981780829999999</v>
      </c>
      <c r="K261">
        <v>0.2411450047</v>
      </c>
      <c r="L261">
        <v>0.24604313859999999</v>
      </c>
      <c r="M261">
        <v>0.25563666909999999</v>
      </c>
      <c r="N261">
        <v>0.26934180460000001</v>
      </c>
      <c r="O261">
        <v>0.2878073451</v>
      </c>
      <c r="P261">
        <v>0.2962003701</v>
      </c>
      <c r="Q261">
        <v>0.29200680379999999</v>
      </c>
      <c r="R261">
        <v>0.28558947610000002</v>
      </c>
      <c r="S261">
        <v>0.32150886680000001</v>
      </c>
      <c r="T261">
        <v>0.30071927030000001</v>
      </c>
      <c r="U261">
        <v>0.2843716161</v>
      </c>
      <c r="V261">
        <v>0.26807914290000001</v>
      </c>
      <c r="W261">
        <v>0.37411583520000002</v>
      </c>
      <c r="X261">
        <v>0.37696973859999999</v>
      </c>
      <c r="Y261">
        <v>0.3731089098</v>
      </c>
      <c r="Z261">
        <v>0.37473258320000002</v>
      </c>
      <c r="AA261">
        <v>0.38004613939999998</v>
      </c>
      <c r="AB261">
        <v>0.38931723140000002</v>
      </c>
      <c r="AC261">
        <v>0.40012237029999997</v>
      </c>
      <c r="AD261">
        <v>0.42430857189999999</v>
      </c>
      <c r="AE261">
        <v>0.44937925899999998</v>
      </c>
      <c r="AF261">
        <v>0.47479200179999997</v>
      </c>
      <c r="AG261">
        <v>0.50056776560000005</v>
      </c>
      <c r="AH261">
        <v>0.52674475890000005</v>
      </c>
      <c r="AI261">
        <v>0.53080260960000003</v>
      </c>
      <c r="AJ261">
        <v>0.53534294770000002</v>
      </c>
      <c r="AK261">
        <v>0.54070652450000001</v>
      </c>
      <c r="AL261">
        <v>0.54683634059999997</v>
      </c>
      <c r="AM261">
        <v>0.55313325719999995</v>
      </c>
      <c r="AN261">
        <v>0.55792423700000005</v>
      </c>
      <c r="AO261">
        <v>0.56333407950000003</v>
      </c>
      <c r="AP261">
        <v>0.56899787999999996</v>
      </c>
      <c r="AQ261">
        <v>0.57506256950000001</v>
      </c>
      <c r="AR261">
        <v>0.58134923599999999</v>
      </c>
      <c r="AS261">
        <v>0.58725973929999997</v>
      </c>
      <c r="AT261">
        <v>0.59345016319999999</v>
      </c>
      <c r="AU261">
        <v>0.59999280970000002</v>
      </c>
      <c r="AV261">
        <v>0.60683323339999995</v>
      </c>
      <c r="AW261">
        <v>0.61430861680000004</v>
      </c>
    </row>
    <row r="262" spans="2:49" x14ac:dyDescent="0.35">
      <c r="B262" t="s">
        <v>498</v>
      </c>
      <c r="C262">
        <v>0.38745857789048899</v>
      </c>
      <c r="D262">
        <v>0.39367935068554899</v>
      </c>
      <c r="E262">
        <v>0.4021521575</v>
      </c>
      <c r="F262">
        <v>0.45763562159999999</v>
      </c>
      <c r="G262">
        <v>0.50661208349999998</v>
      </c>
      <c r="H262">
        <v>0.55384174750000004</v>
      </c>
      <c r="I262">
        <v>0.63981870880000002</v>
      </c>
      <c r="J262">
        <v>0.72289732159999998</v>
      </c>
      <c r="K262">
        <v>0.78905357909999996</v>
      </c>
      <c r="L262">
        <v>0.87392169470000003</v>
      </c>
      <c r="M262">
        <v>0.98563802659999999</v>
      </c>
      <c r="N262">
        <v>1.1272781890000001</v>
      </c>
      <c r="O262">
        <v>1.216601837</v>
      </c>
      <c r="P262">
        <v>1.264594964</v>
      </c>
      <c r="Q262">
        <v>1.259151763</v>
      </c>
      <c r="R262">
        <v>1.243788575</v>
      </c>
      <c r="S262">
        <v>2.1934551880000002</v>
      </c>
      <c r="T262">
        <v>2.1977709829999998</v>
      </c>
      <c r="U262">
        <v>2.222752839</v>
      </c>
      <c r="V262">
        <v>2.2378876860000001</v>
      </c>
      <c r="W262">
        <v>3.211167315</v>
      </c>
      <c r="X262">
        <v>3.2203080380000002</v>
      </c>
      <c r="Y262">
        <v>3.2734939669999998</v>
      </c>
      <c r="Z262">
        <v>3.3649696800000002</v>
      </c>
      <c r="AA262">
        <v>3.4830112830000002</v>
      </c>
      <c r="AB262">
        <v>3.6329731760000001</v>
      </c>
      <c r="AC262">
        <v>3.7941312890000001</v>
      </c>
      <c r="AD262">
        <v>3.9170879470000002</v>
      </c>
      <c r="AE262">
        <v>4.0511986110000002</v>
      </c>
      <c r="AF262">
        <v>4.1905662189999999</v>
      </c>
      <c r="AG262">
        <v>4.3375789490000001</v>
      </c>
      <c r="AH262">
        <v>4.4893217419999996</v>
      </c>
      <c r="AI262">
        <v>4.6285291930000003</v>
      </c>
      <c r="AJ262">
        <v>4.7703428199999998</v>
      </c>
      <c r="AK262">
        <v>4.9182080560000001</v>
      </c>
      <c r="AL262">
        <v>5.0748259190000002</v>
      </c>
      <c r="AM262">
        <v>5.2322772960000004</v>
      </c>
      <c r="AN262">
        <v>5.3415727220000004</v>
      </c>
      <c r="AO262">
        <v>5.4561869490000001</v>
      </c>
      <c r="AP262">
        <v>5.5727749839999996</v>
      </c>
      <c r="AQ262">
        <v>5.6928924390000004</v>
      </c>
      <c r="AR262">
        <v>5.814890793</v>
      </c>
      <c r="AS262">
        <v>5.9050350409999997</v>
      </c>
      <c r="AT262">
        <v>5.9980593899999999</v>
      </c>
      <c r="AU262">
        <v>6.0947396620000003</v>
      </c>
      <c r="AV262">
        <v>6.1945708149999996</v>
      </c>
      <c r="AW262">
        <v>6.3010522839999998</v>
      </c>
    </row>
    <row r="263" spans="2:49" x14ac:dyDescent="0.35">
      <c r="B263" t="s">
        <v>499</v>
      </c>
      <c r="C263">
        <v>1.1905732046364299</v>
      </c>
      <c r="D263">
        <v>1.2096882425386799</v>
      </c>
      <c r="E263">
        <v>1.229110199</v>
      </c>
      <c r="F263">
        <v>1.2315211079999999</v>
      </c>
      <c r="G263">
        <v>1.144918713</v>
      </c>
      <c r="H263">
        <v>0.92601532499999994</v>
      </c>
      <c r="I263">
        <v>1.0179879839999999</v>
      </c>
      <c r="J263">
        <v>1.042559099</v>
      </c>
      <c r="K263">
        <v>0.98423591389999998</v>
      </c>
      <c r="L263">
        <v>0.97518953149999998</v>
      </c>
      <c r="M263">
        <v>0.9796463192</v>
      </c>
      <c r="N263">
        <v>0.95446315100000001</v>
      </c>
      <c r="O263">
        <v>0.94806453219999998</v>
      </c>
      <c r="P263">
        <v>0.93623489209999999</v>
      </c>
      <c r="Q263">
        <v>0.92345887500000001</v>
      </c>
      <c r="R263">
        <v>0.91245415919999995</v>
      </c>
      <c r="S263">
        <v>0.90586097730000004</v>
      </c>
      <c r="T263">
        <v>0.8960328085</v>
      </c>
      <c r="U263">
        <v>0.89598990460000005</v>
      </c>
      <c r="V263">
        <v>0.89151776120000004</v>
      </c>
      <c r="W263">
        <v>0.88211393510000002</v>
      </c>
      <c r="X263">
        <v>0.87256735119999995</v>
      </c>
      <c r="Y263">
        <v>0.87149949049999997</v>
      </c>
      <c r="Z263">
        <v>0.87201050059999996</v>
      </c>
      <c r="AA263">
        <v>0.87384902789999996</v>
      </c>
      <c r="AB263">
        <v>0.8766973844</v>
      </c>
      <c r="AC263">
        <v>0.88036961069999997</v>
      </c>
      <c r="AD263">
        <v>0.89318457819999997</v>
      </c>
      <c r="AE263">
        <v>0.90610434650000005</v>
      </c>
      <c r="AF263">
        <v>0.91926715370000001</v>
      </c>
      <c r="AG263">
        <v>0.93239437680000004</v>
      </c>
      <c r="AH263">
        <v>0.94601779190000002</v>
      </c>
      <c r="AI263">
        <v>0.95977249710000001</v>
      </c>
      <c r="AJ263">
        <v>0.97382117239999999</v>
      </c>
      <c r="AK263">
        <v>0.98851897960000001</v>
      </c>
      <c r="AL263">
        <v>1.003710055</v>
      </c>
      <c r="AM263">
        <v>1.019645643</v>
      </c>
      <c r="AN263">
        <v>1.0349275280000001</v>
      </c>
      <c r="AO263">
        <v>1.050752395</v>
      </c>
      <c r="AP263">
        <v>1.0669316040000001</v>
      </c>
      <c r="AQ263">
        <v>1.083561639</v>
      </c>
      <c r="AR263">
        <v>1.1003154799999999</v>
      </c>
      <c r="AS263">
        <v>1.117618588</v>
      </c>
      <c r="AT263">
        <v>1.1349882529999999</v>
      </c>
      <c r="AU263">
        <v>1.152448318</v>
      </c>
      <c r="AV263">
        <v>1.1700021030000001</v>
      </c>
      <c r="AW263">
        <v>1.1879028549999999</v>
      </c>
    </row>
    <row r="264" spans="2:49" x14ac:dyDescent="0.35">
      <c r="B264" t="s">
        <v>500</v>
      </c>
      <c r="C264">
        <v>1.7112081308179601</v>
      </c>
      <c r="D264">
        <v>1.7386821308642</v>
      </c>
      <c r="E264">
        <v>1.7665972050000001</v>
      </c>
      <c r="F264">
        <v>1.787417322</v>
      </c>
      <c r="G264">
        <v>1.81020406</v>
      </c>
      <c r="H264">
        <v>1.7022871390000001</v>
      </c>
      <c r="I264">
        <v>1.7767750200000001</v>
      </c>
      <c r="J264">
        <v>1.8105782989999999</v>
      </c>
      <c r="K264">
        <v>1.791700241</v>
      </c>
      <c r="L264">
        <v>1.799210658</v>
      </c>
      <c r="M264">
        <v>1.808101489</v>
      </c>
      <c r="N264">
        <v>1.8460038540000001</v>
      </c>
      <c r="O264">
        <v>1.892969978</v>
      </c>
      <c r="P264">
        <v>1.9151758080000001</v>
      </c>
      <c r="Q264">
        <v>1.9258963250000001</v>
      </c>
      <c r="R264">
        <v>1.9410763710000001</v>
      </c>
      <c r="S264">
        <v>1.960923172</v>
      </c>
      <c r="T264">
        <v>1.9603782489999999</v>
      </c>
      <c r="U264">
        <v>1.9617586060000001</v>
      </c>
      <c r="V264">
        <v>1.9494514590000001</v>
      </c>
      <c r="W264">
        <v>1.925829188</v>
      </c>
      <c r="X264">
        <v>1.8970152410000001</v>
      </c>
      <c r="Y264">
        <v>1.8894418749999999</v>
      </c>
      <c r="Z264">
        <v>1.89269902</v>
      </c>
      <c r="AA264">
        <v>1.899699163</v>
      </c>
      <c r="AB264">
        <v>1.907158616</v>
      </c>
      <c r="AC264">
        <v>1.9126972689999999</v>
      </c>
      <c r="AD264">
        <v>1.9473372959999999</v>
      </c>
      <c r="AE264">
        <v>1.981181166</v>
      </c>
      <c r="AF264">
        <v>2.0146845710000001</v>
      </c>
      <c r="AG264">
        <v>2.0484619500000001</v>
      </c>
      <c r="AH264">
        <v>2.0827762480000001</v>
      </c>
      <c r="AI264">
        <v>2.1162370290000001</v>
      </c>
      <c r="AJ264">
        <v>2.1504133429999999</v>
      </c>
      <c r="AK264">
        <v>2.1846329120000001</v>
      </c>
      <c r="AL264">
        <v>2.2193947020000002</v>
      </c>
      <c r="AM264">
        <v>2.2556163630000001</v>
      </c>
      <c r="AN264">
        <v>2.2930817139999999</v>
      </c>
      <c r="AO264">
        <v>2.3310411119999999</v>
      </c>
      <c r="AP264">
        <v>2.3676498939999999</v>
      </c>
      <c r="AQ264">
        <v>2.4087568199999998</v>
      </c>
      <c r="AR264">
        <v>2.4471205390000002</v>
      </c>
      <c r="AS264">
        <v>2.4900193559999999</v>
      </c>
      <c r="AT264">
        <v>2.5284314769999998</v>
      </c>
      <c r="AU264">
        <v>2.5735555369999998</v>
      </c>
      <c r="AV264">
        <v>2.612406762</v>
      </c>
      <c r="AW264">
        <v>2.6607635489999999</v>
      </c>
    </row>
    <row r="265" spans="2:49" x14ac:dyDescent="0.35">
      <c r="B265" t="s">
        <v>501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</row>
    <row r="266" spans="2:49" x14ac:dyDescent="0.35">
      <c r="B266" t="s">
        <v>502</v>
      </c>
      <c r="C266">
        <v>1.5692072404564801</v>
      </c>
      <c r="D266">
        <v>1.5944013702764701</v>
      </c>
      <c r="E266">
        <v>1.6200002060000001</v>
      </c>
      <c r="F266">
        <v>1.638976583</v>
      </c>
      <c r="G266">
        <v>1.6632315550000001</v>
      </c>
      <c r="H266">
        <v>1.5517604229999999</v>
      </c>
      <c r="I266">
        <v>1.6288644919999999</v>
      </c>
      <c r="J266">
        <v>1.676108347</v>
      </c>
      <c r="K266">
        <v>1.666468813</v>
      </c>
      <c r="L266">
        <v>1.6732746999999999</v>
      </c>
      <c r="M266">
        <v>1.6801253</v>
      </c>
      <c r="N266">
        <v>1.6967162600000001</v>
      </c>
      <c r="O266">
        <v>1.7709814150000001</v>
      </c>
      <c r="P266">
        <v>1.8488284669999999</v>
      </c>
      <c r="Q266">
        <v>1.9178601280000001</v>
      </c>
      <c r="R266">
        <v>1.9760794749999999</v>
      </c>
      <c r="S266">
        <v>2.0196680680000001</v>
      </c>
      <c r="T266">
        <v>2.011720591</v>
      </c>
      <c r="U266">
        <v>1.9993677620000001</v>
      </c>
      <c r="V266">
        <v>1.972753457</v>
      </c>
      <c r="W266">
        <v>1.859488832</v>
      </c>
      <c r="X266">
        <v>1.762114905</v>
      </c>
      <c r="Y266">
        <v>1.704582662</v>
      </c>
      <c r="Z266">
        <v>1.6714012760000001</v>
      </c>
      <c r="AA266">
        <v>1.6498666200000001</v>
      </c>
      <c r="AB266">
        <v>1.6346651919999999</v>
      </c>
      <c r="AC266">
        <v>1.6208993819999999</v>
      </c>
      <c r="AD266">
        <v>1.641585834</v>
      </c>
      <c r="AE266">
        <v>1.6653757179999999</v>
      </c>
      <c r="AF266">
        <v>1.690343489</v>
      </c>
      <c r="AG266">
        <v>1.716072936</v>
      </c>
      <c r="AH266">
        <v>1.7424875989999999</v>
      </c>
      <c r="AI266">
        <v>1.7685784440000001</v>
      </c>
      <c r="AJ266">
        <v>1.7952914289999999</v>
      </c>
      <c r="AK266">
        <v>1.82229386</v>
      </c>
      <c r="AL266">
        <v>1.8499774739999999</v>
      </c>
      <c r="AM266">
        <v>1.878820554</v>
      </c>
      <c r="AN266">
        <v>1.908688698</v>
      </c>
      <c r="AO266">
        <v>1.939472044</v>
      </c>
      <c r="AP266">
        <v>1.9693401049999999</v>
      </c>
      <c r="AQ266">
        <v>2.0030498269999999</v>
      </c>
      <c r="AR266">
        <v>2.0345454489999999</v>
      </c>
      <c r="AS266">
        <v>2.069351808</v>
      </c>
      <c r="AT266">
        <v>2.1001834750000001</v>
      </c>
      <c r="AU266">
        <v>2.136410659</v>
      </c>
      <c r="AV266">
        <v>2.1672576060000002</v>
      </c>
      <c r="AW266">
        <v>2.20582536</v>
      </c>
    </row>
    <row r="267" spans="2:49" x14ac:dyDescent="0.35">
      <c r="B267" t="s">
        <v>503</v>
      </c>
      <c r="C267">
        <v>0.99189533402801899</v>
      </c>
      <c r="D267">
        <v>0.99189533402801799</v>
      </c>
      <c r="E267">
        <v>0.99189532579999995</v>
      </c>
      <c r="F267">
        <v>0.98719299930000004</v>
      </c>
      <c r="G267">
        <v>0.98253086670000001</v>
      </c>
      <c r="H267">
        <v>0.97786708580000004</v>
      </c>
      <c r="I267">
        <v>0.97325875959999997</v>
      </c>
      <c r="J267">
        <v>0.96867464339999998</v>
      </c>
      <c r="K267">
        <v>0.96412052550000005</v>
      </c>
      <c r="L267">
        <v>0.9595931727</v>
      </c>
      <c r="M267">
        <v>0.95507438229999997</v>
      </c>
      <c r="N267">
        <v>0.95058933300000004</v>
      </c>
      <c r="O267">
        <v>0.94786271330000005</v>
      </c>
      <c r="P267">
        <v>0.94500628099999995</v>
      </c>
      <c r="Q267">
        <v>0.94201118029999997</v>
      </c>
      <c r="R267">
        <v>0.9388449271</v>
      </c>
      <c r="S267">
        <v>0.95295016590000003</v>
      </c>
      <c r="T267">
        <v>0.9500546755</v>
      </c>
      <c r="U267">
        <v>0.94719770920000002</v>
      </c>
      <c r="V267">
        <v>0.94438902680000003</v>
      </c>
      <c r="W267">
        <v>0.92724740650000004</v>
      </c>
      <c r="X267">
        <v>0.92229051780000004</v>
      </c>
      <c r="Y267">
        <v>0.91722694059999998</v>
      </c>
      <c r="Z267">
        <v>0.91171267119999999</v>
      </c>
      <c r="AA267">
        <v>0.90567123989999998</v>
      </c>
      <c r="AB267">
        <v>0.89936750560000001</v>
      </c>
      <c r="AC267">
        <v>0.89239255230000003</v>
      </c>
      <c r="AD267">
        <v>0.87754041940000005</v>
      </c>
      <c r="AE267">
        <v>0.86107631299999998</v>
      </c>
      <c r="AF267">
        <v>0.84272470109999997</v>
      </c>
      <c r="AG267">
        <v>0.82256094160000004</v>
      </c>
      <c r="AH267">
        <v>0.79977872530000005</v>
      </c>
      <c r="AI267">
        <v>0.76807640450000003</v>
      </c>
      <c r="AJ267">
        <v>0.73173739449999997</v>
      </c>
      <c r="AK267">
        <v>0.68964710760000003</v>
      </c>
      <c r="AL267">
        <v>0.64216092309999995</v>
      </c>
      <c r="AM267">
        <v>0.58571558990000006</v>
      </c>
      <c r="AN267">
        <v>0.56171756070000001</v>
      </c>
      <c r="AO267">
        <v>0.53362351529999996</v>
      </c>
      <c r="AP267">
        <v>0.50023728249999999</v>
      </c>
      <c r="AQ267">
        <v>0.45998958820000002</v>
      </c>
      <c r="AR267">
        <v>0.41042964799999998</v>
      </c>
      <c r="AS267">
        <v>0.41544907409999998</v>
      </c>
      <c r="AT267">
        <v>0.42106544010000002</v>
      </c>
      <c r="AU267">
        <v>0.42758549130000001</v>
      </c>
      <c r="AV267">
        <v>0.43506730110000003</v>
      </c>
      <c r="AW267">
        <v>0.44405310939999998</v>
      </c>
    </row>
    <row r="268" spans="2:49" x14ac:dyDescent="0.35">
      <c r="B268" t="s">
        <v>504</v>
      </c>
      <c r="C268">
        <v>8.10466597198101E-3</v>
      </c>
      <c r="D268">
        <v>8.10466597198101E-3</v>
      </c>
      <c r="E268">
        <v>8.1046741600000003E-3</v>
      </c>
      <c r="F268">
        <v>1.28070007E-2</v>
      </c>
      <c r="G268">
        <v>1.7469133299999998E-2</v>
      </c>
      <c r="H268">
        <v>2.2132914199999999E-2</v>
      </c>
      <c r="I268">
        <v>2.6741240400000001E-2</v>
      </c>
      <c r="J268">
        <v>3.13253566E-2</v>
      </c>
      <c r="K268">
        <v>3.5879474500000001E-2</v>
      </c>
      <c r="L268">
        <v>4.0406827300000003E-2</v>
      </c>
      <c r="M268">
        <v>4.4925617700000003E-2</v>
      </c>
      <c r="N268">
        <v>4.9410666999999998E-2</v>
      </c>
      <c r="O268">
        <v>5.21372867E-2</v>
      </c>
      <c r="P268">
        <v>5.4993719000000003E-2</v>
      </c>
      <c r="Q268">
        <v>5.7988819699999999E-2</v>
      </c>
      <c r="R268">
        <v>6.1155072900000003E-2</v>
      </c>
      <c r="S268">
        <v>4.70498341E-2</v>
      </c>
      <c r="T268">
        <v>4.9945324499999999E-2</v>
      </c>
      <c r="U268">
        <v>5.2802290799999999E-2</v>
      </c>
      <c r="V268">
        <v>5.5610973199999997E-2</v>
      </c>
      <c r="W268">
        <v>7.2752593500000004E-2</v>
      </c>
      <c r="X268">
        <v>7.7709482199999999E-2</v>
      </c>
      <c r="Y268">
        <v>8.2773059400000001E-2</v>
      </c>
      <c r="Z268">
        <v>8.8287328799999995E-2</v>
      </c>
      <c r="AA268">
        <v>9.4328760100000006E-2</v>
      </c>
      <c r="AB268">
        <v>0.10063249439999999</v>
      </c>
      <c r="AC268">
        <v>0.1076074477</v>
      </c>
      <c r="AD268">
        <v>0.12245958060000001</v>
      </c>
      <c r="AE268">
        <v>0.13892368699999999</v>
      </c>
      <c r="AF268">
        <v>0.1572752989</v>
      </c>
      <c r="AG268">
        <v>0.17743905839999999</v>
      </c>
      <c r="AH268">
        <v>0.20022127470000001</v>
      </c>
      <c r="AI268">
        <v>0.2319235955</v>
      </c>
      <c r="AJ268">
        <v>0.26826260549999997</v>
      </c>
      <c r="AK268">
        <v>0.31035289240000002</v>
      </c>
      <c r="AL268">
        <v>0.3578390769</v>
      </c>
      <c r="AM268">
        <v>0.4142844101</v>
      </c>
      <c r="AN268">
        <v>0.43828243929999999</v>
      </c>
      <c r="AO268">
        <v>0.46637648469999998</v>
      </c>
      <c r="AP268">
        <v>0.49976271750000001</v>
      </c>
      <c r="AQ268">
        <v>0.54001041179999998</v>
      </c>
      <c r="AR268">
        <v>0.58957035199999996</v>
      </c>
      <c r="AS268">
        <v>0.58455092590000002</v>
      </c>
      <c r="AT268">
        <v>0.57893455989999998</v>
      </c>
      <c r="AU268">
        <v>0.57241450869999999</v>
      </c>
      <c r="AV268">
        <v>0.56493269889999997</v>
      </c>
      <c r="AW268">
        <v>0.55594689060000002</v>
      </c>
    </row>
    <row r="269" spans="2:49" x14ac:dyDescent="0.35">
      <c r="B269" t="s">
        <v>505</v>
      </c>
      <c r="C269">
        <v>0.79896379760487002</v>
      </c>
      <c r="D269">
        <v>0.79896379760486902</v>
      </c>
      <c r="E269">
        <v>0.79896379760000003</v>
      </c>
      <c r="F269">
        <v>0.79854263209999998</v>
      </c>
      <c r="G269">
        <v>0.79812168849999998</v>
      </c>
      <c r="H269">
        <v>0.79770096690000003</v>
      </c>
      <c r="I269">
        <v>0.79728046699999999</v>
      </c>
      <c r="J269">
        <v>0.79686018879999998</v>
      </c>
      <c r="K269">
        <v>0.79644013209999998</v>
      </c>
      <c r="L269">
        <v>0.79602029689999998</v>
      </c>
      <c r="M269">
        <v>0.79560068299999998</v>
      </c>
      <c r="N269">
        <v>0.79518129029999995</v>
      </c>
      <c r="O269">
        <v>0.78222990709999995</v>
      </c>
      <c r="P269">
        <v>0.76778352620000001</v>
      </c>
      <c r="Q269">
        <v>0.75177697219999995</v>
      </c>
      <c r="R269">
        <v>0.73415414150000002</v>
      </c>
      <c r="S269">
        <v>0.69408091299999997</v>
      </c>
      <c r="T269">
        <v>0.69306060079999998</v>
      </c>
      <c r="U269">
        <v>0.69208266200000002</v>
      </c>
      <c r="V269">
        <v>0.69114451089999995</v>
      </c>
      <c r="W269">
        <v>0.64517757610000004</v>
      </c>
      <c r="X269">
        <v>0.64070667839999995</v>
      </c>
      <c r="Y269">
        <v>0.62987609739999995</v>
      </c>
      <c r="Z269">
        <v>0.61910397880000001</v>
      </c>
      <c r="AA269">
        <v>0.60838985069999996</v>
      </c>
      <c r="AB269">
        <v>0.59785288950000004</v>
      </c>
      <c r="AC269">
        <v>0.58736422160000001</v>
      </c>
      <c r="AD269">
        <v>0.57356573590000004</v>
      </c>
      <c r="AE269">
        <v>0.56000431569999998</v>
      </c>
      <c r="AF269">
        <v>0.5466739035</v>
      </c>
      <c r="AG269">
        <v>0.53408555280000003</v>
      </c>
      <c r="AH269">
        <v>0.52170143479999997</v>
      </c>
      <c r="AI269">
        <v>0.50927276690000001</v>
      </c>
      <c r="AJ269">
        <v>0.49704798369999997</v>
      </c>
      <c r="AK269">
        <v>0.4850221093</v>
      </c>
      <c r="AL269">
        <v>0.47391979890000002</v>
      </c>
      <c r="AM269">
        <v>0.4629888137</v>
      </c>
      <c r="AN269">
        <v>0.44452110880000001</v>
      </c>
      <c r="AO269">
        <v>0.42616317999999997</v>
      </c>
      <c r="AP269">
        <v>0.40791405139999998</v>
      </c>
      <c r="AQ269">
        <v>0.38977275849999998</v>
      </c>
      <c r="AR269">
        <v>0.37173834849999998</v>
      </c>
      <c r="AS269">
        <v>0.3522068344</v>
      </c>
      <c r="AT269">
        <v>0.33251009939999998</v>
      </c>
      <c r="AU269">
        <v>0.31264603819999998</v>
      </c>
      <c r="AV269">
        <v>0.29261250929999999</v>
      </c>
      <c r="AW269">
        <v>0.27240733480000001</v>
      </c>
    </row>
    <row r="270" spans="2:49" x14ac:dyDescent="0.35">
      <c r="B270" t="s">
        <v>506</v>
      </c>
      <c r="C270">
        <v>1.02537481030392E-2</v>
      </c>
      <c r="D270">
        <v>1.02537481030392E-2</v>
      </c>
      <c r="E270">
        <v>1.02537481E-2</v>
      </c>
      <c r="F270">
        <v>9.28913229E-3</v>
      </c>
      <c r="G270">
        <v>8.4152621800000008E-3</v>
      </c>
      <c r="H270">
        <v>7.6236009400000001E-3</v>
      </c>
      <c r="I270">
        <v>6.9064147999999999E-3</v>
      </c>
      <c r="J270">
        <v>6.2566975599999998E-3</v>
      </c>
      <c r="K270">
        <v>5.6681021099999999E-3</v>
      </c>
      <c r="L270">
        <v>5.1348784699999997E-3</v>
      </c>
      <c r="M270">
        <v>4.6518175500000003E-3</v>
      </c>
      <c r="N270">
        <v>4.21420033E-3</v>
      </c>
      <c r="O270">
        <v>3.8372227699999999E-3</v>
      </c>
      <c r="P270">
        <v>3.4862213600000001E-3</v>
      </c>
      <c r="Q270">
        <v>3.1596484300000002E-3</v>
      </c>
      <c r="R270">
        <v>2.8560813299999999E-3</v>
      </c>
      <c r="S270">
        <v>2.9085724800000001E-3</v>
      </c>
      <c r="T270">
        <v>4.7403159399999999E-3</v>
      </c>
      <c r="U270">
        <v>6.4959871600000002E-3</v>
      </c>
      <c r="V270">
        <v>8.1802286499999995E-3</v>
      </c>
      <c r="W270">
        <v>5.6701401799999999E-3</v>
      </c>
      <c r="X270">
        <v>3.9772643599999997E-3</v>
      </c>
      <c r="Y270">
        <v>3.2909602399999998E-3</v>
      </c>
      <c r="Z270">
        <v>2.6083607199999998E-3</v>
      </c>
      <c r="AA270">
        <v>1.9294359000000001E-3</v>
      </c>
      <c r="AB270">
        <v>1.26894414E-3</v>
      </c>
      <c r="AC270">
        <v>6.1147957700000003E-4</v>
      </c>
      <c r="AD270">
        <v>6.04408643E-4</v>
      </c>
      <c r="AE270">
        <v>5.9745919200000005E-4</v>
      </c>
      <c r="AF270">
        <v>5.9062811900000001E-4</v>
      </c>
      <c r="AG270">
        <v>5.8415934700000002E-4</v>
      </c>
      <c r="AH270">
        <v>5.7779552399999995E-4</v>
      </c>
      <c r="AI270">
        <v>4.64249738E-4</v>
      </c>
      <c r="AJ270">
        <v>3.5256660199999999E-4</v>
      </c>
      <c r="AK270">
        <v>2.42700655E-4</v>
      </c>
      <c r="AL270">
        <v>2.4913063199999999E-4</v>
      </c>
      <c r="AM270">
        <v>2.55461384E-4</v>
      </c>
      <c r="AN270">
        <v>2.4619436699999998E-4</v>
      </c>
      <c r="AO270">
        <v>2.36982435E-4</v>
      </c>
      <c r="AP270">
        <v>2.2782509900000001E-4</v>
      </c>
      <c r="AQ270">
        <v>2.1872187400000001E-4</v>
      </c>
      <c r="AR270">
        <v>2.0967228200000001E-4</v>
      </c>
      <c r="AS270">
        <v>2.10555377E-4</v>
      </c>
      <c r="AT270">
        <v>2.11445942E-4</v>
      </c>
      <c r="AU270">
        <v>2.1234407200000001E-4</v>
      </c>
      <c r="AV270">
        <v>2.1324986400000001E-4</v>
      </c>
      <c r="AW270">
        <v>2.14163418E-4</v>
      </c>
    </row>
    <row r="271" spans="2:49" x14ac:dyDescent="0.35">
      <c r="B271" t="s">
        <v>507</v>
      </c>
      <c r="C271">
        <v>4.0949078402655603E-2</v>
      </c>
      <c r="D271">
        <v>4.0949078402655603E-2</v>
      </c>
      <c r="E271">
        <v>4.0949078399999998E-2</v>
      </c>
      <c r="F271">
        <v>3.93031244E-2</v>
      </c>
      <c r="G271">
        <v>3.7723329700000002E-2</v>
      </c>
      <c r="H271">
        <v>3.62070351E-2</v>
      </c>
      <c r="I271">
        <v>3.4751688099999997E-2</v>
      </c>
      <c r="J271">
        <v>3.3354839099999999E-2</v>
      </c>
      <c r="K271">
        <v>3.20141366E-2</v>
      </c>
      <c r="L271">
        <v>3.0727323800000001E-2</v>
      </c>
      <c r="M271">
        <v>2.94922346E-2</v>
      </c>
      <c r="N271">
        <v>2.83067901E-2</v>
      </c>
      <c r="O271">
        <v>3.1063401899999999E-2</v>
      </c>
      <c r="P271">
        <v>3.40128887E-2</v>
      </c>
      <c r="Q271">
        <v>3.71521436E-2</v>
      </c>
      <c r="R271">
        <v>4.0473637700000002E-2</v>
      </c>
      <c r="S271">
        <v>6.1546973300000002E-2</v>
      </c>
      <c r="T271">
        <v>4.6782661500000003E-2</v>
      </c>
      <c r="U271">
        <v>3.2631510900000001E-2</v>
      </c>
      <c r="V271">
        <v>1.9056101999999998E-2</v>
      </c>
      <c r="W271">
        <v>4.6399030100000002E-2</v>
      </c>
      <c r="X271">
        <v>4.1259733E-2</v>
      </c>
      <c r="Y271">
        <v>4.0980023099999999E-2</v>
      </c>
      <c r="Z271">
        <v>4.0701822999999998E-2</v>
      </c>
      <c r="AA271">
        <v>4.0425120500000002E-2</v>
      </c>
      <c r="AB271">
        <v>4.0146598499999998E-2</v>
      </c>
      <c r="AC271">
        <v>3.9869353099999998E-2</v>
      </c>
      <c r="AD271">
        <v>3.4138287400000002E-2</v>
      </c>
      <c r="AE271">
        <v>2.8505684600000001E-2</v>
      </c>
      <c r="AF271">
        <v>2.2969028700000001E-2</v>
      </c>
      <c r="AG271">
        <v>1.7758554400000001E-2</v>
      </c>
      <c r="AH271">
        <v>1.26326146E-2</v>
      </c>
      <c r="AI271">
        <v>1.1753575699999999E-2</v>
      </c>
      <c r="AJ271">
        <v>1.0888956999999999E-2</v>
      </c>
      <c r="AK271">
        <v>1.0038406499999999E-2</v>
      </c>
      <c r="AL271">
        <v>9.2689726799999907E-3</v>
      </c>
      <c r="AM271">
        <v>8.5114124199999995E-3</v>
      </c>
      <c r="AN271">
        <v>8.6968810500000007E-3</v>
      </c>
      <c r="AO271">
        <v>8.8812472199999905E-3</v>
      </c>
      <c r="AP271">
        <v>9.0645207200000001E-3</v>
      </c>
      <c r="AQ271">
        <v>9.2467112499999907E-3</v>
      </c>
      <c r="AR271">
        <v>9.4278283599999995E-3</v>
      </c>
      <c r="AS271">
        <v>1.1405538600000001E-2</v>
      </c>
      <c r="AT271">
        <v>1.3399978599999999E-2</v>
      </c>
      <c r="AU271">
        <v>1.5411361700000001E-2</v>
      </c>
      <c r="AV271">
        <v>1.74399046E-2</v>
      </c>
      <c r="AW271">
        <v>1.9485827899999999E-2</v>
      </c>
    </row>
    <row r="272" spans="2:49" x14ac:dyDescent="0.35">
      <c r="B272" t="s">
        <v>508</v>
      </c>
      <c r="C272">
        <v>4.0858446639591303E-2</v>
      </c>
      <c r="D272">
        <v>4.0858446639591303E-2</v>
      </c>
      <c r="E272">
        <v>4.0858446600000001E-2</v>
      </c>
      <c r="F272">
        <v>3.8169239799999997E-2</v>
      </c>
      <c r="G272">
        <v>3.5657030200000002E-2</v>
      </c>
      <c r="H272">
        <v>3.33101684E-2</v>
      </c>
      <c r="I272">
        <v>3.1117771499999999E-2</v>
      </c>
      <c r="J272">
        <v>2.9069672899999999E-2</v>
      </c>
      <c r="K272">
        <v>2.7156375399999998E-2</v>
      </c>
      <c r="L272">
        <v>2.5369006699999998E-2</v>
      </c>
      <c r="M272">
        <v>2.3699278399999999E-2</v>
      </c>
      <c r="N272">
        <v>2.2139447600000001E-2</v>
      </c>
      <c r="O272">
        <v>2.0123113299999999E-2</v>
      </c>
      <c r="P272">
        <v>1.8249865800000001E-2</v>
      </c>
      <c r="Q272">
        <v>1.6510872900000001E-2</v>
      </c>
      <c r="R272">
        <v>1.48980146E-2</v>
      </c>
      <c r="S272">
        <v>5.7328033000000004E-3</v>
      </c>
      <c r="T272">
        <v>4.6851091799999999E-3</v>
      </c>
      <c r="U272">
        <v>3.6809257700000002E-3</v>
      </c>
      <c r="V272">
        <v>2.7175976999999998E-3</v>
      </c>
      <c r="W272">
        <v>3.5234689500000002E-3</v>
      </c>
      <c r="X272">
        <v>2.9612773799999998E-3</v>
      </c>
      <c r="Y272">
        <v>2.3574040600000002E-3</v>
      </c>
      <c r="Z272">
        <v>1.75679039E-3</v>
      </c>
      <c r="AA272">
        <v>1.1594100500000001E-3</v>
      </c>
      <c r="AB272">
        <v>8.1001251800000003E-4</v>
      </c>
      <c r="AC272">
        <v>4.6221635399999999E-4</v>
      </c>
      <c r="AD272">
        <v>3.8184282199999999E-4</v>
      </c>
      <c r="AE272">
        <v>3.02850152E-4</v>
      </c>
      <c r="AF272">
        <v>2.25203059E-4</v>
      </c>
      <c r="AG272">
        <v>2.2336127799999999E-4</v>
      </c>
      <c r="AH272">
        <v>2.2154937699999999E-4</v>
      </c>
      <c r="AI272">
        <v>2.1971715799999999E-4</v>
      </c>
      <c r="AJ272">
        <v>2.17914994E-4</v>
      </c>
      <c r="AK272">
        <v>2.1614215400000001E-4</v>
      </c>
      <c r="AL272">
        <v>2.1446148799999999E-4</v>
      </c>
      <c r="AM272">
        <v>2.1280675799999999E-4</v>
      </c>
      <c r="AN272">
        <v>2.12172388E-4</v>
      </c>
      <c r="AO272">
        <v>2.11541789E-4</v>
      </c>
      <c r="AP272">
        <v>2.1091492699999999E-4</v>
      </c>
      <c r="AQ272">
        <v>2.10291769E-4</v>
      </c>
      <c r="AR272">
        <v>2.0967228200000001E-4</v>
      </c>
      <c r="AS272">
        <v>2.10555377E-4</v>
      </c>
      <c r="AT272">
        <v>2.11445942E-4</v>
      </c>
      <c r="AU272">
        <v>2.1234407200000001E-4</v>
      </c>
      <c r="AV272">
        <v>2.1324986400000001E-4</v>
      </c>
      <c r="AW272">
        <v>2.14163418E-4</v>
      </c>
    </row>
    <row r="273" spans="2:49" x14ac:dyDescent="0.35">
      <c r="B273" t="s">
        <v>509</v>
      </c>
      <c r="C273">
        <v>8.2546962733871607E-3</v>
      </c>
      <c r="D273">
        <v>8.2546962733871607E-3</v>
      </c>
      <c r="E273">
        <v>8.2546962700000004E-3</v>
      </c>
      <c r="F273">
        <v>1.3385109900000001E-2</v>
      </c>
      <c r="G273">
        <v>1.8063529700000001E-2</v>
      </c>
      <c r="H273">
        <v>2.2286687400000001E-2</v>
      </c>
      <c r="I273">
        <v>2.6043462699999999E-2</v>
      </c>
      <c r="J273">
        <v>2.93135359E-2</v>
      </c>
      <c r="K273">
        <v>3.2065675000000002E-2</v>
      </c>
      <c r="L273">
        <v>3.4255574300000001E-2</v>
      </c>
      <c r="M273">
        <v>3.58231387E-2</v>
      </c>
      <c r="N273">
        <v>3.6689084400000002E-2</v>
      </c>
      <c r="O273">
        <v>4.1917166399999997E-2</v>
      </c>
      <c r="P273">
        <v>4.7784062400000001E-2</v>
      </c>
      <c r="Q273">
        <v>5.4340055399999997E-2</v>
      </c>
      <c r="R273">
        <v>6.1631833800000001E-2</v>
      </c>
      <c r="S273">
        <v>8.39523571E-2</v>
      </c>
      <c r="T273">
        <v>8.8159484400000002E-2</v>
      </c>
      <c r="U273">
        <v>9.2191889900000004E-2</v>
      </c>
      <c r="V273">
        <v>9.6060236399999999E-2</v>
      </c>
      <c r="W273">
        <v>0.1057388997</v>
      </c>
      <c r="X273">
        <v>0.1116736986</v>
      </c>
      <c r="Y273">
        <v>0.1174777957</v>
      </c>
      <c r="Z273">
        <v>0.1232505627</v>
      </c>
      <c r="AA273">
        <v>0.12899225280000001</v>
      </c>
      <c r="AB273">
        <v>0.13450869800000001</v>
      </c>
      <c r="AC273">
        <v>0.1399998599</v>
      </c>
      <c r="AD273">
        <v>0.15319456840000001</v>
      </c>
      <c r="AE273">
        <v>0.1661625846</v>
      </c>
      <c r="AF273">
        <v>0.178909701</v>
      </c>
      <c r="AG273">
        <v>0.1908366373</v>
      </c>
      <c r="AH273">
        <v>0.20257007169999999</v>
      </c>
      <c r="AI273">
        <v>0.2139233284</v>
      </c>
      <c r="AJ273">
        <v>0.2250903417</v>
      </c>
      <c r="AK273">
        <v>0.23607565729999999</v>
      </c>
      <c r="AL273">
        <v>0.24598568030000001</v>
      </c>
      <c r="AM273">
        <v>0.25574277680000002</v>
      </c>
      <c r="AN273">
        <v>0.26931416530000002</v>
      </c>
      <c r="AO273">
        <v>0.28280488240000001</v>
      </c>
      <c r="AP273">
        <v>0.2962156454</v>
      </c>
      <c r="AQ273">
        <v>0.30954716300000001</v>
      </c>
      <c r="AR273">
        <v>0.32280013549999997</v>
      </c>
      <c r="AS273">
        <v>0.33653524109999999</v>
      </c>
      <c r="AT273">
        <v>0.35038653479999998</v>
      </c>
      <c r="AU273">
        <v>0.36435549690000002</v>
      </c>
      <c r="AV273">
        <v>0.37844363339999998</v>
      </c>
      <c r="AW273">
        <v>0.39265247590000002</v>
      </c>
    </row>
    <row r="274" spans="2:49" x14ac:dyDescent="0.35">
      <c r="B274" t="s">
        <v>510</v>
      </c>
      <c r="C274">
        <v>1.85730666151211E-3</v>
      </c>
      <c r="D274">
        <v>1.85730666151211E-3</v>
      </c>
      <c r="E274">
        <v>1.8573066599999999E-3</v>
      </c>
      <c r="F274">
        <v>2.3029467500000002E-3</v>
      </c>
      <c r="G274">
        <v>2.85551323E-3</v>
      </c>
      <c r="H274">
        <v>3.5406618999999999E-3</v>
      </c>
      <c r="I274">
        <v>4.3902043700000002E-3</v>
      </c>
      <c r="J274">
        <v>5.4435851100000003E-3</v>
      </c>
      <c r="K274">
        <v>6.7497128599999998E-3</v>
      </c>
      <c r="L274">
        <v>8.3692314399999995E-3</v>
      </c>
      <c r="M274">
        <v>1.0377335499999999E-2</v>
      </c>
      <c r="N274">
        <v>1.28672618E-2</v>
      </c>
      <c r="O274">
        <v>1.5169190399999999E-2</v>
      </c>
      <c r="P274">
        <v>1.7843283599999999E-2</v>
      </c>
      <c r="Q274">
        <v>2.0937894499999998E-2</v>
      </c>
      <c r="R274">
        <v>2.45041275E-2</v>
      </c>
      <c r="S274">
        <v>3.6998234300000002E-2</v>
      </c>
      <c r="T274">
        <v>3.8852336899999999E-2</v>
      </c>
      <c r="U274">
        <v>4.0629438699999999E-2</v>
      </c>
      <c r="V274">
        <v>4.23342388E-2</v>
      </c>
      <c r="W274">
        <v>4.8363738900000001E-2</v>
      </c>
      <c r="X274">
        <v>5.4378422599999997E-2</v>
      </c>
      <c r="Y274">
        <v>6.31716747E-2</v>
      </c>
      <c r="Z274">
        <v>7.1917461700000004E-2</v>
      </c>
      <c r="AA274">
        <v>8.0616166700000005E-2</v>
      </c>
      <c r="AB274">
        <v>8.8746043799999896E-2</v>
      </c>
      <c r="AC274">
        <v>9.6838659600000002E-2</v>
      </c>
      <c r="AD274">
        <v>0.1039757067</v>
      </c>
      <c r="AE274">
        <v>0.1109901355</v>
      </c>
      <c r="AF274">
        <v>0.1178850791</v>
      </c>
      <c r="AG274">
        <v>0.1243455854</v>
      </c>
      <c r="AH274">
        <v>0.13070127679999999</v>
      </c>
      <c r="AI274">
        <v>0.13489016249999999</v>
      </c>
      <c r="AJ274">
        <v>0.13901033209999999</v>
      </c>
      <c r="AK274">
        <v>0.1430634627</v>
      </c>
      <c r="AL274">
        <v>0.1467582459</v>
      </c>
      <c r="AM274">
        <v>0.1503960131</v>
      </c>
      <c r="AN274">
        <v>0.1564281142</v>
      </c>
      <c r="AO274">
        <v>0.1624243591</v>
      </c>
      <c r="AP274">
        <v>0.1683850667</v>
      </c>
      <c r="AQ274">
        <v>0.1743105519</v>
      </c>
      <c r="AR274">
        <v>0.18020112599999999</v>
      </c>
      <c r="AS274">
        <v>0.18491657719999999</v>
      </c>
      <c r="AT274">
        <v>0.1896719174</v>
      </c>
      <c r="AU274">
        <v>0.1944676548</v>
      </c>
      <c r="AV274">
        <v>0.19930430639999999</v>
      </c>
      <c r="AW274">
        <v>0.2041823981</v>
      </c>
    </row>
    <row r="275" spans="2:49" x14ac:dyDescent="0.35">
      <c r="B275" t="s">
        <v>511</v>
      </c>
      <c r="C275">
        <v>9.2848272947954696E-2</v>
      </c>
      <c r="D275">
        <v>9.2848272947954599E-2</v>
      </c>
      <c r="E275">
        <v>9.2848272900000001E-2</v>
      </c>
      <c r="F275">
        <v>9.2738145600000002E-2</v>
      </c>
      <c r="G275">
        <v>9.2628149000000007E-2</v>
      </c>
      <c r="H275">
        <v>9.2518282699999996E-2</v>
      </c>
      <c r="I275">
        <v>9.2408546800000005E-2</v>
      </c>
      <c r="J275">
        <v>9.2298941100000004E-2</v>
      </c>
      <c r="K275">
        <v>9.2189465400000004E-2</v>
      </c>
      <c r="L275">
        <v>9.2080119500000002E-2</v>
      </c>
      <c r="M275">
        <v>9.1970903300000004E-2</v>
      </c>
      <c r="N275">
        <v>9.1861816600000007E-2</v>
      </c>
      <c r="O275">
        <v>9.5526416500000003E-2</v>
      </c>
      <c r="P275">
        <v>9.9116978100000003E-2</v>
      </c>
      <c r="Q275">
        <v>0.1025931762</v>
      </c>
      <c r="R275">
        <v>0.1059099842</v>
      </c>
      <c r="S275">
        <v>0.10258601320000001</v>
      </c>
      <c r="T275">
        <v>0.1077269341</v>
      </c>
      <c r="U275">
        <v>0.11265435259999999</v>
      </c>
      <c r="V275">
        <v>0.11738129849999999</v>
      </c>
      <c r="W275">
        <v>0.1196975339</v>
      </c>
      <c r="X275">
        <v>0.11909036739999999</v>
      </c>
      <c r="Y275">
        <v>0.1174431589</v>
      </c>
      <c r="Z275">
        <v>0.1158048419</v>
      </c>
      <c r="AA275">
        <v>0.11417534460000001</v>
      </c>
      <c r="AB275">
        <v>0.1129086651</v>
      </c>
      <c r="AC275">
        <v>0.1116477912</v>
      </c>
      <c r="AD275">
        <v>0.1101397358</v>
      </c>
      <c r="AE275">
        <v>0.1086575897</v>
      </c>
      <c r="AF275">
        <v>0.1072006907</v>
      </c>
      <c r="AG275">
        <v>0.105893156</v>
      </c>
      <c r="AH275">
        <v>0.1046068346</v>
      </c>
      <c r="AI275">
        <v>0.10213729439999999</v>
      </c>
      <c r="AJ275">
        <v>9.9708265399999996E-2</v>
      </c>
      <c r="AK275">
        <v>9.7318759099999999E-2</v>
      </c>
      <c r="AL275">
        <v>9.5265141100000006E-2</v>
      </c>
      <c r="AM275">
        <v>9.3243213599999999E-2</v>
      </c>
      <c r="AN275">
        <v>9.3110189699999998E-2</v>
      </c>
      <c r="AO275">
        <v>9.29779565E-2</v>
      </c>
      <c r="AP275">
        <v>9.2846507100000003E-2</v>
      </c>
      <c r="AQ275">
        <v>9.2715834299999994E-2</v>
      </c>
      <c r="AR275">
        <v>9.2585931499999996E-2</v>
      </c>
      <c r="AS275">
        <v>9.2156244100000007E-2</v>
      </c>
      <c r="AT275">
        <v>9.1722921900000004E-2</v>
      </c>
      <c r="AU275">
        <v>9.1285918600000002E-2</v>
      </c>
      <c r="AV275">
        <v>9.0845186999999994E-2</v>
      </c>
      <c r="AW275">
        <v>9.0400679299999995E-2</v>
      </c>
    </row>
    <row r="276" spans="2:49" x14ac:dyDescent="0.35">
      <c r="B276" t="s">
        <v>512</v>
      </c>
      <c r="C276">
        <v>6.0146533669896496E-3</v>
      </c>
      <c r="D276">
        <v>6.0146533669896496E-3</v>
      </c>
      <c r="E276">
        <v>6.0146533700000003E-3</v>
      </c>
      <c r="F276">
        <v>6.2696692400000002E-3</v>
      </c>
      <c r="G276">
        <v>6.5354975499999999E-3</v>
      </c>
      <c r="H276">
        <v>6.8125967500000002E-3</v>
      </c>
      <c r="I276">
        <v>7.1014447E-3</v>
      </c>
      <c r="J276">
        <v>7.4025395400000001E-3</v>
      </c>
      <c r="K276">
        <v>7.7164005299999996E-3</v>
      </c>
      <c r="L276">
        <v>8.0435689499999997E-3</v>
      </c>
      <c r="M276">
        <v>8.3846090100000003E-3</v>
      </c>
      <c r="N276">
        <v>8.7401088599999999E-3</v>
      </c>
      <c r="O276">
        <v>1.01335816E-2</v>
      </c>
      <c r="P276">
        <v>1.17231739E-2</v>
      </c>
      <c r="Q276">
        <v>1.35292368E-2</v>
      </c>
      <c r="R276">
        <v>1.55721794E-2</v>
      </c>
      <c r="S276">
        <v>1.21941333E-2</v>
      </c>
      <c r="T276">
        <v>1.5992557300000002E-2</v>
      </c>
      <c r="U276">
        <v>1.9633232899999999E-2</v>
      </c>
      <c r="V276">
        <v>2.3125786999999998E-2</v>
      </c>
      <c r="W276">
        <v>2.5429612300000001E-2</v>
      </c>
      <c r="X276">
        <v>2.59525582E-2</v>
      </c>
      <c r="Y276">
        <v>2.5402885900000002E-2</v>
      </c>
      <c r="Z276">
        <v>2.4856180799999999E-2</v>
      </c>
      <c r="AA276">
        <v>2.4312418700000001E-2</v>
      </c>
      <c r="AB276">
        <v>2.37581485E-2</v>
      </c>
      <c r="AC276">
        <v>2.3206418699999998E-2</v>
      </c>
      <c r="AD276">
        <v>2.3999714200000001E-2</v>
      </c>
      <c r="AE276">
        <v>2.47793805E-2</v>
      </c>
      <c r="AF276">
        <v>2.5545765799999998E-2</v>
      </c>
      <c r="AG276">
        <v>2.6272993500000001E-2</v>
      </c>
      <c r="AH276">
        <v>2.6988422599999999E-2</v>
      </c>
      <c r="AI276">
        <v>2.7338905199999999E-2</v>
      </c>
      <c r="AJ276">
        <v>2.7683638399999998E-2</v>
      </c>
      <c r="AK276">
        <v>2.8022762400000002E-2</v>
      </c>
      <c r="AL276">
        <v>2.8338569000000001E-2</v>
      </c>
      <c r="AM276">
        <v>2.86495022E-2</v>
      </c>
      <c r="AN276">
        <v>2.74711742E-2</v>
      </c>
      <c r="AO276">
        <v>2.6299850499999999E-2</v>
      </c>
      <c r="AP276">
        <v>2.51354687E-2</v>
      </c>
      <c r="AQ276">
        <v>2.3977967400000001E-2</v>
      </c>
      <c r="AR276">
        <v>2.2827285700000002E-2</v>
      </c>
      <c r="AS276">
        <v>2.2358453800000001E-2</v>
      </c>
      <c r="AT276">
        <v>2.1885656E-2</v>
      </c>
      <c r="AU276">
        <v>2.14088417E-2</v>
      </c>
      <c r="AV276">
        <v>2.0927959499999999E-2</v>
      </c>
      <c r="AW276">
        <v>2.04429572E-2</v>
      </c>
    </row>
    <row r="277" spans="2:49" x14ac:dyDescent="0.35">
      <c r="B277" t="s">
        <v>513</v>
      </c>
      <c r="C277">
        <v>0.92287069498865704</v>
      </c>
      <c r="D277">
        <v>0.92287069498865704</v>
      </c>
      <c r="E277">
        <v>0.92285345399999996</v>
      </c>
      <c r="F277">
        <v>0.91580034509999997</v>
      </c>
      <c r="G277">
        <v>0.90892120369999996</v>
      </c>
      <c r="H277">
        <v>0.90182099429999996</v>
      </c>
      <c r="I277">
        <v>0.8950277431</v>
      </c>
      <c r="J277">
        <v>0.88831503909999998</v>
      </c>
      <c r="K277">
        <v>0.88167422650000005</v>
      </c>
      <c r="L277">
        <v>0.87507792200000001</v>
      </c>
      <c r="M277">
        <v>0.86844086750000005</v>
      </c>
      <c r="N277">
        <v>0.86180686429999998</v>
      </c>
      <c r="O277">
        <v>0.83691508429999995</v>
      </c>
      <c r="P277">
        <v>0.80739082220000002</v>
      </c>
      <c r="Q277">
        <v>0.7728929859</v>
      </c>
      <c r="R277">
        <v>0.7328776481</v>
      </c>
      <c r="S277">
        <v>0.70217289709999997</v>
      </c>
      <c r="T277">
        <v>0.69973985800000005</v>
      </c>
      <c r="U277">
        <v>0.69714858550000003</v>
      </c>
      <c r="V277">
        <v>0.69454285839999996</v>
      </c>
      <c r="W277">
        <v>0.62322506820000001</v>
      </c>
      <c r="X277">
        <v>0.60410934679999995</v>
      </c>
      <c r="Y277">
        <v>0.58050467650000004</v>
      </c>
      <c r="Z277">
        <v>0.55614179050000001</v>
      </c>
      <c r="AA277">
        <v>0.53090228090000002</v>
      </c>
      <c r="AB277">
        <v>0.50674245539999996</v>
      </c>
      <c r="AC277">
        <v>0.48165756539999999</v>
      </c>
      <c r="AD277">
        <v>0.45836624250000002</v>
      </c>
      <c r="AE277">
        <v>0.43491401600000001</v>
      </c>
      <c r="AF277">
        <v>0.41131336470000002</v>
      </c>
      <c r="AG277">
        <v>0.39005786650000002</v>
      </c>
      <c r="AH277">
        <v>0.36865735640000002</v>
      </c>
      <c r="AI277">
        <v>0.34853048019999999</v>
      </c>
      <c r="AJ277">
        <v>0.3284058996</v>
      </c>
      <c r="AK277">
        <v>0.30822404889999999</v>
      </c>
      <c r="AL277">
        <v>0.29047491149999999</v>
      </c>
      <c r="AM277">
        <v>0.27276476919999998</v>
      </c>
      <c r="AN277">
        <v>0.25999473820000002</v>
      </c>
      <c r="AO277">
        <v>0.24719971260000001</v>
      </c>
      <c r="AP277">
        <v>0.2343513955</v>
      </c>
      <c r="AQ277">
        <v>0.2216254554</v>
      </c>
      <c r="AR277">
        <v>0.2087915035</v>
      </c>
      <c r="AS277">
        <v>0.19266256079999999</v>
      </c>
      <c r="AT277">
        <v>0.17623122159999999</v>
      </c>
      <c r="AU277">
        <v>0.1599026791</v>
      </c>
      <c r="AV277">
        <v>0.14318874379999999</v>
      </c>
      <c r="AW277">
        <v>0.1266409376</v>
      </c>
    </row>
    <row r="278" spans="2:49" x14ac:dyDescent="0.35">
      <c r="B278" t="s">
        <v>514</v>
      </c>
      <c r="C278">
        <v>4.1245617653124303E-2</v>
      </c>
      <c r="D278">
        <v>4.1245617653124303E-2</v>
      </c>
      <c r="E278">
        <v>4.1254837400000001E-2</v>
      </c>
      <c r="F278">
        <v>4.7474178300000003E-2</v>
      </c>
      <c r="G278">
        <v>5.3373632599999998E-2</v>
      </c>
      <c r="H278">
        <v>5.9166887500000001E-2</v>
      </c>
      <c r="I278">
        <v>6.4519889400000002E-2</v>
      </c>
      <c r="J278">
        <v>6.95415754E-2</v>
      </c>
      <c r="K278">
        <v>7.4210763799999996E-2</v>
      </c>
      <c r="L278">
        <v>7.8514818700000003E-2</v>
      </c>
      <c r="M278">
        <v>8.2473353599999896E-2</v>
      </c>
      <c r="N278">
        <v>8.6019361899999897E-2</v>
      </c>
      <c r="O278">
        <v>0.1092374451</v>
      </c>
      <c r="P278">
        <v>0.13749601680000001</v>
      </c>
      <c r="Q278">
        <v>0.17125809580000001</v>
      </c>
      <c r="R278">
        <v>0.21108884650000001</v>
      </c>
      <c r="S278">
        <v>0.18307065019999999</v>
      </c>
      <c r="T278">
        <v>0.1886808395</v>
      </c>
      <c r="U278">
        <v>0.19429683410000001</v>
      </c>
      <c r="V278">
        <v>0.19983609429999999</v>
      </c>
      <c r="W278">
        <v>0.19557694680000001</v>
      </c>
      <c r="X278">
        <v>0.19240143179999999</v>
      </c>
      <c r="Y278">
        <v>0.19348153609999999</v>
      </c>
      <c r="Z278">
        <v>0.19463535209999999</v>
      </c>
      <c r="AA278">
        <v>0.1958956932</v>
      </c>
      <c r="AB278">
        <v>0.19716185350000001</v>
      </c>
      <c r="AC278">
        <v>0.1985409954</v>
      </c>
      <c r="AD278">
        <v>0.19706832060000001</v>
      </c>
      <c r="AE278">
        <v>0.19561474179999999</v>
      </c>
      <c r="AF278">
        <v>0.19417243819999999</v>
      </c>
      <c r="AG278">
        <v>0.1926505758</v>
      </c>
      <c r="AH278">
        <v>0.19113967949999999</v>
      </c>
      <c r="AI278">
        <v>0.1893038668</v>
      </c>
      <c r="AJ278">
        <v>0.18747875980000001</v>
      </c>
      <c r="AK278">
        <v>0.18567940790000001</v>
      </c>
      <c r="AL278">
        <v>0.1838402777</v>
      </c>
      <c r="AM278">
        <v>0.18199625019999999</v>
      </c>
      <c r="AN278">
        <v>0.18059935529999999</v>
      </c>
      <c r="AO278">
        <v>0.17921498420000001</v>
      </c>
      <c r="AP278">
        <v>0.17784893390000001</v>
      </c>
      <c r="AQ278">
        <v>0.1764601834</v>
      </c>
      <c r="AR278">
        <v>0.1751014464</v>
      </c>
      <c r="AS278">
        <v>0.1743219023</v>
      </c>
      <c r="AT278">
        <v>0.17358620189999999</v>
      </c>
      <c r="AU278">
        <v>0.17280745729999999</v>
      </c>
      <c r="AV278">
        <v>0.1720863175</v>
      </c>
      <c r="AW278">
        <v>0.17131015290000001</v>
      </c>
    </row>
    <row r="279" spans="2:49" x14ac:dyDescent="0.35">
      <c r="B279" t="s">
        <v>515</v>
      </c>
      <c r="C279">
        <v>5.1557022066405396E-3</v>
      </c>
      <c r="D279">
        <v>5.1557022066405396E-3</v>
      </c>
      <c r="E279">
        <v>5.1568546799999997E-3</v>
      </c>
      <c r="F279">
        <v>4.8228147400000004E-3</v>
      </c>
      <c r="G279">
        <v>4.5045957699999997E-3</v>
      </c>
      <c r="H279">
        <v>4.2200412599999997E-3</v>
      </c>
      <c r="I279">
        <v>3.9431134E-3</v>
      </c>
      <c r="J279">
        <v>3.6839216099999999E-3</v>
      </c>
      <c r="K279">
        <v>3.4416623099999999E-3</v>
      </c>
      <c r="L279">
        <v>3.21594066E-3</v>
      </c>
      <c r="M279">
        <v>3.0074399699999998E-3</v>
      </c>
      <c r="N279">
        <v>2.8134924900000001E-3</v>
      </c>
      <c r="O279">
        <v>2.72937543E-3</v>
      </c>
      <c r="P279">
        <v>2.62436393E-3</v>
      </c>
      <c r="Q279">
        <v>2.4970500799999999E-3</v>
      </c>
      <c r="R279">
        <v>2.3511678100000002E-3</v>
      </c>
      <c r="S279">
        <v>1.02384142E-2</v>
      </c>
      <c r="T279">
        <v>9.5607939100000004E-3</v>
      </c>
      <c r="U279">
        <v>8.90553434E-3</v>
      </c>
      <c r="V279">
        <v>8.2666124300000005E-3</v>
      </c>
      <c r="W279">
        <v>3.3538391000000001E-2</v>
      </c>
      <c r="X279">
        <v>4.1446106199999999E-2</v>
      </c>
      <c r="Y279">
        <v>4.9974324100000002E-2</v>
      </c>
      <c r="Z279">
        <v>5.87537385E-2</v>
      </c>
      <c r="AA279">
        <v>6.7811161499999995E-2</v>
      </c>
      <c r="AB279">
        <v>7.5048252999999995E-2</v>
      </c>
      <c r="AC279">
        <v>8.2535072900000006E-2</v>
      </c>
      <c r="AD279">
        <v>9.6320383400000001E-2</v>
      </c>
      <c r="AE279">
        <v>0.1101725509</v>
      </c>
      <c r="AF279">
        <v>0.1240925366</v>
      </c>
      <c r="AG279">
        <v>0.13552796519999999</v>
      </c>
      <c r="AH279">
        <v>0.14702400909999999</v>
      </c>
      <c r="AI279">
        <v>0.1593759562</v>
      </c>
      <c r="AJ279">
        <v>0.1717163481</v>
      </c>
      <c r="AK279">
        <v>0.1840619409</v>
      </c>
      <c r="AL279">
        <v>0.19387515150000001</v>
      </c>
      <c r="AM279">
        <v>0.20367369290000001</v>
      </c>
      <c r="AN279">
        <v>0.21016981060000001</v>
      </c>
      <c r="AO279">
        <v>0.2166689433</v>
      </c>
      <c r="AP279">
        <v>0.22317983250000001</v>
      </c>
      <c r="AQ279">
        <v>0.2296514097</v>
      </c>
      <c r="AR279">
        <v>0.2361513411</v>
      </c>
      <c r="AS279">
        <v>0.24720698420000001</v>
      </c>
      <c r="AT279">
        <v>0.25838600649999999</v>
      </c>
      <c r="AU279">
        <v>0.26956347320000001</v>
      </c>
      <c r="AV279">
        <v>0.2808957024</v>
      </c>
      <c r="AW279">
        <v>0.29220455210000001</v>
      </c>
    </row>
    <row r="280" spans="2:49" x14ac:dyDescent="0.35">
      <c r="B280" t="s">
        <v>516</v>
      </c>
      <c r="C280">
        <v>1.5260878531656001E-2</v>
      </c>
      <c r="D280">
        <v>1.5260878531656001E-2</v>
      </c>
      <c r="E280">
        <v>1.52642899E-2</v>
      </c>
      <c r="F280">
        <v>1.4960673799999999E-2</v>
      </c>
      <c r="G280">
        <v>1.46441868E-2</v>
      </c>
      <c r="H280">
        <v>1.4377553600000001E-2</v>
      </c>
      <c r="I280">
        <v>1.4078825600000001E-2</v>
      </c>
      <c r="J280">
        <v>1.3784671E-2</v>
      </c>
      <c r="K280">
        <v>1.3496250899999999E-2</v>
      </c>
      <c r="L280">
        <v>1.3216357499999999E-2</v>
      </c>
      <c r="M280">
        <v>1.2952678299999999E-2</v>
      </c>
      <c r="N280">
        <v>1.26989331E-2</v>
      </c>
      <c r="O280">
        <v>1.27405656E-2</v>
      </c>
      <c r="P280">
        <v>1.2669324100000001E-2</v>
      </c>
      <c r="Q280">
        <v>1.2466960900000001E-2</v>
      </c>
      <c r="R280">
        <v>1.2140062700000001E-2</v>
      </c>
      <c r="S280">
        <v>3.4476858300000003E-2</v>
      </c>
      <c r="T280">
        <v>3.0105844199999999E-2</v>
      </c>
      <c r="U280">
        <v>2.5856565500000001E-2</v>
      </c>
      <c r="V280">
        <v>2.1705775399999998E-2</v>
      </c>
      <c r="W280">
        <v>2.7551210100000001E-2</v>
      </c>
      <c r="X280">
        <v>2.8663810299999998E-2</v>
      </c>
      <c r="Y280">
        <v>2.9202704699999998E-2</v>
      </c>
      <c r="Z280">
        <v>2.9763302599999999E-2</v>
      </c>
      <c r="AA280">
        <v>3.0351392299999998E-2</v>
      </c>
      <c r="AB280">
        <v>3.0802048499999998E-2</v>
      </c>
      <c r="AC280">
        <v>3.1278093299999997E-2</v>
      </c>
      <c r="AD280">
        <v>3.09256992E-2</v>
      </c>
      <c r="AE280">
        <v>3.0575820900000002E-2</v>
      </c>
      <c r="AF280">
        <v>3.0227190899999999E-2</v>
      </c>
      <c r="AG280">
        <v>2.98667055E-2</v>
      </c>
      <c r="AH280">
        <v>2.9507393400000002E-2</v>
      </c>
      <c r="AI280">
        <v>2.95303562E-2</v>
      </c>
      <c r="AJ280">
        <v>2.9554531200000001E-2</v>
      </c>
      <c r="AK280">
        <v>2.9582357E-2</v>
      </c>
      <c r="AL280">
        <v>2.9606138399999999E-2</v>
      </c>
      <c r="AM280">
        <v>2.9628872399999999E-2</v>
      </c>
      <c r="AN280">
        <v>2.9659452199999999E-2</v>
      </c>
      <c r="AO280">
        <v>2.9691718799999999E-2</v>
      </c>
      <c r="AP280">
        <v>2.9726688000000001E-2</v>
      </c>
      <c r="AQ280">
        <v>2.97575164E-2</v>
      </c>
      <c r="AR280">
        <v>2.97930634E-2</v>
      </c>
      <c r="AS280">
        <v>2.9841723300000001E-2</v>
      </c>
      <c r="AT280">
        <v>2.9898805099999998E-2</v>
      </c>
      <c r="AU280">
        <v>2.9949409100000001E-2</v>
      </c>
      <c r="AV280">
        <v>3.00109686E-2</v>
      </c>
      <c r="AW280">
        <v>3.0063926899999999E-2</v>
      </c>
    </row>
    <row r="281" spans="2:49" x14ac:dyDescent="0.35">
      <c r="B281" t="s">
        <v>517</v>
      </c>
      <c r="C281">
        <v>5.1557022066405396E-3</v>
      </c>
      <c r="D281">
        <v>5.1557022066405396E-3</v>
      </c>
      <c r="E281">
        <v>5.1568546799999997E-3</v>
      </c>
      <c r="F281">
        <v>5.3427632800000001E-3</v>
      </c>
      <c r="G281">
        <v>5.5282354500000002E-3</v>
      </c>
      <c r="H281">
        <v>5.7373686700000004E-3</v>
      </c>
      <c r="I281">
        <v>5.9388271000000003E-3</v>
      </c>
      <c r="J281">
        <v>6.1466310800000002E-3</v>
      </c>
      <c r="K281">
        <v>6.3615123799999999E-3</v>
      </c>
      <c r="L281">
        <v>6.5851474099999996E-3</v>
      </c>
      <c r="M281">
        <v>6.8221269300000002E-3</v>
      </c>
      <c r="N281">
        <v>7.0702365100000003E-3</v>
      </c>
      <c r="O281">
        <v>7.3419751799999999E-3</v>
      </c>
      <c r="P281">
        <v>7.5567516099999997E-3</v>
      </c>
      <c r="Q281">
        <v>7.69661554E-3</v>
      </c>
      <c r="R281">
        <v>7.7574256500000001E-3</v>
      </c>
      <c r="S281">
        <v>8.9539492500000008E-3</v>
      </c>
      <c r="T281">
        <v>8.6554366000000001E-3</v>
      </c>
      <c r="U281">
        <v>8.3699422600000007E-3</v>
      </c>
      <c r="V281">
        <v>8.0926162199999995E-3</v>
      </c>
      <c r="W281">
        <v>1.2533026399999999E-2</v>
      </c>
      <c r="X281">
        <v>1.39772252E-2</v>
      </c>
      <c r="Y281">
        <v>1.50238742E-2</v>
      </c>
      <c r="Z281">
        <v>1.61033423E-2</v>
      </c>
      <c r="AA281">
        <v>1.72203176E-2</v>
      </c>
      <c r="AB281">
        <v>1.8413839099999999E-2</v>
      </c>
      <c r="AC281">
        <v>1.96508182E-2</v>
      </c>
      <c r="AD281">
        <v>2.12398164E-2</v>
      </c>
      <c r="AE281">
        <v>2.2837803699999999E-2</v>
      </c>
      <c r="AF281">
        <v>2.44445137E-2</v>
      </c>
      <c r="AG281">
        <v>2.6061934299999999E-2</v>
      </c>
      <c r="AH281">
        <v>2.7688550999999999E-2</v>
      </c>
      <c r="AI281">
        <v>2.8113479899999998E-2</v>
      </c>
      <c r="AJ281">
        <v>2.8538966400000001E-2</v>
      </c>
      <c r="AK281">
        <v>2.8967450400000001E-2</v>
      </c>
      <c r="AL281">
        <v>2.93962639E-2</v>
      </c>
      <c r="AM281">
        <v>2.9823709800000001E-2</v>
      </c>
      <c r="AN281">
        <v>3.0222840399999999E-2</v>
      </c>
      <c r="AO281">
        <v>3.0623166100000002E-2</v>
      </c>
      <c r="AP281">
        <v>3.1025812400000002E-2</v>
      </c>
      <c r="AQ281">
        <v>3.1423655000000002E-2</v>
      </c>
      <c r="AR281">
        <v>3.1826008000000003E-2</v>
      </c>
      <c r="AS281">
        <v>3.2198936499999997E-2</v>
      </c>
      <c r="AT281">
        <v>3.2582564899999999E-2</v>
      </c>
      <c r="AU281">
        <v>3.2960771100000001E-2</v>
      </c>
      <c r="AV281">
        <v>3.3352723399999999E-2</v>
      </c>
      <c r="AW281">
        <v>3.3736835200000002E-2</v>
      </c>
    </row>
    <row r="282" spans="2:49" x14ac:dyDescent="0.35">
      <c r="B282" t="s">
        <v>518</v>
      </c>
      <c r="C282">
        <v>1.0311404413280999E-2</v>
      </c>
      <c r="D282">
        <v>1.0311404413280999E-2</v>
      </c>
      <c r="E282">
        <v>1.0313709399999999E-2</v>
      </c>
      <c r="F282">
        <v>1.15992248E-2</v>
      </c>
      <c r="G282">
        <v>1.3028145600000001E-2</v>
      </c>
      <c r="H282">
        <v>1.4677154600000001E-2</v>
      </c>
      <c r="I282">
        <v>1.64916014E-2</v>
      </c>
      <c r="J282">
        <v>1.8528161800000002E-2</v>
      </c>
      <c r="K282">
        <v>2.0815584099999999E-2</v>
      </c>
      <c r="L282">
        <v>2.3389813700000001E-2</v>
      </c>
      <c r="M282">
        <v>2.6303533600000002E-2</v>
      </c>
      <c r="N282">
        <v>2.9591111600000001E-2</v>
      </c>
      <c r="O282">
        <v>3.10355543E-2</v>
      </c>
      <c r="P282">
        <v>3.22627214E-2</v>
      </c>
      <c r="Q282">
        <v>3.31882919E-2</v>
      </c>
      <c r="R282">
        <v>3.3784849200000001E-2</v>
      </c>
      <c r="S282">
        <v>6.10872311E-2</v>
      </c>
      <c r="T282">
        <v>6.3257227799999996E-2</v>
      </c>
      <c r="U282">
        <v>6.5422538299999999E-2</v>
      </c>
      <c r="V282">
        <v>6.7556043299999896E-2</v>
      </c>
      <c r="W282">
        <v>0.1075753575</v>
      </c>
      <c r="X282">
        <v>0.1194020797</v>
      </c>
      <c r="Y282">
        <v>0.1318128844</v>
      </c>
      <c r="Z282">
        <v>0.1446024739</v>
      </c>
      <c r="AA282">
        <v>0.1578191545</v>
      </c>
      <c r="AB282">
        <v>0.17183155050000001</v>
      </c>
      <c r="AC282">
        <v>0.1863374549</v>
      </c>
      <c r="AD282">
        <v>0.196079538</v>
      </c>
      <c r="AE282">
        <v>0.20588506670000001</v>
      </c>
      <c r="AF282">
        <v>0.2157499558</v>
      </c>
      <c r="AG282">
        <v>0.22583495270000001</v>
      </c>
      <c r="AH282">
        <v>0.23598301059999999</v>
      </c>
      <c r="AI282">
        <v>0.2451458607</v>
      </c>
      <c r="AJ282">
        <v>0.25430549489999998</v>
      </c>
      <c r="AK282">
        <v>0.26348479499999999</v>
      </c>
      <c r="AL282">
        <v>0.27280725700000003</v>
      </c>
      <c r="AM282">
        <v>0.28211270550000001</v>
      </c>
      <c r="AN282">
        <v>0.28935380319999998</v>
      </c>
      <c r="AO282">
        <v>0.29660147510000001</v>
      </c>
      <c r="AP282">
        <v>0.30386733770000002</v>
      </c>
      <c r="AQ282">
        <v>0.31108178009999998</v>
      </c>
      <c r="AR282">
        <v>0.31833663750000002</v>
      </c>
      <c r="AS282">
        <v>0.32376789290000002</v>
      </c>
      <c r="AT282">
        <v>0.32931520009999998</v>
      </c>
      <c r="AU282">
        <v>0.33481621029999997</v>
      </c>
      <c r="AV282">
        <v>0.34046554429999998</v>
      </c>
      <c r="AW282">
        <v>0.34604359530000001</v>
      </c>
    </row>
    <row r="283" spans="2:49" x14ac:dyDescent="0.35">
      <c r="B283" t="s">
        <v>519</v>
      </c>
      <c r="C283">
        <v>0.99172610111270199</v>
      </c>
      <c r="D283">
        <v>0.99172610111270199</v>
      </c>
      <c r="E283">
        <v>0.99172610110000003</v>
      </c>
      <c r="F283">
        <v>0.98692243619999998</v>
      </c>
      <c r="G283">
        <v>0.98214203899999997</v>
      </c>
      <c r="H283">
        <v>0.97738479680000001</v>
      </c>
      <c r="I283">
        <v>0.97265059740000004</v>
      </c>
      <c r="J283">
        <v>0.96793932930000004</v>
      </c>
      <c r="K283">
        <v>0.96325088140000004</v>
      </c>
      <c r="L283">
        <v>0.95858514299999997</v>
      </c>
      <c r="M283">
        <v>0.95394200429999998</v>
      </c>
      <c r="N283">
        <v>0.94932135579999999</v>
      </c>
      <c r="O283">
        <v>0.94649834600000005</v>
      </c>
      <c r="P283">
        <v>0.94352743750000001</v>
      </c>
      <c r="Q283">
        <v>0.94040194440000002</v>
      </c>
      <c r="R283">
        <v>0.93711499880000004</v>
      </c>
      <c r="S283">
        <v>0.95161573820000001</v>
      </c>
      <c r="T283">
        <v>0.94863721099999998</v>
      </c>
      <c r="U283">
        <v>0.94569023600000002</v>
      </c>
      <c r="V283">
        <v>0.94277431450000004</v>
      </c>
      <c r="W283">
        <v>0.92508293470000003</v>
      </c>
      <c r="X283">
        <v>0.91990019570000003</v>
      </c>
      <c r="Y283">
        <v>0.91458085170000003</v>
      </c>
      <c r="Z283">
        <v>0.90876938439999999</v>
      </c>
      <c r="AA283">
        <v>0.90239418770000002</v>
      </c>
      <c r="AB283">
        <v>0.89572874390000001</v>
      </c>
      <c r="AC283">
        <v>0.88835184919999999</v>
      </c>
      <c r="AD283">
        <v>0.87271637950000003</v>
      </c>
      <c r="AE283">
        <v>0.85535379339999995</v>
      </c>
      <c r="AF283">
        <v>0.83596119219999998</v>
      </c>
      <c r="AG283">
        <v>0.81460574409999997</v>
      </c>
      <c r="AH283">
        <v>0.79043580189999996</v>
      </c>
      <c r="AI283">
        <v>0.75683640210000003</v>
      </c>
      <c r="AJ283">
        <v>0.71826303300000005</v>
      </c>
      <c r="AK283">
        <v>0.67352290510000001</v>
      </c>
      <c r="AL283">
        <v>0.62296323119999997</v>
      </c>
      <c r="AM283">
        <v>0.5628175876</v>
      </c>
      <c r="AN283">
        <v>0.53680529440000002</v>
      </c>
      <c r="AO283">
        <v>0.50636456480000003</v>
      </c>
      <c r="AP283">
        <v>0.47025930859999998</v>
      </c>
      <c r="AQ283">
        <v>0.4267462091</v>
      </c>
      <c r="AR283">
        <v>0.373284809</v>
      </c>
      <c r="AS283">
        <v>0.37769387129999998</v>
      </c>
      <c r="AT283">
        <v>0.3828154446</v>
      </c>
      <c r="AU283">
        <v>0.38883742539999999</v>
      </c>
      <c r="AV283">
        <v>0.39602014429999999</v>
      </c>
      <c r="AW283">
        <v>0.40473499280000003</v>
      </c>
    </row>
    <row r="284" spans="2:49" x14ac:dyDescent="0.35">
      <c r="B284" t="s">
        <v>520</v>
      </c>
      <c r="C284">
        <v>0.91950930808135101</v>
      </c>
      <c r="D284">
        <v>0.91950930808135101</v>
      </c>
      <c r="E284">
        <v>0.91950930809999998</v>
      </c>
      <c r="F284">
        <v>0.91215096689999997</v>
      </c>
      <c r="G284">
        <v>0.90485151050000001</v>
      </c>
      <c r="H284">
        <v>0.89761046779999998</v>
      </c>
      <c r="I284">
        <v>0.89042737130000005</v>
      </c>
      <c r="J284">
        <v>0.88330175730000005</v>
      </c>
      <c r="K284">
        <v>0.87623316569999998</v>
      </c>
      <c r="L284">
        <v>0.86922114029999997</v>
      </c>
      <c r="M284">
        <v>0.86226522839999997</v>
      </c>
      <c r="N284">
        <v>0.85536498090000002</v>
      </c>
      <c r="O284">
        <v>0.82919865599999998</v>
      </c>
      <c r="P284">
        <v>0.79785612839999998</v>
      </c>
      <c r="Q284">
        <v>0.76080142579999999</v>
      </c>
      <c r="R284">
        <v>0.71772633799999996</v>
      </c>
      <c r="S284">
        <v>0.68442251590000003</v>
      </c>
      <c r="T284">
        <v>0.68128557830000003</v>
      </c>
      <c r="U284">
        <v>0.67821213570000005</v>
      </c>
      <c r="V284">
        <v>0.67520027940000005</v>
      </c>
      <c r="W284">
        <v>0.59819520029999995</v>
      </c>
      <c r="X284">
        <v>0.57643558719999999</v>
      </c>
      <c r="Y284">
        <v>0.54958941120000004</v>
      </c>
      <c r="Z284">
        <v>0.52179472319999998</v>
      </c>
      <c r="AA284">
        <v>0.4930003509</v>
      </c>
      <c r="AB284">
        <v>0.46541008690000002</v>
      </c>
      <c r="AC284">
        <v>0.43682571349999999</v>
      </c>
      <c r="AD284">
        <v>0.40987338810000001</v>
      </c>
      <c r="AE284">
        <v>0.38266548299999997</v>
      </c>
      <c r="AF284">
        <v>0.35519834550000001</v>
      </c>
      <c r="AG284">
        <v>0.33021461600000002</v>
      </c>
      <c r="AH284">
        <v>0.30499904690000001</v>
      </c>
      <c r="AI284">
        <v>0.28119961659999998</v>
      </c>
      <c r="AJ284">
        <v>0.25732735270000001</v>
      </c>
      <c r="AK284">
        <v>0.2333819204</v>
      </c>
      <c r="AL284">
        <v>0.21212098939999999</v>
      </c>
      <c r="AM284">
        <v>0.1907903708</v>
      </c>
      <c r="AN284">
        <v>0.1746595212</v>
      </c>
      <c r="AO284">
        <v>0.15847728150000001</v>
      </c>
      <c r="AP284">
        <v>0.1422434058</v>
      </c>
      <c r="AQ284">
        <v>0.12595764640000001</v>
      </c>
      <c r="AR284">
        <v>0.1096197543</v>
      </c>
      <c r="AS284">
        <v>8.9338193900000001E-2</v>
      </c>
      <c r="AT284">
        <v>6.8864096299999997E-2</v>
      </c>
      <c r="AU284">
        <v>4.8194706800000001E-2</v>
      </c>
      <c r="AV284">
        <v>2.7327217800000001E-2</v>
      </c>
      <c r="AW284">
        <v>6.2587675799999996E-3</v>
      </c>
    </row>
    <row r="285" spans="2:49" x14ac:dyDescent="0.35">
      <c r="B285" t="s">
        <v>521</v>
      </c>
      <c r="C285">
        <v>383714635.27038902</v>
      </c>
      <c r="D285">
        <v>389875297.85567099</v>
      </c>
      <c r="E285">
        <v>396134871.89999998</v>
      </c>
      <c r="F285">
        <v>412015893.30000001</v>
      </c>
      <c r="G285">
        <v>421141661.89999998</v>
      </c>
      <c r="H285">
        <v>439537068.30000001</v>
      </c>
      <c r="I285">
        <v>454174410.5</v>
      </c>
      <c r="J285">
        <v>471399856.39999998</v>
      </c>
      <c r="K285">
        <v>493298341.5</v>
      </c>
      <c r="L285">
        <v>519360804.69999999</v>
      </c>
      <c r="M285">
        <v>549573142.89999998</v>
      </c>
      <c r="N285">
        <v>565397271.29999995</v>
      </c>
      <c r="O285">
        <v>564683576</v>
      </c>
      <c r="P285">
        <v>564400275.29999995</v>
      </c>
      <c r="Q285">
        <v>563167361.5</v>
      </c>
      <c r="R285">
        <v>562952376</v>
      </c>
      <c r="S285">
        <v>568387054.39999998</v>
      </c>
      <c r="T285">
        <v>573741276.10000002</v>
      </c>
      <c r="U285">
        <v>576553208.60000002</v>
      </c>
      <c r="V285">
        <v>577759367.79999995</v>
      </c>
      <c r="W285">
        <v>572897168.79999995</v>
      </c>
      <c r="X285">
        <v>565730111.60000002</v>
      </c>
      <c r="Y285">
        <v>558895918.5</v>
      </c>
      <c r="Z285">
        <v>552773947.70000005</v>
      </c>
      <c r="AA285">
        <v>547232694.70000005</v>
      </c>
      <c r="AB285">
        <v>542079922.70000005</v>
      </c>
      <c r="AC285">
        <v>537134553.29999995</v>
      </c>
      <c r="AD285">
        <v>532232523.80000001</v>
      </c>
      <c r="AE285">
        <v>527335251.5</v>
      </c>
      <c r="AF285">
        <v>522487819.19999999</v>
      </c>
      <c r="AG285">
        <v>517742706.10000002</v>
      </c>
      <c r="AH285">
        <v>513125593.80000001</v>
      </c>
      <c r="AI285">
        <v>508608359.69999999</v>
      </c>
      <c r="AJ285">
        <v>504208659.60000002</v>
      </c>
      <c r="AK285">
        <v>499899938.60000002</v>
      </c>
      <c r="AL285">
        <v>495697678.89999998</v>
      </c>
      <c r="AM285">
        <v>491625082.10000002</v>
      </c>
      <c r="AN285">
        <v>487837839.10000002</v>
      </c>
      <c r="AO285">
        <v>484243264.10000002</v>
      </c>
      <c r="AP285">
        <v>480783958.10000002</v>
      </c>
      <c r="AQ285">
        <v>477419848.10000002</v>
      </c>
      <c r="AR285">
        <v>474107573.5</v>
      </c>
      <c r="AS285">
        <v>470812031.60000002</v>
      </c>
      <c r="AT285">
        <v>467513229</v>
      </c>
      <c r="AU285">
        <v>464223109.39999998</v>
      </c>
      <c r="AV285">
        <v>460939046.10000002</v>
      </c>
      <c r="AW285">
        <v>457686445.19999999</v>
      </c>
    </row>
    <row r="286" spans="2:49" x14ac:dyDescent="0.35">
      <c r="B286" t="s">
        <v>522</v>
      </c>
      <c r="C286">
        <v>261485.90393552999</v>
      </c>
      <c r="D286">
        <v>265684.14470322698</v>
      </c>
      <c r="E286">
        <v>269949.78960000002</v>
      </c>
      <c r="F286">
        <v>277098.31140000001</v>
      </c>
      <c r="G286">
        <v>283661.62070000003</v>
      </c>
      <c r="H286">
        <v>284996.64429999999</v>
      </c>
      <c r="I286">
        <v>276969.51199999999</v>
      </c>
      <c r="J286">
        <v>276308.41389999999</v>
      </c>
      <c r="K286">
        <v>278550.93329999998</v>
      </c>
      <c r="L286">
        <v>278764.20939999999</v>
      </c>
      <c r="M286">
        <v>284099.9154</v>
      </c>
      <c r="N286">
        <v>292961.30810000002</v>
      </c>
      <c r="O286">
        <v>300343.14889999997</v>
      </c>
      <c r="P286">
        <v>308835.91889999999</v>
      </c>
      <c r="Q286">
        <v>317314.234</v>
      </c>
      <c r="R286">
        <v>328532.7561</v>
      </c>
      <c r="S286">
        <v>344238.64449999999</v>
      </c>
      <c r="T286">
        <v>360724.38510000001</v>
      </c>
      <c r="U286">
        <v>371781.38520000002</v>
      </c>
      <c r="V286">
        <v>382222.70289999997</v>
      </c>
      <c r="W286">
        <v>391494.52970000001</v>
      </c>
      <c r="X286">
        <v>399643.98359999998</v>
      </c>
      <c r="Y286">
        <v>409151.3113</v>
      </c>
      <c r="Z286">
        <v>420536.25150000001</v>
      </c>
      <c r="AA286">
        <v>433062.46490000002</v>
      </c>
      <c r="AB286">
        <v>446137.61080000002</v>
      </c>
      <c r="AC286">
        <v>459312.05469999998</v>
      </c>
      <c r="AD286">
        <v>467386.65210000001</v>
      </c>
      <c r="AE286">
        <v>475065.94799999997</v>
      </c>
      <c r="AF286">
        <v>482102.50189999997</v>
      </c>
      <c r="AG286">
        <v>488471.49349999998</v>
      </c>
      <c r="AH286">
        <v>494299.32280000002</v>
      </c>
      <c r="AI286">
        <v>499770.56229999999</v>
      </c>
      <c r="AJ286">
        <v>505257.4228</v>
      </c>
      <c r="AK286">
        <v>510634.32130000001</v>
      </c>
      <c r="AL286">
        <v>516152.9608</v>
      </c>
      <c r="AM286">
        <v>522187.97580000001</v>
      </c>
      <c r="AN286">
        <v>528632.03859999997</v>
      </c>
      <c r="AO286">
        <v>534921.90659999999</v>
      </c>
      <c r="AP286">
        <v>541191.31510000001</v>
      </c>
      <c r="AQ286">
        <v>547516.70909999998</v>
      </c>
      <c r="AR286">
        <v>553833.21239999996</v>
      </c>
      <c r="AS286">
        <v>560254.53110000002</v>
      </c>
      <c r="AT286">
        <v>566570.92139999999</v>
      </c>
      <c r="AU286">
        <v>572971.34569999995</v>
      </c>
      <c r="AV286">
        <v>579313.29449999996</v>
      </c>
      <c r="AW286">
        <v>585881.29130000004</v>
      </c>
    </row>
    <row r="287" spans="2:49" x14ac:dyDescent="0.35">
      <c r="B287" t="s">
        <v>523</v>
      </c>
      <c r="C287">
        <v>158336.21117690401</v>
      </c>
      <c r="D287">
        <v>160878.35026264799</v>
      </c>
      <c r="E287">
        <v>163461.30420000001</v>
      </c>
      <c r="F287">
        <v>168432.15779999999</v>
      </c>
      <c r="G287">
        <v>175098.72990000001</v>
      </c>
      <c r="H287">
        <v>184374.18</v>
      </c>
      <c r="I287">
        <v>192029.0019</v>
      </c>
      <c r="J287">
        <v>200639.6243</v>
      </c>
      <c r="K287">
        <v>215029.0196</v>
      </c>
      <c r="L287">
        <v>230855.26449999999</v>
      </c>
      <c r="M287">
        <v>247456.30189999999</v>
      </c>
      <c r="N287">
        <v>260447.91740000001</v>
      </c>
      <c r="O287">
        <v>261243.1918</v>
      </c>
      <c r="P287">
        <v>258856.96090000001</v>
      </c>
      <c r="Q287">
        <v>254991.8308</v>
      </c>
      <c r="R287">
        <v>253651.76060000001</v>
      </c>
      <c r="S287">
        <v>254250.75109999999</v>
      </c>
      <c r="T287">
        <v>256818.39300000001</v>
      </c>
      <c r="U287">
        <v>258518.34659999999</v>
      </c>
      <c r="V287">
        <v>259506.07310000001</v>
      </c>
      <c r="W287">
        <v>264450.74609999999</v>
      </c>
      <c r="X287">
        <v>266347.0821</v>
      </c>
      <c r="Y287">
        <v>267770.68660000002</v>
      </c>
      <c r="Z287">
        <v>269202.97070000001</v>
      </c>
      <c r="AA287">
        <v>270760.3775</v>
      </c>
      <c r="AB287">
        <v>272458.19650000002</v>
      </c>
      <c r="AC287">
        <v>274165.05900000001</v>
      </c>
      <c r="AD287">
        <v>275931.87520000001</v>
      </c>
      <c r="AE287">
        <v>277672.37430000002</v>
      </c>
      <c r="AF287">
        <v>279463.48389999999</v>
      </c>
      <c r="AG287">
        <v>281367.0429</v>
      </c>
      <c r="AH287">
        <v>283378.82309999998</v>
      </c>
      <c r="AI287">
        <v>285416.69390000001</v>
      </c>
      <c r="AJ287">
        <v>287450.5797</v>
      </c>
      <c r="AK287">
        <v>289475.35110000003</v>
      </c>
      <c r="AL287">
        <v>291483.97200000001</v>
      </c>
      <c r="AM287">
        <v>293496.80469999998</v>
      </c>
      <c r="AN287">
        <v>295330.2928</v>
      </c>
      <c r="AO287">
        <v>297191.50140000001</v>
      </c>
      <c r="AP287">
        <v>299098.88250000001</v>
      </c>
      <c r="AQ287">
        <v>301042.19380000001</v>
      </c>
      <c r="AR287">
        <v>303009.12729999999</v>
      </c>
      <c r="AS287">
        <v>304988.45169999998</v>
      </c>
      <c r="AT287">
        <v>306959.12430000002</v>
      </c>
      <c r="AU287">
        <v>308907.98869999999</v>
      </c>
      <c r="AV287">
        <v>310847.88250000001</v>
      </c>
      <c r="AW287">
        <v>312773.63890000002</v>
      </c>
    </row>
    <row r="288" spans="2:49" x14ac:dyDescent="0.35">
      <c r="B288" t="s">
        <v>524</v>
      </c>
      <c r="C288">
        <v>516755.579312385</v>
      </c>
      <c r="D288">
        <v>525052.257287574</v>
      </c>
      <c r="E288">
        <v>533482.14110000001</v>
      </c>
      <c r="F288">
        <v>549193.36679999996</v>
      </c>
      <c r="G288">
        <v>552124.96250000002</v>
      </c>
      <c r="H288">
        <v>567688.65919999999</v>
      </c>
      <c r="I288">
        <v>577881.25549999997</v>
      </c>
      <c r="J288">
        <v>590940.08299999998</v>
      </c>
      <c r="K288">
        <v>606349.27320000005</v>
      </c>
      <c r="L288">
        <v>626362.19720000005</v>
      </c>
      <c r="M288">
        <v>651247.95819999999</v>
      </c>
      <c r="N288">
        <v>668533.17559999996</v>
      </c>
      <c r="O288">
        <v>664355.44770000002</v>
      </c>
      <c r="P288">
        <v>663242.82180000003</v>
      </c>
      <c r="Q288">
        <v>661814.20250000001</v>
      </c>
      <c r="R288">
        <v>660039.97490000003</v>
      </c>
      <c r="S288">
        <v>665331.11869999999</v>
      </c>
      <c r="T288">
        <v>668977.87100000004</v>
      </c>
      <c r="U288">
        <v>669428.43500000006</v>
      </c>
      <c r="V288">
        <v>667998.50349999999</v>
      </c>
      <c r="W288">
        <v>660938.23100000003</v>
      </c>
      <c r="X288">
        <v>652631.51399999997</v>
      </c>
      <c r="Y288">
        <v>645086.95120000001</v>
      </c>
      <c r="Z288">
        <v>638526.07920000004</v>
      </c>
      <c r="AA288">
        <v>632674.76659999997</v>
      </c>
      <c r="AB288">
        <v>627238.2145</v>
      </c>
      <c r="AC288">
        <v>622044.06180000002</v>
      </c>
      <c r="AD288">
        <v>616803.99950000003</v>
      </c>
      <c r="AE288">
        <v>611523.87340000004</v>
      </c>
      <c r="AF288">
        <v>606216.29460000002</v>
      </c>
      <c r="AG288">
        <v>600918.09450000001</v>
      </c>
      <c r="AH288">
        <v>595675.06559999997</v>
      </c>
      <c r="AI288">
        <v>590507.18440000003</v>
      </c>
      <c r="AJ288">
        <v>585467.25439999998</v>
      </c>
      <c r="AK288">
        <v>580519.13690000004</v>
      </c>
      <c r="AL288">
        <v>575694.84699999995</v>
      </c>
      <c r="AM288">
        <v>571018.62009999994</v>
      </c>
      <c r="AN288">
        <v>566883.36479999998</v>
      </c>
      <c r="AO288">
        <v>562988.32209999999</v>
      </c>
      <c r="AP288">
        <v>559229.88729999994</v>
      </c>
      <c r="AQ288">
        <v>555552.89320000005</v>
      </c>
      <c r="AR288">
        <v>551897.21840000001</v>
      </c>
      <c r="AS288">
        <v>548214.38549999997</v>
      </c>
      <c r="AT288">
        <v>544487.41810000001</v>
      </c>
      <c r="AU288">
        <v>540746.06279999996</v>
      </c>
      <c r="AV288">
        <v>536976.43099999998</v>
      </c>
      <c r="AW288">
        <v>533225.22149999999</v>
      </c>
    </row>
    <row r="289" spans="2:49" x14ac:dyDescent="0.35">
      <c r="B289" t="s">
        <v>525</v>
      </c>
      <c r="C289">
        <v>82711.5521017555</v>
      </c>
      <c r="D289">
        <v>84039.512824558697</v>
      </c>
      <c r="E289">
        <v>85388.794450000001</v>
      </c>
      <c r="F289">
        <v>94623.995599999995</v>
      </c>
      <c r="G289">
        <v>97309.359849999906</v>
      </c>
      <c r="H289">
        <v>103596.1063</v>
      </c>
      <c r="I289">
        <v>107572.5223</v>
      </c>
      <c r="J289">
        <v>114868.6753</v>
      </c>
      <c r="K289">
        <v>120274.23480000001</v>
      </c>
      <c r="L289">
        <v>126787.716</v>
      </c>
      <c r="M289">
        <v>135786.35060000001</v>
      </c>
      <c r="N289">
        <v>145687.709</v>
      </c>
      <c r="O289">
        <v>136449.0134</v>
      </c>
      <c r="P289">
        <v>131141.04810000001</v>
      </c>
      <c r="Q289">
        <v>126025.0264</v>
      </c>
      <c r="R289">
        <v>114453.29180000001</v>
      </c>
      <c r="S289">
        <v>113928.9124</v>
      </c>
      <c r="T289">
        <v>113542.32950000001</v>
      </c>
      <c r="U289">
        <v>113091.2877</v>
      </c>
      <c r="V289">
        <v>112825.7668</v>
      </c>
      <c r="W289">
        <v>111061.469</v>
      </c>
      <c r="X289">
        <v>110319.5442</v>
      </c>
      <c r="Y289">
        <v>109755.59849999999</v>
      </c>
      <c r="Z289">
        <v>109410.6465</v>
      </c>
      <c r="AA289">
        <v>109202.99679999999</v>
      </c>
      <c r="AB289">
        <v>109181.26119999999</v>
      </c>
      <c r="AC289">
        <v>109135.95789999999</v>
      </c>
      <c r="AD289">
        <v>109086.90210000001</v>
      </c>
      <c r="AE289">
        <v>109058.36629999999</v>
      </c>
      <c r="AF289">
        <v>109006.16899999999</v>
      </c>
      <c r="AG289">
        <v>108904.13559999999</v>
      </c>
      <c r="AH289">
        <v>108761.7374</v>
      </c>
      <c r="AI289">
        <v>108623.8115</v>
      </c>
      <c r="AJ289">
        <v>108523.3634</v>
      </c>
      <c r="AK289">
        <v>108458.9231</v>
      </c>
      <c r="AL289">
        <v>108443.55439999999</v>
      </c>
      <c r="AM289">
        <v>108498.7757</v>
      </c>
      <c r="AN289">
        <v>108649.5431</v>
      </c>
      <c r="AO289">
        <v>108799.23119999999</v>
      </c>
      <c r="AP289">
        <v>108942.9509</v>
      </c>
      <c r="AQ289">
        <v>109089.96739999999</v>
      </c>
      <c r="AR289">
        <v>109233.7448</v>
      </c>
      <c r="AS289">
        <v>109359.5457</v>
      </c>
      <c r="AT289">
        <v>109471.6235</v>
      </c>
      <c r="AU289">
        <v>109587.7399</v>
      </c>
      <c r="AV289">
        <v>109695.1951</v>
      </c>
      <c r="AW289">
        <v>109816.2877</v>
      </c>
    </row>
    <row r="290" spans="2:49" x14ac:dyDescent="0.35">
      <c r="B290" t="s">
        <v>526</v>
      </c>
      <c r="C290">
        <v>45689.201708803201</v>
      </c>
      <c r="D290">
        <v>46422.756620829103</v>
      </c>
      <c r="E290">
        <v>47168.089030000003</v>
      </c>
      <c r="F290">
        <v>49526.52809</v>
      </c>
      <c r="G290">
        <v>49189.34431</v>
      </c>
      <c r="H290">
        <v>50577.711130000003</v>
      </c>
      <c r="I290">
        <v>51404.830750000001</v>
      </c>
      <c r="J290">
        <v>52652.689769999997</v>
      </c>
      <c r="K290">
        <v>53240.859380000002</v>
      </c>
      <c r="L290">
        <v>54442.262060000001</v>
      </c>
      <c r="M290">
        <v>56442.382989999998</v>
      </c>
      <c r="N290">
        <v>57915.791259999998</v>
      </c>
      <c r="O290">
        <v>56788.232689999997</v>
      </c>
      <c r="P290">
        <v>56684.35194</v>
      </c>
      <c r="Q290">
        <v>56743.52996</v>
      </c>
      <c r="R290">
        <v>55968.697870000004</v>
      </c>
      <c r="S290">
        <v>56546.921240000003</v>
      </c>
      <c r="T290">
        <v>56677.121709999999</v>
      </c>
      <c r="U290">
        <v>56491.568469999998</v>
      </c>
      <c r="V290">
        <v>56158.513099999996</v>
      </c>
      <c r="W290">
        <v>54718.626510000002</v>
      </c>
      <c r="X290">
        <v>53648.886429999999</v>
      </c>
      <c r="Y290">
        <v>52771.704389999999</v>
      </c>
      <c r="Z290">
        <v>52047.20865</v>
      </c>
      <c r="AA290">
        <v>51415.439310000002</v>
      </c>
      <c r="AB290">
        <v>50837.622029999999</v>
      </c>
      <c r="AC290">
        <v>50293.098810000003</v>
      </c>
      <c r="AD290">
        <v>49735.647839999998</v>
      </c>
      <c r="AE290">
        <v>49179.783450000003</v>
      </c>
      <c r="AF290">
        <v>48614.623630000002</v>
      </c>
      <c r="AG290">
        <v>48036.004269999998</v>
      </c>
      <c r="AH290">
        <v>47451.766380000001</v>
      </c>
      <c r="AI290">
        <v>46877.77809</v>
      </c>
      <c r="AJ290">
        <v>46326.508900000001</v>
      </c>
      <c r="AK290">
        <v>45793.544300000001</v>
      </c>
      <c r="AL290">
        <v>45284.214050000002</v>
      </c>
      <c r="AM290">
        <v>44800.060579999998</v>
      </c>
      <c r="AN290">
        <v>44417.671410000003</v>
      </c>
      <c r="AO290">
        <v>44065.709360000001</v>
      </c>
      <c r="AP290">
        <v>43727.356610000003</v>
      </c>
      <c r="AQ290">
        <v>43396.841719999997</v>
      </c>
      <c r="AR290">
        <v>43066.95263</v>
      </c>
      <c r="AS290">
        <v>42731.200320000004</v>
      </c>
      <c r="AT290">
        <v>42390.202299999997</v>
      </c>
      <c r="AU290">
        <v>42050.096339999996</v>
      </c>
      <c r="AV290">
        <v>41707.026250000003</v>
      </c>
      <c r="AW290">
        <v>41368.816529999996</v>
      </c>
    </row>
    <row r="291" spans="2:49" x14ac:dyDescent="0.35">
      <c r="B291" t="s">
        <v>527</v>
      </c>
      <c r="C291">
        <v>562444.78102118894</v>
      </c>
      <c r="D291">
        <v>571475.01390840299</v>
      </c>
      <c r="E291">
        <v>580650.23010000004</v>
      </c>
      <c r="F291">
        <v>598711.1176</v>
      </c>
      <c r="G291">
        <v>601302.13219999999</v>
      </c>
      <c r="H291">
        <v>618253.85250000004</v>
      </c>
      <c r="I291">
        <v>629273.2868</v>
      </c>
      <c r="J291">
        <v>643579.61750000005</v>
      </c>
      <c r="K291">
        <v>659571.3676</v>
      </c>
      <c r="L291">
        <v>680782.49190000002</v>
      </c>
      <c r="M291">
        <v>707667.29020000005</v>
      </c>
      <c r="N291">
        <v>726425.3</v>
      </c>
      <c r="O291">
        <v>721115.45970000001</v>
      </c>
      <c r="P291">
        <v>719899</v>
      </c>
      <c r="Q291">
        <v>718529.34530000004</v>
      </c>
      <c r="R291">
        <v>715977.20849999995</v>
      </c>
      <c r="S291">
        <v>721846.18079999997</v>
      </c>
      <c r="T291">
        <v>726291.79539999994</v>
      </c>
      <c r="U291">
        <v>727226.74849999999</v>
      </c>
      <c r="V291">
        <v>726129.53049999999</v>
      </c>
      <c r="W291">
        <v>725481.11069999996</v>
      </c>
      <c r="X291">
        <v>723838.51789999998</v>
      </c>
      <c r="Y291">
        <v>723062.59539999999</v>
      </c>
      <c r="Z291">
        <v>723373.18070000003</v>
      </c>
      <c r="AA291">
        <v>724453.26</v>
      </c>
      <c r="AB291">
        <v>725971.81059999997</v>
      </c>
      <c r="AC291">
        <v>727734.88329999999</v>
      </c>
      <c r="AD291">
        <v>729384.80039999995</v>
      </c>
      <c r="AE291">
        <v>730940.7267</v>
      </c>
      <c r="AF291">
        <v>732401.82620000001</v>
      </c>
      <c r="AG291">
        <v>733802.2966</v>
      </c>
      <c r="AH291">
        <v>735201.91429999995</v>
      </c>
      <c r="AI291">
        <v>736642.60230000003</v>
      </c>
      <c r="AJ291">
        <v>738202.47080000001</v>
      </c>
      <c r="AK291">
        <v>739837.97510000004</v>
      </c>
      <c r="AL291">
        <v>741596.61270000006</v>
      </c>
      <c r="AM291">
        <v>743513.93119999999</v>
      </c>
      <c r="AN291">
        <v>746168.65850000002</v>
      </c>
      <c r="AO291">
        <v>749126.02610000002</v>
      </c>
      <c r="AP291">
        <v>752245.77</v>
      </c>
      <c r="AQ291">
        <v>755456.29359999998</v>
      </c>
      <c r="AR291">
        <v>758674.58669999999</v>
      </c>
      <c r="AS291">
        <v>761829.87670000002</v>
      </c>
      <c r="AT291">
        <v>764898.60900000005</v>
      </c>
      <c r="AU291">
        <v>767925.08400000003</v>
      </c>
      <c r="AV291">
        <v>770884.16280000005</v>
      </c>
      <c r="AW291">
        <v>773846.97930000001</v>
      </c>
    </row>
    <row r="292" spans="2:49" x14ac:dyDescent="0.35">
      <c r="B292" t="s">
        <v>528</v>
      </c>
      <c r="C292">
        <v>241047.76327865999</v>
      </c>
      <c r="D292">
        <v>244917.86308720699</v>
      </c>
      <c r="E292">
        <v>248850.0986</v>
      </c>
      <c r="F292">
        <v>262898.17729999998</v>
      </c>
      <c r="G292">
        <v>272240.82209999999</v>
      </c>
      <c r="H292">
        <v>287789.47009999998</v>
      </c>
      <c r="I292">
        <v>299413.09159999999</v>
      </c>
      <c r="J292">
        <v>315292.64840000001</v>
      </c>
      <c r="K292">
        <v>335053.10080000001</v>
      </c>
      <c r="L292">
        <v>357362.45140000002</v>
      </c>
      <c r="M292">
        <v>382942.01069999998</v>
      </c>
      <c r="N292">
        <v>405799.8578</v>
      </c>
      <c r="O292">
        <v>397150.04029999999</v>
      </c>
      <c r="P292">
        <v>389425.6348</v>
      </c>
      <c r="Q292">
        <v>380431.73060000001</v>
      </c>
      <c r="R292">
        <v>367206.25199999998</v>
      </c>
      <c r="S292">
        <v>367278.78169999999</v>
      </c>
      <c r="T292">
        <v>369447.3787</v>
      </c>
      <c r="U292">
        <v>370688.80800000002</v>
      </c>
      <c r="V292">
        <v>371407.73139999999</v>
      </c>
      <c r="W292">
        <v>374532.9804</v>
      </c>
      <c r="X292">
        <v>375676.89260000002</v>
      </c>
      <c r="Y292">
        <v>376530.03600000002</v>
      </c>
      <c r="Z292">
        <v>377611.7009</v>
      </c>
      <c r="AA292">
        <v>378955.59940000001</v>
      </c>
      <c r="AB292">
        <v>380625.61719999998</v>
      </c>
      <c r="AC292">
        <v>382281.03240000003</v>
      </c>
      <c r="AD292">
        <v>383992.37640000001</v>
      </c>
      <c r="AE292">
        <v>385698.09769999998</v>
      </c>
      <c r="AF292">
        <v>387430.49660000001</v>
      </c>
      <c r="AG292">
        <v>389224.8616</v>
      </c>
      <c r="AH292">
        <v>391086.4375</v>
      </c>
      <c r="AI292">
        <v>392978.47700000001</v>
      </c>
      <c r="AJ292">
        <v>394904.16700000002</v>
      </c>
      <c r="AK292">
        <v>396856.91639999999</v>
      </c>
      <c r="AL292">
        <v>398842.80540000001</v>
      </c>
      <c r="AM292">
        <v>400903.64299999998</v>
      </c>
      <c r="AN292">
        <v>402881.57990000001</v>
      </c>
      <c r="AO292">
        <v>404886.0527</v>
      </c>
      <c r="AP292">
        <v>406930.54430000001</v>
      </c>
      <c r="AQ292">
        <v>409014.12770000001</v>
      </c>
      <c r="AR292">
        <v>411118.00229999999</v>
      </c>
      <c r="AS292">
        <v>413216.22830000002</v>
      </c>
      <c r="AT292">
        <v>415292.10729999997</v>
      </c>
      <c r="AU292">
        <v>417350.32030000002</v>
      </c>
      <c r="AV292">
        <v>419390.93670000002</v>
      </c>
      <c r="AW292">
        <v>421431.13339999999</v>
      </c>
    </row>
    <row r="293" spans="2:49" x14ac:dyDescent="0.35">
      <c r="B293" t="s">
        <v>529</v>
      </c>
      <c r="C293">
        <v>383714635.27038902</v>
      </c>
      <c r="D293">
        <v>389875297.85567099</v>
      </c>
      <c r="E293">
        <v>396134871.89999998</v>
      </c>
      <c r="F293">
        <v>412015893.30000001</v>
      </c>
      <c r="G293">
        <v>421141661.89999998</v>
      </c>
      <c r="H293">
        <v>439537068.30000001</v>
      </c>
      <c r="I293">
        <v>454174410.5</v>
      </c>
      <c r="J293">
        <v>471399856.39999998</v>
      </c>
      <c r="K293">
        <v>493298341.5</v>
      </c>
      <c r="L293">
        <v>519360804.69999999</v>
      </c>
      <c r="M293">
        <v>549573142.89999998</v>
      </c>
      <c r="N293">
        <v>565397271.29999995</v>
      </c>
      <c r="O293">
        <v>564683576</v>
      </c>
      <c r="P293">
        <v>564400275.29999995</v>
      </c>
      <c r="Q293">
        <v>563167361.5</v>
      </c>
      <c r="R293">
        <v>562952376</v>
      </c>
      <c r="S293">
        <v>568385918.10000002</v>
      </c>
      <c r="T293">
        <v>573168780.29999995</v>
      </c>
      <c r="U293">
        <v>575789674.79999995</v>
      </c>
      <c r="V293">
        <v>577655865.10000002</v>
      </c>
      <c r="W293">
        <v>578702297.89999998</v>
      </c>
      <c r="X293">
        <v>578976556.10000002</v>
      </c>
      <c r="Y293">
        <v>580092250.10000002</v>
      </c>
      <c r="Z293">
        <v>582034004.29999995</v>
      </c>
      <c r="AA293">
        <v>584607851</v>
      </c>
      <c r="AB293">
        <v>587572736.89999998</v>
      </c>
      <c r="AC293">
        <v>590775122.20000005</v>
      </c>
      <c r="AD293">
        <v>594006368.20000005</v>
      </c>
      <c r="AE293">
        <v>597212970.29999995</v>
      </c>
      <c r="AF293">
        <v>600376113.5</v>
      </c>
      <c r="AG293">
        <v>603501587.39999998</v>
      </c>
      <c r="AH293">
        <v>606618575.70000005</v>
      </c>
      <c r="AI293">
        <v>609702545.5</v>
      </c>
      <c r="AJ293">
        <v>612794615.60000002</v>
      </c>
      <c r="AK293">
        <v>615920722.39999998</v>
      </c>
      <c r="AL293">
        <v>619105026.79999995</v>
      </c>
      <c r="AM293">
        <v>622355720.10000002</v>
      </c>
      <c r="AN293">
        <v>625814563.5</v>
      </c>
      <c r="AO293">
        <v>629451326.60000002</v>
      </c>
      <c r="AP293">
        <v>633210690.10000002</v>
      </c>
      <c r="AQ293">
        <v>637058048</v>
      </c>
      <c r="AR293">
        <v>640954713.5</v>
      </c>
      <c r="AS293">
        <v>644864605.89999998</v>
      </c>
      <c r="AT293">
        <v>648784003</v>
      </c>
      <c r="AU293">
        <v>652709112.79999995</v>
      </c>
      <c r="AV293">
        <v>656636961.79999995</v>
      </c>
      <c r="AW293">
        <v>660600642.10000002</v>
      </c>
    </row>
    <row r="294" spans="2:49" x14ac:dyDescent="0.35">
      <c r="B294" t="s">
        <v>530</v>
      </c>
      <c r="C294">
        <v>261485.90393552999</v>
      </c>
      <c r="D294">
        <v>265684.14470322698</v>
      </c>
      <c r="E294">
        <v>269949.78960000002</v>
      </c>
      <c r="F294">
        <v>277098.31140000001</v>
      </c>
      <c r="G294">
        <v>283661.62070000003</v>
      </c>
      <c r="H294">
        <v>284996.64429999999</v>
      </c>
      <c r="I294">
        <v>276969.51199999999</v>
      </c>
      <c r="J294">
        <v>276308.41389999999</v>
      </c>
      <c r="K294">
        <v>278550.93329999998</v>
      </c>
      <c r="L294">
        <v>278764.20939999999</v>
      </c>
      <c r="M294">
        <v>284099.9154</v>
      </c>
      <c r="N294">
        <v>292961.30810000002</v>
      </c>
      <c r="O294">
        <v>300343.14889999997</v>
      </c>
      <c r="P294">
        <v>308835.91889999999</v>
      </c>
      <c r="Q294">
        <v>317314.234</v>
      </c>
      <c r="R294">
        <v>328532.7561</v>
      </c>
      <c r="S294">
        <v>327772.34159999999</v>
      </c>
      <c r="T294">
        <v>327038.72879999998</v>
      </c>
      <c r="U294">
        <v>327195.06109999999</v>
      </c>
      <c r="V294">
        <v>326543.52740000002</v>
      </c>
      <c r="W294">
        <v>334112.99060000002</v>
      </c>
      <c r="X294">
        <v>340148.41560000001</v>
      </c>
      <c r="Y294">
        <v>347221.46179999999</v>
      </c>
      <c r="Z294">
        <v>355335.7991</v>
      </c>
      <c r="AA294">
        <v>364163.56640000001</v>
      </c>
      <c r="AB294">
        <v>373370.55820000003</v>
      </c>
      <c r="AC294">
        <v>382784.16379999998</v>
      </c>
      <c r="AD294">
        <v>392352.52380000002</v>
      </c>
      <c r="AE294">
        <v>401923.80099999998</v>
      </c>
      <c r="AF294">
        <v>411373.96269999997</v>
      </c>
      <c r="AG294">
        <v>420690.6875</v>
      </c>
      <c r="AH294">
        <v>429946.70520000003</v>
      </c>
      <c r="AI294">
        <v>439137.65240000002</v>
      </c>
      <c r="AJ294">
        <v>448319.36729999998</v>
      </c>
      <c r="AK294">
        <v>457478.8529</v>
      </c>
      <c r="AL294">
        <v>466801.12420000002</v>
      </c>
      <c r="AM294">
        <v>476316.02260000003</v>
      </c>
      <c r="AN294">
        <v>486113.45199999999</v>
      </c>
      <c r="AO294">
        <v>496227.1507</v>
      </c>
      <c r="AP294">
        <v>506573.9705</v>
      </c>
      <c r="AQ294">
        <v>517208.87949999998</v>
      </c>
      <c r="AR294">
        <v>528141.89800000004</v>
      </c>
      <c r="AS294">
        <v>539309.61800000002</v>
      </c>
      <c r="AT294">
        <v>550795.56449999998</v>
      </c>
      <c r="AU294">
        <v>562613.55960000004</v>
      </c>
      <c r="AV294">
        <v>574733.87650000001</v>
      </c>
      <c r="AW294">
        <v>587337.78610000003</v>
      </c>
    </row>
    <row r="295" spans="2:49" x14ac:dyDescent="0.35">
      <c r="B295" t="s">
        <v>531</v>
      </c>
      <c r="C295">
        <v>158336.21117690401</v>
      </c>
      <c r="D295">
        <v>160878.35026264799</v>
      </c>
      <c r="E295">
        <v>163461.30420000001</v>
      </c>
      <c r="F295">
        <v>168432.15779999999</v>
      </c>
      <c r="G295">
        <v>175098.72990000001</v>
      </c>
      <c r="H295">
        <v>184374.18</v>
      </c>
      <c r="I295">
        <v>192029.0019</v>
      </c>
      <c r="J295">
        <v>200639.6243</v>
      </c>
      <c r="K295">
        <v>215029.0196</v>
      </c>
      <c r="L295">
        <v>230855.26449999999</v>
      </c>
      <c r="M295">
        <v>247456.30189999999</v>
      </c>
      <c r="N295">
        <v>260447.91740000001</v>
      </c>
      <c r="O295">
        <v>261243.1918</v>
      </c>
      <c r="P295">
        <v>258856.96090000001</v>
      </c>
      <c r="Q295">
        <v>254991.8308</v>
      </c>
      <c r="R295">
        <v>253651.76060000001</v>
      </c>
      <c r="S295">
        <v>254250.64300000001</v>
      </c>
      <c r="T295">
        <v>257250.7139</v>
      </c>
      <c r="U295">
        <v>258678.62469999999</v>
      </c>
      <c r="V295">
        <v>259612.70939999999</v>
      </c>
      <c r="W295">
        <v>260240.0049</v>
      </c>
      <c r="X295">
        <v>260535.62280000001</v>
      </c>
      <c r="Y295">
        <v>261286.7084</v>
      </c>
      <c r="Z295">
        <v>262400.94140000001</v>
      </c>
      <c r="AA295">
        <v>263774.56109999999</v>
      </c>
      <c r="AB295">
        <v>265244.97519999999</v>
      </c>
      <c r="AC295">
        <v>266719.72649999999</v>
      </c>
      <c r="AD295">
        <v>268235.87660000002</v>
      </c>
      <c r="AE295">
        <v>269671.19150000002</v>
      </c>
      <c r="AF295">
        <v>271002.98460000003</v>
      </c>
      <c r="AG295">
        <v>272226.77899999998</v>
      </c>
      <c r="AH295">
        <v>273355.52510000003</v>
      </c>
      <c r="AI295">
        <v>274373.75679999997</v>
      </c>
      <c r="AJ295">
        <v>275315.9915</v>
      </c>
      <c r="AK295">
        <v>276226.38219999999</v>
      </c>
      <c r="AL295">
        <v>277119.50449999998</v>
      </c>
      <c r="AM295">
        <v>278017.40100000001</v>
      </c>
      <c r="AN295">
        <v>278805.22580000001</v>
      </c>
      <c r="AO295">
        <v>279636.0675</v>
      </c>
      <c r="AP295">
        <v>280534.86550000001</v>
      </c>
      <c r="AQ295">
        <v>281492.64309999999</v>
      </c>
      <c r="AR295">
        <v>282501.07290000003</v>
      </c>
      <c r="AS295">
        <v>283543.4523</v>
      </c>
      <c r="AT295">
        <v>284614.50319999998</v>
      </c>
      <c r="AU295">
        <v>285715.29830000002</v>
      </c>
      <c r="AV295">
        <v>286848.3014</v>
      </c>
      <c r="AW295">
        <v>288010.94990000001</v>
      </c>
    </row>
    <row r="296" spans="2:49" x14ac:dyDescent="0.35">
      <c r="B296" t="s">
        <v>532</v>
      </c>
      <c r="C296">
        <v>516755.579312385</v>
      </c>
      <c r="D296">
        <v>525052.257287574</v>
      </c>
      <c r="E296">
        <v>533482.14110000001</v>
      </c>
      <c r="F296">
        <v>549193.36679999996</v>
      </c>
      <c r="G296">
        <v>552124.96250000002</v>
      </c>
      <c r="H296">
        <v>567688.65919999999</v>
      </c>
      <c r="I296">
        <v>577881.25549999997</v>
      </c>
      <c r="J296">
        <v>590940.08299999998</v>
      </c>
      <c r="K296">
        <v>606349.27320000005</v>
      </c>
      <c r="L296">
        <v>626362.19720000005</v>
      </c>
      <c r="M296">
        <v>651247.95819999999</v>
      </c>
      <c r="N296">
        <v>668533.17559999996</v>
      </c>
      <c r="O296">
        <v>664355.44770000002</v>
      </c>
      <c r="P296">
        <v>663242.82180000003</v>
      </c>
      <c r="Q296">
        <v>661814.20250000001</v>
      </c>
      <c r="R296">
        <v>660039.97490000003</v>
      </c>
      <c r="S296">
        <v>665329.48710000003</v>
      </c>
      <c r="T296">
        <v>667791.52099999995</v>
      </c>
      <c r="U296">
        <v>668163.18579999998</v>
      </c>
      <c r="V296">
        <v>667763.46</v>
      </c>
      <c r="W296">
        <v>666364.28819999995</v>
      </c>
      <c r="X296">
        <v>664065.73529999994</v>
      </c>
      <c r="Y296">
        <v>662675.59620000003</v>
      </c>
      <c r="Z296">
        <v>662229.93359999999</v>
      </c>
      <c r="AA296">
        <v>662510.64789999998</v>
      </c>
      <c r="AB296">
        <v>663278.15209999995</v>
      </c>
      <c r="AC296">
        <v>664372.32429999998</v>
      </c>
      <c r="AD296">
        <v>665457.59880000004</v>
      </c>
      <c r="AE296">
        <v>666547.88710000005</v>
      </c>
      <c r="AF296">
        <v>667633.36780000001</v>
      </c>
      <c r="AG296">
        <v>668726.43759999995</v>
      </c>
      <c r="AH296">
        <v>669860.03830000001</v>
      </c>
      <c r="AI296">
        <v>671010.70270000002</v>
      </c>
      <c r="AJ296">
        <v>672211.94960000005</v>
      </c>
      <c r="AK296">
        <v>673467.62450000003</v>
      </c>
      <c r="AL296">
        <v>674800.89659999998</v>
      </c>
      <c r="AM296">
        <v>676206.18740000005</v>
      </c>
      <c r="AN296">
        <v>677970.46719999996</v>
      </c>
      <c r="AO296">
        <v>679933.15700000001</v>
      </c>
      <c r="AP296">
        <v>681995.34439999994</v>
      </c>
      <c r="AQ296">
        <v>684113.72230000002</v>
      </c>
      <c r="AR296">
        <v>686239.33869999996</v>
      </c>
      <c r="AS296">
        <v>688333.8284</v>
      </c>
      <c r="AT296">
        <v>690395.93099999998</v>
      </c>
      <c r="AU296">
        <v>692419.56590000005</v>
      </c>
      <c r="AV296">
        <v>694398.79859999998</v>
      </c>
      <c r="AW296">
        <v>696381.39659999998</v>
      </c>
    </row>
    <row r="297" spans="2:49" x14ac:dyDescent="0.35">
      <c r="B297" t="s">
        <v>533</v>
      </c>
      <c r="C297">
        <v>82711.5521017555</v>
      </c>
      <c r="D297">
        <v>84039.512824558697</v>
      </c>
      <c r="E297">
        <v>85388.794450000001</v>
      </c>
      <c r="F297">
        <v>94623.995599999995</v>
      </c>
      <c r="G297">
        <v>97309.359849999906</v>
      </c>
      <c r="H297">
        <v>103596.1063</v>
      </c>
      <c r="I297">
        <v>107572.5223</v>
      </c>
      <c r="J297">
        <v>114868.6753</v>
      </c>
      <c r="K297">
        <v>120274.23480000001</v>
      </c>
      <c r="L297">
        <v>126787.716</v>
      </c>
      <c r="M297">
        <v>135786.35060000001</v>
      </c>
      <c r="N297">
        <v>145687.709</v>
      </c>
      <c r="O297">
        <v>136449.0134</v>
      </c>
      <c r="P297">
        <v>131141.04810000001</v>
      </c>
      <c r="Q297">
        <v>126025.0264</v>
      </c>
      <c r="R297">
        <v>114453.29180000001</v>
      </c>
      <c r="S297">
        <v>113928.52860000001</v>
      </c>
      <c r="T297">
        <v>113396.0398</v>
      </c>
      <c r="U297">
        <v>113038.90700000001</v>
      </c>
      <c r="V297">
        <v>112909.2058</v>
      </c>
      <c r="W297">
        <v>112760.4084</v>
      </c>
      <c r="X297">
        <v>112606.49219999999</v>
      </c>
      <c r="Y297">
        <v>112302.7718</v>
      </c>
      <c r="Z297">
        <v>112054.9687</v>
      </c>
      <c r="AA297">
        <v>111974.4909</v>
      </c>
      <c r="AB297">
        <v>111904.4758</v>
      </c>
      <c r="AC297">
        <v>111904.2472</v>
      </c>
      <c r="AD297">
        <v>111972.883</v>
      </c>
      <c r="AE297">
        <v>112124.1382</v>
      </c>
      <c r="AF297">
        <v>112343.8579</v>
      </c>
      <c r="AG297">
        <v>112624.4681</v>
      </c>
      <c r="AH297">
        <v>112964.5245</v>
      </c>
      <c r="AI297">
        <v>113362.1911</v>
      </c>
      <c r="AJ297">
        <v>113805.3508</v>
      </c>
      <c r="AK297">
        <v>114278.70940000001</v>
      </c>
      <c r="AL297">
        <v>114785.2749</v>
      </c>
      <c r="AM297">
        <v>115314.3202</v>
      </c>
      <c r="AN297">
        <v>115915.386</v>
      </c>
      <c r="AO297">
        <v>116527.0001</v>
      </c>
      <c r="AP297">
        <v>117130.13400000001</v>
      </c>
      <c r="AQ297">
        <v>117729.9231</v>
      </c>
      <c r="AR297">
        <v>118319.5454</v>
      </c>
      <c r="AS297">
        <v>118900.0206</v>
      </c>
      <c r="AT297">
        <v>119475.12270000001</v>
      </c>
      <c r="AU297">
        <v>120040.62300000001</v>
      </c>
      <c r="AV297">
        <v>120592.4403</v>
      </c>
      <c r="AW297">
        <v>121151.5091</v>
      </c>
    </row>
    <row r="298" spans="2:49" x14ac:dyDescent="0.35">
      <c r="B298" t="s">
        <v>534</v>
      </c>
      <c r="C298">
        <v>45689.201708803201</v>
      </c>
      <c r="D298">
        <v>46422.756620829103</v>
      </c>
      <c r="E298">
        <v>47168.089030000003</v>
      </c>
      <c r="F298">
        <v>49526.52809</v>
      </c>
      <c r="G298">
        <v>49189.34431</v>
      </c>
      <c r="H298">
        <v>50577.711130000003</v>
      </c>
      <c r="I298">
        <v>51404.830750000001</v>
      </c>
      <c r="J298">
        <v>52652.689769999997</v>
      </c>
      <c r="K298">
        <v>53240.859380000002</v>
      </c>
      <c r="L298">
        <v>54442.262060000001</v>
      </c>
      <c r="M298">
        <v>56442.382989999998</v>
      </c>
      <c r="N298">
        <v>57915.791259999998</v>
      </c>
      <c r="O298">
        <v>56788.232689999997</v>
      </c>
      <c r="P298">
        <v>56684.35194</v>
      </c>
      <c r="Q298">
        <v>56743.52996</v>
      </c>
      <c r="R298">
        <v>55968.697870000004</v>
      </c>
      <c r="S298">
        <v>56546.68561</v>
      </c>
      <c r="T298">
        <v>56508.177020000003</v>
      </c>
      <c r="U298">
        <v>56360.858650000002</v>
      </c>
      <c r="V298">
        <v>56198.060409999998</v>
      </c>
      <c r="W298">
        <v>55941.200539999998</v>
      </c>
      <c r="X298">
        <v>55611.217850000001</v>
      </c>
      <c r="Y298">
        <v>55332.20955</v>
      </c>
      <c r="Z298">
        <v>55139.003499999999</v>
      </c>
      <c r="AA298">
        <v>55024.52981</v>
      </c>
      <c r="AB298">
        <v>54967.705000000002</v>
      </c>
      <c r="AC298">
        <v>54963.639589999999</v>
      </c>
      <c r="AD298">
        <v>54957.75963</v>
      </c>
      <c r="AE298">
        <v>54971.960769999998</v>
      </c>
      <c r="AF298">
        <v>55007.587299999999</v>
      </c>
      <c r="AG298">
        <v>55066.479229999997</v>
      </c>
      <c r="AH298">
        <v>55151.099589999998</v>
      </c>
      <c r="AI298">
        <v>55259.827859999998</v>
      </c>
      <c r="AJ298">
        <v>55391.308449999997</v>
      </c>
      <c r="AK298">
        <v>55538.719089999999</v>
      </c>
      <c r="AL298">
        <v>55702.745139999999</v>
      </c>
      <c r="AM298">
        <v>55878.458120000003</v>
      </c>
      <c r="AN298">
        <v>56128.049599999998</v>
      </c>
      <c r="AO298">
        <v>56401.07099</v>
      </c>
      <c r="AP298">
        <v>56678.517269999997</v>
      </c>
      <c r="AQ298">
        <v>56955.740080000003</v>
      </c>
      <c r="AR298">
        <v>57226.164040000003</v>
      </c>
      <c r="AS298">
        <v>57486.951889999997</v>
      </c>
      <c r="AT298">
        <v>57738.731639999998</v>
      </c>
      <c r="AU298">
        <v>57980.059439999997</v>
      </c>
      <c r="AV298">
        <v>58209.54322</v>
      </c>
      <c r="AW298">
        <v>58435.882919999996</v>
      </c>
    </row>
    <row r="299" spans="2:49" x14ac:dyDescent="0.35">
      <c r="B299" t="s">
        <v>535</v>
      </c>
      <c r="C299">
        <v>562444.78102118894</v>
      </c>
      <c r="D299">
        <v>571475.01390840299</v>
      </c>
      <c r="E299">
        <v>580650.23010000004</v>
      </c>
      <c r="F299">
        <v>598711.1176</v>
      </c>
      <c r="G299">
        <v>601302.13219999999</v>
      </c>
      <c r="H299">
        <v>618253.85250000004</v>
      </c>
      <c r="I299">
        <v>629273.2868</v>
      </c>
      <c r="J299">
        <v>643579.61750000005</v>
      </c>
      <c r="K299">
        <v>659571.3676</v>
      </c>
      <c r="L299">
        <v>680782.49190000002</v>
      </c>
      <c r="M299">
        <v>707667.29020000005</v>
      </c>
      <c r="N299">
        <v>726425.3</v>
      </c>
      <c r="O299">
        <v>721115.45970000001</v>
      </c>
      <c r="P299">
        <v>719899</v>
      </c>
      <c r="Q299">
        <v>718529.34530000004</v>
      </c>
      <c r="R299">
        <v>715977.20849999995</v>
      </c>
      <c r="S299">
        <v>721844.3138</v>
      </c>
      <c r="T299">
        <v>726386.39439999999</v>
      </c>
      <c r="U299">
        <v>727281.35699999996</v>
      </c>
      <c r="V299">
        <v>727387.04929999996</v>
      </c>
      <c r="W299">
        <v>726392.71880000003</v>
      </c>
      <c r="X299">
        <v>724417.15709999995</v>
      </c>
      <c r="Y299">
        <v>723403.99100000004</v>
      </c>
      <c r="Z299">
        <v>723427.48549999995</v>
      </c>
      <c r="AA299">
        <v>724263.25540000002</v>
      </c>
      <c r="AB299">
        <v>725650.16949999996</v>
      </c>
      <c r="AC299">
        <v>727422.88069999998</v>
      </c>
      <c r="AD299">
        <v>729187.4926</v>
      </c>
      <c r="AE299">
        <v>730980.28670000006</v>
      </c>
      <c r="AF299">
        <v>732792.71829999995</v>
      </c>
      <c r="AG299">
        <v>734639.25959999999</v>
      </c>
      <c r="AH299">
        <v>736555.93980000005</v>
      </c>
      <c r="AI299">
        <v>738517.40859999997</v>
      </c>
      <c r="AJ299">
        <v>740556.49430000002</v>
      </c>
      <c r="AK299">
        <v>742670.35719999997</v>
      </c>
      <c r="AL299">
        <v>744883.51240000001</v>
      </c>
      <c r="AM299">
        <v>747185.50009999995</v>
      </c>
      <c r="AN299">
        <v>749933.19380000001</v>
      </c>
      <c r="AO299">
        <v>752912.05209999997</v>
      </c>
      <c r="AP299">
        <v>756002.03830000001</v>
      </c>
      <c r="AQ299">
        <v>759154.3321</v>
      </c>
      <c r="AR299">
        <v>762312.17169999995</v>
      </c>
      <c r="AS299">
        <v>765433.28399999999</v>
      </c>
      <c r="AT299">
        <v>768516.91500000004</v>
      </c>
      <c r="AU299">
        <v>771555.22250000003</v>
      </c>
      <c r="AV299">
        <v>774540.5405</v>
      </c>
      <c r="AW299">
        <v>777530.88370000001</v>
      </c>
    </row>
    <row r="300" spans="2:49" x14ac:dyDescent="0.35">
      <c r="B300" t="s">
        <v>536</v>
      </c>
      <c r="C300">
        <v>241047.76327865999</v>
      </c>
      <c r="D300">
        <v>244917.86308720699</v>
      </c>
      <c r="E300">
        <v>248850.0986</v>
      </c>
      <c r="F300">
        <v>262898.17729999998</v>
      </c>
      <c r="G300">
        <v>272240.82209999999</v>
      </c>
      <c r="H300">
        <v>287789.47009999998</v>
      </c>
      <c r="I300">
        <v>299413.09159999999</v>
      </c>
      <c r="J300">
        <v>315292.64840000001</v>
      </c>
      <c r="K300">
        <v>335053.10080000001</v>
      </c>
      <c r="L300">
        <v>357362.45140000002</v>
      </c>
      <c r="M300">
        <v>382942.01069999998</v>
      </c>
      <c r="N300">
        <v>405799.8578</v>
      </c>
      <c r="O300">
        <v>397150.04029999999</v>
      </c>
      <c r="P300">
        <v>389425.6348</v>
      </c>
      <c r="Q300">
        <v>380431.73060000001</v>
      </c>
      <c r="R300">
        <v>367206.25199999998</v>
      </c>
      <c r="S300">
        <v>367278.2893</v>
      </c>
      <c r="T300">
        <v>369729.21130000002</v>
      </c>
      <c r="U300">
        <v>370794.36940000003</v>
      </c>
      <c r="V300">
        <v>371595.8676</v>
      </c>
      <c r="W300">
        <v>372072.62929999997</v>
      </c>
      <c r="X300">
        <v>372213.73310000001</v>
      </c>
      <c r="Y300">
        <v>372658.76380000002</v>
      </c>
      <c r="Z300">
        <v>373521.3958</v>
      </c>
      <c r="AA300">
        <v>374809.92509999999</v>
      </c>
      <c r="AB300">
        <v>376205.32020000002</v>
      </c>
      <c r="AC300">
        <v>377674.94030000002</v>
      </c>
      <c r="AD300">
        <v>379254.74570000003</v>
      </c>
      <c r="AE300">
        <v>380836.70630000002</v>
      </c>
      <c r="AF300">
        <v>382383.9742</v>
      </c>
      <c r="AG300">
        <v>383884.43930000003</v>
      </c>
      <c r="AH300">
        <v>385349.50160000002</v>
      </c>
      <c r="AI300">
        <v>386761.84110000002</v>
      </c>
      <c r="AJ300">
        <v>388143.74599999998</v>
      </c>
      <c r="AK300">
        <v>389523.98979999998</v>
      </c>
      <c r="AL300">
        <v>390920.10330000002</v>
      </c>
      <c r="AM300">
        <v>392343.38429999998</v>
      </c>
      <c r="AN300">
        <v>393728.55599999998</v>
      </c>
      <c r="AO300">
        <v>395167.17190000002</v>
      </c>
      <c r="AP300">
        <v>396665.17099999997</v>
      </c>
      <c r="AQ300">
        <v>398218.70209999999</v>
      </c>
      <c r="AR300">
        <v>399812.652</v>
      </c>
      <c r="AS300">
        <v>401431.36420000001</v>
      </c>
      <c r="AT300">
        <v>403073.33069999999</v>
      </c>
      <c r="AU300">
        <v>404735.40399999998</v>
      </c>
      <c r="AV300">
        <v>406415.97009999998</v>
      </c>
      <c r="AW300">
        <v>408133.34269999998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AM56"/>
  <sheetViews>
    <sheetView zoomScale="90" zoomScaleNormal="90" workbookViewId="0">
      <selection activeCell="W5" sqref="W5"/>
    </sheetView>
  </sheetViews>
  <sheetFormatPr baseColWidth="10" defaultRowHeight="14.5" x14ac:dyDescent="0.35"/>
  <cols>
    <col min="2" max="2" width="14.453125" customWidth="1"/>
    <col min="3" max="3" width="18.54296875" bestFit="1" customWidth="1"/>
    <col min="4" max="4" width="18.54296875" customWidth="1"/>
    <col min="5" max="6" width="5.54296875" customWidth="1"/>
    <col min="7" max="8" width="7.1796875" customWidth="1"/>
    <col min="9" max="23" width="7.453125" customWidth="1"/>
  </cols>
  <sheetData>
    <row r="1" spans="1:29" ht="28.5" x14ac:dyDescent="0.65">
      <c r="A1" s="226" t="s">
        <v>448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9" ht="23.5" x14ac:dyDescent="0.55000000000000004">
      <c r="A2" s="70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9" ht="21" x14ac:dyDescent="0.5">
      <c r="A3" s="227" t="s">
        <v>432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9" ht="23.5" x14ac:dyDescent="0.55000000000000004">
      <c r="A4" s="195" t="str">
        <f>Résultats!B1</f>
        <v>TEND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9" ht="23.5" x14ac:dyDescent="0.55000000000000004">
      <c r="A5" s="70"/>
      <c r="B5" s="3"/>
      <c r="C5" s="3"/>
      <c r="D5" s="7"/>
      <c r="E5" s="239">
        <v>4</v>
      </c>
      <c r="F5" s="239">
        <f>E5+9</f>
        <v>13</v>
      </c>
      <c r="G5" s="239">
        <f>F5+3</f>
        <v>16</v>
      </c>
      <c r="H5" s="239">
        <f t="shared" ref="H5:S5" si="0">G5+1</f>
        <v>17</v>
      </c>
      <c r="I5" s="239">
        <f t="shared" si="0"/>
        <v>18</v>
      </c>
      <c r="J5" s="239">
        <f t="shared" si="0"/>
        <v>19</v>
      </c>
      <c r="K5" s="239">
        <f t="shared" si="0"/>
        <v>20</v>
      </c>
      <c r="L5" s="239">
        <f t="shared" si="0"/>
        <v>21</v>
      </c>
      <c r="M5" s="239">
        <f t="shared" si="0"/>
        <v>22</v>
      </c>
      <c r="N5" s="239">
        <f t="shared" si="0"/>
        <v>23</v>
      </c>
      <c r="O5" s="239">
        <f t="shared" si="0"/>
        <v>24</v>
      </c>
      <c r="P5" s="239">
        <f t="shared" si="0"/>
        <v>25</v>
      </c>
      <c r="Q5" s="239">
        <f t="shared" si="0"/>
        <v>26</v>
      </c>
      <c r="R5" s="239">
        <f t="shared" si="0"/>
        <v>27</v>
      </c>
      <c r="S5" s="239">
        <f t="shared" si="0"/>
        <v>28</v>
      </c>
      <c r="T5" s="239">
        <f>S5+5</f>
        <v>33</v>
      </c>
      <c r="U5" s="239">
        <f>T5+5</f>
        <v>38</v>
      </c>
      <c r="V5" s="239">
        <f>U5+5</f>
        <v>43</v>
      </c>
      <c r="W5" s="239">
        <f>V5+5</f>
        <v>48</v>
      </c>
      <c r="X5" s="3"/>
    </row>
    <row r="6" spans="1:29" x14ac:dyDescent="0.35">
      <c r="A6" s="3"/>
      <c r="B6" s="206"/>
      <c r="C6" s="2"/>
      <c r="D6" s="18"/>
      <c r="E6" s="4">
        <v>2006</v>
      </c>
      <c r="F6" s="4">
        <v>2015</v>
      </c>
      <c r="G6" s="26">
        <v>2018</v>
      </c>
      <c r="H6" s="33">
        <v>2019</v>
      </c>
      <c r="I6" s="109">
        <v>2020</v>
      </c>
      <c r="J6" s="117">
        <v>2021</v>
      </c>
      <c r="K6" s="33">
        <v>2022</v>
      </c>
      <c r="L6" s="33">
        <v>2023</v>
      </c>
      <c r="M6" s="33">
        <v>2024</v>
      </c>
      <c r="N6" s="109">
        <v>2025</v>
      </c>
      <c r="O6" s="117">
        <v>2026</v>
      </c>
      <c r="P6" s="33">
        <v>2027</v>
      </c>
      <c r="Q6" s="33">
        <v>2028</v>
      </c>
      <c r="R6" s="33">
        <v>2029</v>
      </c>
      <c r="S6" s="118">
        <v>2030</v>
      </c>
      <c r="T6" s="119">
        <v>2035</v>
      </c>
      <c r="U6" s="119">
        <v>2040</v>
      </c>
      <c r="V6" s="119">
        <v>2045</v>
      </c>
      <c r="W6" s="119">
        <v>2050</v>
      </c>
      <c r="X6" s="3"/>
      <c r="Y6" s="44"/>
      <c r="Z6" s="51" t="s">
        <v>441</v>
      </c>
      <c r="AA6" s="51"/>
      <c r="AB6" s="51"/>
      <c r="AC6" s="53"/>
    </row>
    <row r="7" spans="1:29" ht="15" customHeight="1" x14ac:dyDescent="0.35">
      <c r="A7" s="3"/>
      <c r="B7" s="272" t="s">
        <v>0</v>
      </c>
      <c r="C7" s="5" t="s">
        <v>1</v>
      </c>
      <c r="D7" s="2"/>
      <c r="E7" s="6">
        <f>SUM(E8:E9)</f>
        <v>89.447820110999999</v>
      </c>
      <c r="F7" s="6">
        <f>SUM(F8:F9)</f>
        <v>74.072583602999998</v>
      </c>
      <c r="G7" s="110">
        <f t="shared" ref="G7:R7" si="1">SUM(G8:G9)</f>
        <v>71.498340870999996</v>
      </c>
      <c r="H7" s="6">
        <f t="shared" si="1"/>
        <v>70.60076823499989</v>
      </c>
      <c r="I7" s="111">
        <f t="shared" si="1"/>
        <v>69.986283823000008</v>
      </c>
      <c r="J7" s="110">
        <f t="shared" si="1"/>
        <v>70.155255858999993</v>
      </c>
      <c r="K7" s="6">
        <f t="shared" si="1"/>
        <v>69.879649454000003</v>
      </c>
      <c r="L7" s="6">
        <f t="shared" si="1"/>
        <v>69.397001925000012</v>
      </c>
      <c r="M7" s="6">
        <f t="shared" si="1"/>
        <v>67.963038749999996</v>
      </c>
      <c r="N7" s="111">
        <f t="shared" si="1"/>
        <v>66.144013792999999</v>
      </c>
      <c r="O7" s="110">
        <f t="shared" si="1"/>
        <v>64.642943231000004</v>
      </c>
      <c r="P7" s="6">
        <f t="shared" si="1"/>
        <v>63.619749128000002</v>
      </c>
      <c r="Q7" s="6">
        <f t="shared" si="1"/>
        <v>62.947954187000001</v>
      </c>
      <c r="R7" s="6">
        <f t="shared" si="1"/>
        <v>62.529793073</v>
      </c>
      <c r="S7" s="111">
        <f>SUM(S8:S9)</f>
        <v>62.275329647</v>
      </c>
      <c r="T7" s="120">
        <f>SUM(T8:T9)</f>
        <v>59.982329241000002</v>
      </c>
      <c r="U7" s="120">
        <f>SUM(U8:U9)</f>
        <v>57.205470291999994</v>
      </c>
      <c r="V7" s="120">
        <f>SUM(V8:V9)</f>
        <v>54.62140582</v>
      </c>
      <c r="W7" s="120">
        <f>SUM(W8:W9)</f>
        <v>52.041615389</v>
      </c>
      <c r="X7" s="3"/>
      <c r="Y7" s="34"/>
      <c r="Z7" s="209"/>
      <c r="AA7" s="210">
        <v>2020</v>
      </c>
      <c r="AB7" s="210">
        <v>2030</v>
      </c>
      <c r="AC7" s="211">
        <v>2050</v>
      </c>
    </row>
    <row r="8" spans="1:29" x14ac:dyDescent="0.35">
      <c r="A8" s="3"/>
      <c r="B8" s="273"/>
      <c r="C8" s="3" t="s">
        <v>2</v>
      </c>
      <c r="D8" s="18" t="s">
        <v>206</v>
      </c>
      <c r="E8" s="19">
        <f>VLOOKUP($D8,Résultats!$B$2:$AX$476,E$5,FALSE)</f>
        <v>88.747785539999995</v>
      </c>
      <c r="F8" s="19">
        <f>VLOOKUP($D8,Résultats!$B$2:$AX$476,F$5,FALSE)</f>
        <v>70.431169999999995</v>
      </c>
      <c r="G8" s="28">
        <f>VLOOKUP($D8,Résultats!$B$2:$AX$476,G$5,FALSE)</f>
        <v>67.380013849999997</v>
      </c>
      <c r="H8" s="19">
        <f>VLOOKUP($D8,Résultats!$B$2:$AX$476,H$5,FALSE)</f>
        <v>66.314974699999894</v>
      </c>
      <c r="I8" s="112">
        <f>VLOOKUP($D8,Résultats!$B$2:$AX$476,I$5,FALSE)</f>
        <v>66.667209170000007</v>
      </c>
      <c r="J8" s="28">
        <f>VLOOKUP($D8,Résultats!$B$2:$AX$476,J$5,FALSE)</f>
        <v>66.647156339999995</v>
      </c>
      <c r="K8" s="19">
        <f>VLOOKUP($D8,Résultats!$B$2:$AX$476,K$5,FALSE)</f>
        <v>66.209425809999999</v>
      </c>
      <c r="L8" s="19">
        <f>VLOOKUP($D8,Résultats!$B$2:$AX$476,L$5,FALSE)</f>
        <v>65.581662480000006</v>
      </c>
      <c r="M8" s="19">
        <f>VLOOKUP($D8,Résultats!$B$2:$AX$476,M$5,FALSE)</f>
        <v>64.117014389999994</v>
      </c>
      <c r="N8" s="112">
        <f>VLOOKUP($D8,Résultats!$B$2:$AX$476,N$5,FALSE)</f>
        <v>62.293828910000002</v>
      </c>
      <c r="O8" s="28">
        <f>VLOOKUP($D8,Résultats!$B$2:$AX$476,O$5,FALSE)</f>
        <v>60.884059690000001</v>
      </c>
      <c r="P8" s="19">
        <f>VLOOKUP($D8,Résultats!$B$2:$AX$476,P$5,FALSE)</f>
        <v>59.924229240000003</v>
      </c>
      <c r="Q8" s="19">
        <f>VLOOKUP($D8,Résultats!$B$2:$AX$476,Q$5,FALSE)</f>
        <v>59.295287289999997</v>
      </c>
      <c r="R8" s="19">
        <f>VLOOKUP($D8,Résultats!$B$2:$AX$476,R$5,FALSE)</f>
        <v>58.904692369999999</v>
      </c>
      <c r="S8" s="112">
        <f>VLOOKUP($D8,Résultats!$B$2:$AX$476,S$5,FALSE)</f>
        <v>58.668204029999998</v>
      </c>
      <c r="T8" s="121">
        <f>VLOOKUP($D8,Résultats!$B$2:$AX$476,T$5,FALSE)</f>
        <v>56.541099150000001</v>
      </c>
      <c r="U8" s="121">
        <f>VLOOKUP($D8,Résultats!$B$2:$AX$476,U$5,FALSE)</f>
        <v>53.933741419999997</v>
      </c>
      <c r="V8" s="121">
        <f>VLOOKUP($D8,Résultats!$B$2:$AX$476,V$5,FALSE)</f>
        <v>51.447549539999997</v>
      </c>
      <c r="W8" s="121">
        <f>VLOOKUP($D8,Résultats!$B$2:$AX$476,W$5,FALSE)</f>
        <v>48.943339010000003</v>
      </c>
      <c r="X8" s="3"/>
      <c r="Y8" s="34"/>
      <c r="Z8" s="214" t="s">
        <v>383</v>
      </c>
      <c r="AA8" s="216">
        <f>I27</f>
        <v>234.35776953560003</v>
      </c>
      <c r="AB8" s="216">
        <f>S27</f>
        <v>239.38447478800001</v>
      </c>
      <c r="AC8" s="217">
        <f>W27</f>
        <v>219.52430395379997</v>
      </c>
    </row>
    <row r="9" spans="1:29" x14ac:dyDescent="0.35">
      <c r="A9" s="3"/>
      <c r="B9" s="274"/>
      <c r="C9" s="7" t="s">
        <v>3</v>
      </c>
      <c r="D9" s="18" t="s">
        <v>223</v>
      </c>
      <c r="E9" s="19">
        <f>VLOOKUP($D9,Résultats!$B$2:$AX$476,E$5,FALSE)</f>
        <v>0.70003457099999999</v>
      </c>
      <c r="F9" s="19">
        <f>VLOOKUP($D9,Résultats!$B$2:$AX$476,F$5,FALSE)</f>
        <v>3.6414136030000002</v>
      </c>
      <c r="G9" s="28">
        <f>VLOOKUP($D9,Résultats!$B$2:$AX$476,G$5,FALSE)</f>
        <v>4.1183270209999998</v>
      </c>
      <c r="H9" s="19">
        <f>VLOOKUP($D9,Résultats!$B$2:$AX$476,H$5,FALSE)</f>
        <v>4.2857935349999998</v>
      </c>
      <c r="I9" s="112">
        <f>VLOOKUP($D9,Résultats!$B$2:$AX$476,I$5,FALSE)</f>
        <v>3.3190746529999999</v>
      </c>
      <c r="J9" s="28">
        <f>VLOOKUP($D9,Résultats!$B$2:$AX$476,J$5,FALSE)</f>
        <v>3.5080995189999999</v>
      </c>
      <c r="K9" s="19">
        <f>VLOOKUP($D9,Résultats!$B$2:$AX$476,K$5,FALSE)</f>
        <v>3.670223644</v>
      </c>
      <c r="L9" s="19">
        <f>VLOOKUP($D9,Résultats!$B$2:$AX$476,L$5,FALSE)</f>
        <v>3.8153394450000002</v>
      </c>
      <c r="M9" s="19">
        <f>VLOOKUP($D9,Résultats!$B$2:$AX$476,M$5,FALSE)</f>
        <v>3.8460243599999999</v>
      </c>
      <c r="N9" s="112">
        <f>VLOOKUP($D9,Résultats!$B$2:$AX$476,N$5,FALSE)</f>
        <v>3.8501848829999998</v>
      </c>
      <c r="O9" s="28">
        <f>VLOOKUP($D9,Résultats!$B$2:$AX$476,O$5,FALSE)</f>
        <v>3.7588835409999999</v>
      </c>
      <c r="P9" s="19">
        <f>VLOOKUP($D9,Résultats!$B$2:$AX$476,P$5,FALSE)</f>
        <v>3.6955198880000002</v>
      </c>
      <c r="Q9" s="19">
        <f>VLOOKUP($D9,Résultats!$B$2:$AX$476,Q$5,FALSE)</f>
        <v>3.652666897</v>
      </c>
      <c r="R9" s="19">
        <f>VLOOKUP($D9,Résultats!$B$2:$AX$476,R$5,FALSE)</f>
        <v>3.6251007030000002</v>
      </c>
      <c r="S9" s="112">
        <f>VLOOKUP($D9,Résultats!$B$2:$AX$476,S$5,FALSE)</f>
        <v>3.6071256169999999</v>
      </c>
      <c r="T9" s="121">
        <f>VLOOKUP($D9,Résultats!$B$2:$AX$476,T$5,FALSE)</f>
        <v>3.441230091</v>
      </c>
      <c r="U9" s="121">
        <f>VLOOKUP($D9,Résultats!$B$2:$AX$476,U$5,FALSE)</f>
        <v>3.2717288720000002</v>
      </c>
      <c r="V9" s="121">
        <f>VLOOKUP($D9,Résultats!$B$2:$AX$476,V$5,FALSE)</f>
        <v>3.1738562799999999</v>
      </c>
      <c r="W9" s="121">
        <f>VLOOKUP($D9,Résultats!$B$2:$AX$476,W$5,FALSE)</f>
        <v>3.0982763790000001</v>
      </c>
      <c r="X9" s="3"/>
      <c r="Y9" s="34"/>
      <c r="Z9" s="34"/>
      <c r="AA9" s="34"/>
      <c r="AB9" s="34"/>
      <c r="AC9" s="34"/>
    </row>
    <row r="10" spans="1:29" ht="15" customHeight="1" x14ac:dyDescent="0.35">
      <c r="A10" s="3"/>
      <c r="B10" s="272" t="s">
        <v>4</v>
      </c>
      <c r="C10" s="5" t="s">
        <v>1</v>
      </c>
      <c r="D10" s="2"/>
      <c r="E10" s="8">
        <f>SUM(E11:E18)</f>
        <v>135.21335642290001</v>
      </c>
      <c r="F10" s="8">
        <f>SUM(F11:F18)</f>
        <v>141.2840852475</v>
      </c>
      <c r="G10" s="27">
        <f t="shared" ref="G10:R10" si="2">SUM(G11:G18)</f>
        <v>138.25505632550002</v>
      </c>
      <c r="H10" s="8">
        <f t="shared" si="2"/>
        <v>135.61212556109999</v>
      </c>
      <c r="I10" s="113">
        <f t="shared" si="2"/>
        <v>126.99865514460002</v>
      </c>
      <c r="J10" s="27">
        <f t="shared" si="2"/>
        <v>123.0928627978</v>
      </c>
      <c r="K10" s="8">
        <f t="shared" si="2"/>
        <v>120.50966396720001</v>
      </c>
      <c r="L10" s="8">
        <f t="shared" si="2"/>
        <v>118.63423532660001</v>
      </c>
      <c r="M10" s="8">
        <f t="shared" si="2"/>
        <v>127.95723057480001</v>
      </c>
      <c r="N10" s="113">
        <f t="shared" si="2"/>
        <v>137.950368943</v>
      </c>
      <c r="O10" s="27">
        <f t="shared" si="2"/>
        <v>139.52394178970002</v>
      </c>
      <c r="P10" s="8">
        <f t="shared" si="2"/>
        <v>141.02367432620005</v>
      </c>
      <c r="Q10" s="8">
        <f t="shared" si="2"/>
        <v>142.51777991009999</v>
      </c>
      <c r="R10" s="8">
        <f t="shared" si="2"/>
        <v>143.75870954460001</v>
      </c>
      <c r="S10" s="113">
        <f>SUM(S11:S18)</f>
        <v>145.07553690379999</v>
      </c>
      <c r="T10" s="122">
        <f>SUM(T11:T18)</f>
        <v>138.30909672159999</v>
      </c>
      <c r="U10" s="122">
        <f>SUM(U11:U18)</f>
        <v>135.54054467889998</v>
      </c>
      <c r="V10" s="122">
        <f>SUM(V11:V18)</f>
        <v>132.26149878020001</v>
      </c>
      <c r="W10" s="122">
        <f>SUM(W11:W18)</f>
        <v>131.91826356879997</v>
      </c>
      <c r="X10" s="3"/>
      <c r="Y10" s="34"/>
      <c r="Z10" s="34"/>
      <c r="AA10" s="34"/>
      <c r="AB10" s="34"/>
      <c r="AC10" s="34"/>
    </row>
    <row r="11" spans="1:29" x14ac:dyDescent="0.35">
      <c r="A11" s="3"/>
      <c r="B11" s="273"/>
      <c r="C11" s="3" t="s">
        <v>5</v>
      </c>
      <c r="D11" s="3" t="s">
        <v>224</v>
      </c>
      <c r="E11" s="19">
        <f>VLOOKUP($D11,Résultats!$B$2:$AX$476,E$5,FALSE)</f>
        <v>118.47422469999999</v>
      </c>
      <c r="F11" s="19">
        <f>VLOOKUP($D11,Résultats!$B$2:$AX$476,F$5,FALSE)</f>
        <v>125.2347584</v>
      </c>
      <c r="G11" s="28">
        <f>VLOOKUP($D11,Résultats!$B$2:$AX$476,G$5,FALSE)</f>
        <v>119.5442252</v>
      </c>
      <c r="H11" s="19">
        <f>VLOOKUP($D11,Résultats!$B$2:$AX$476,H$5,FALSE)</f>
        <v>115.989541</v>
      </c>
      <c r="I11" s="112">
        <f>VLOOKUP($D11,Résultats!$B$2:$AX$476,I$5,FALSE)</f>
        <v>106.62541710000001</v>
      </c>
      <c r="J11" s="28">
        <f>VLOOKUP($D11,Résultats!$B$2:$AX$476,J$5,FALSE)</f>
        <v>103.3989691</v>
      </c>
      <c r="K11" s="19">
        <f>VLOOKUP($D11,Résultats!$B$2:$AX$476,K$5,FALSE)</f>
        <v>101.3225862</v>
      </c>
      <c r="L11" s="19">
        <f>VLOOKUP($D11,Résultats!$B$2:$AX$476,L$5,FALSE)</f>
        <v>99.877589920000005</v>
      </c>
      <c r="M11" s="19">
        <f>VLOOKUP($D11,Résultats!$B$2:$AX$476,M$5,FALSE)</f>
        <v>108.1792938</v>
      </c>
      <c r="N11" s="112">
        <f>VLOOKUP($D11,Résultats!$B$2:$AX$476,N$5,FALSE)</f>
        <v>117.1064468</v>
      </c>
      <c r="O11" s="28">
        <f>VLOOKUP($D11,Résultats!$B$2:$AX$476,O$5,FALSE)</f>
        <v>118.05668540000001</v>
      </c>
      <c r="P11" s="19">
        <f>VLOOKUP($D11,Résultats!$B$2:$AX$476,P$5,FALSE)</f>
        <v>118.95249370000001</v>
      </c>
      <c r="Q11" s="19">
        <f>VLOOKUP($D11,Résultats!$B$2:$AX$476,Q$5,FALSE)</f>
        <v>119.8520757</v>
      </c>
      <c r="R11" s="19">
        <f>VLOOKUP($D11,Résultats!$B$2:$AX$476,R$5,FALSE)</f>
        <v>120.59054279999999</v>
      </c>
      <c r="S11" s="112">
        <f>VLOOKUP($D11,Résultats!$B$2:$AX$476,S$5,FALSE)</f>
        <v>121.40147899999999</v>
      </c>
      <c r="T11" s="121">
        <f>VLOOKUP($D11,Résultats!$B$2:$AX$476,T$5,FALSE)</f>
        <v>110.2606407</v>
      </c>
      <c r="U11" s="121">
        <f>VLOOKUP($D11,Résultats!$B$2:$AX$476,U$5,FALSE)</f>
        <v>101.6714137</v>
      </c>
      <c r="V11" s="121">
        <f>VLOOKUP($D11,Résultats!$B$2:$AX$476,V$5,FALSE)</f>
        <v>92.440087140000003</v>
      </c>
      <c r="W11" s="121">
        <f>VLOOKUP($D11,Résultats!$B$2:$AX$476,W$5,FALSE)</f>
        <v>83.215205069999996</v>
      </c>
      <c r="X11" s="3"/>
      <c r="Y11" s="34"/>
      <c r="Z11" s="34"/>
      <c r="AA11" s="34"/>
      <c r="AB11" s="34"/>
      <c r="AC11" s="34"/>
    </row>
    <row r="12" spans="1:29" x14ac:dyDescent="0.35">
      <c r="A12" s="3"/>
      <c r="B12" s="273"/>
      <c r="C12" s="3" t="s">
        <v>6</v>
      </c>
      <c r="D12" s="3" t="s">
        <v>225</v>
      </c>
      <c r="E12" s="19">
        <f>VLOOKUP($D12,Résultats!$B$2:$AX$476,E$5,FALSE)</f>
        <v>1.321055477</v>
      </c>
      <c r="F12" s="19">
        <f>VLOOKUP($D12,Résultats!$B$2:$AX$476,F$5,FALSE)</f>
        <v>0.60032493740000004</v>
      </c>
      <c r="G12" s="28">
        <f>VLOOKUP($D12,Résultats!$B$2:$AX$476,G$5,FALSE)</f>
        <v>0.43691917299999999</v>
      </c>
      <c r="H12" s="19">
        <f>VLOOKUP($D12,Résultats!$B$2:$AX$476,H$5,FALSE)</f>
        <v>0.38723995909999998</v>
      </c>
      <c r="I12" s="112">
        <f>VLOOKUP($D12,Résultats!$B$2:$AX$476,I$5,FALSE)</f>
        <v>0.3381131423</v>
      </c>
      <c r="J12" s="28">
        <f>VLOOKUP($D12,Résultats!$B$2:$AX$476,J$5,FALSE)</f>
        <v>0.53365245670000006</v>
      </c>
      <c r="K12" s="19">
        <f>VLOOKUP($D12,Résultats!$B$2:$AX$476,K$5,FALSE)</f>
        <v>0.71557929249999996</v>
      </c>
      <c r="L12" s="19">
        <f>VLOOKUP($D12,Résultats!$B$2:$AX$476,L$5,FALSE)</f>
        <v>0.88689061020000004</v>
      </c>
      <c r="M12" s="19">
        <f>VLOOKUP($D12,Résultats!$B$2:$AX$476,M$5,FALSE)</f>
        <v>0.83020538880000005</v>
      </c>
      <c r="N12" s="112">
        <f>VLOOKUP($D12,Résultats!$B$2:$AX$476,N$5,FALSE)</f>
        <v>0.75944290619999999</v>
      </c>
      <c r="O12" s="28">
        <f>VLOOKUP($D12,Résultats!$B$2:$AX$476,O$5,FALSE)</f>
        <v>0.75963481570000002</v>
      </c>
      <c r="P12" s="19">
        <f>VLOOKUP($D12,Résultats!$B$2:$AX$476,P$5,FALSE)</f>
        <v>0.75936888410000003</v>
      </c>
      <c r="Q12" s="19">
        <f>VLOOKUP($D12,Résultats!$B$2:$AX$476,Q$5,FALSE)</f>
        <v>0.75902119209999996</v>
      </c>
      <c r="R12" s="19">
        <f>VLOOKUP($D12,Résultats!$B$2:$AX$476,R$5,FALSE)</f>
        <v>0.75778914269999997</v>
      </c>
      <c r="S12" s="112">
        <f>VLOOKUP($D12,Résultats!$B$2:$AX$476,S$5,FALSE)</f>
        <v>0.75693776010000002</v>
      </c>
      <c r="T12" s="121">
        <f>VLOOKUP($D12,Résultats!$B$2:$AX$476,T$5,FALSE)</f>
        <v>0.80961869919999996</v>
      </c>
      <c r="U12" s="121">
        <f>VLOOKUP($D12,Résultats!$B$2:$AX$476,U$5,FALSE)</f>
        <v>0.79257300119999996</v>
      </c>
      <c r="V12" s="121">
        <f>VLOOKUP($D12,Résultats!$B$2:$AX$476,V$5,FALSE)</f>
        <v>0.86573881399999997</v>
      </c>
      <c r="W12" s="121">
        <f>VLOOKUP($D12,Résultats!$B$2:$AX$476,W$5,FALSE)</f>
        <v>0.91980118639999997</v>
      </c>
      <c r="X12" s="3"/>
      <c r="Y12" s="34"/>
      <c r="Z12" s="218"/>
      <c r="AA12" s="219"/>
      <c r="AB12" s="219"/>
      <c r="AC12" s="219"/>
    </row>
    <row r="13" spans="1:29" x14ac:dyDescent="0.35">
      <c r="A13" s="3"/>
      <c r="B13" s="273"/>
      <c r="C13" s="3" t="s">
        <v>7</v>
      </c>
      <c r="D13" s="3" t="s">
        <v>226</v>
      </c>
      <c r="E13" s="19">
        <f>VLOOKUP($D13,Résultats!$B$2:$AX$476,E$5,FALSE)</f>
        <v>3.5862282059999999</v>
      </c>
      <c r="F13" s="19">
        <f>VLOOKUP($D13,Résultats!$B$2:$AX$476,F$5,FALSE)</f>
        <v>2.6835720809999999</v>
      </c>
      <c r="G13" s="28">
        <f>VLOOKUP($D13,Résultats!$B$2:$AX$476,G$5,FALSE)</f>
        <v>3.5322671209999998</v>
      </c>
      <c r="H13" s="19">
        <f>VLOOKUP($D13,Résultats!$B$2:$AX$476,H$5,FALSE)</f>
        <v>3.81477567</v>
      </c>
      <c r="I13" s="112">
        <f>VLOOKUP($D13,Résultats!$B$2:$AX$476,I$5,FALSE)</f>
        <v>5.9386495400000001</v>
      </c>
      <c r="J13" s="28">
        <f>VLOOKUP($D13,Résultats!$B$2:$AX$476,J$5,FALSE)</f>
        <v>4.3768632710000004</v>
      </c>
      <c r="K13" s="19">
        <f>VLOOKUP($D13,Résultats!$B$2:$AX$476,K$5,FALSE)</f>
        <v>2.9909740419999999</v>
      </c>
      <c r="L13" s="19">
        <f>VLOOKUP($D13,Résultats!$B$2:$AX$476,L$5,FALSE)</f>
        <v>1.721257212</v>
      </c>
      <c r="M13" s="19">
        <f>VLOOKUP($D13,Résultats!$B$2:$AX$476,M$5,FALSE)</f>
        <v>1.7725197239999999</v>
      </c>
      <c r="N13" s="112">
        <f>VLOOKUP($D13,Résultats!$B$2:$AX$476,N$5,FALSE)</f>
        <v>1.822548558</v>
      </c>
      <c r="O13" s="28">
        <f>VLOOKUP($D13,Résultats!$B$2:$AX$476,O$5,FALSE)</f>
        <v>1.8216421979999999</v>
      </c>
      <c r="P13" s="19">
        <f>VLOOKUP($D13,Résultats!$B$2:$AX$476,P$5,FALSE)</f>
        <v>1.8197313669999999</v>
      </c>
      <c r="Q13" s="19">
        <f>VLOOKUP($D13,Résultats!$B$2:$AX$476,Q$5,FALSE)</f>
        <v>1.8177213299999999</v>
      </c>
      <c r="R13" s="19">
        <f>VLOOKUP($D13,Résultats!$B$2:$AX$476,R$5,FALSE)</f>
        <v>1.8143769059999999</v>
      </c>
      <c r="S13" s="112">
        <f>VLOOKUP($D13,Résultats!$B$2:$AX$476,S$5,FALSE)</f>
        <v>1.811943627</v>
      </c>
      <c r="T13" s="121">
        <f>VLOOKUP($D13,Résultats!$B$2:$AX$476,T$5,FALSE)</f>
        <v>1.799152463</v>
      </c>
      <c r="U13" s="121">
        <f>VLOOKUP($D13,Résultats!$B$2:$AX$476,U$5,FALSE)</f>
        <v>1.832590881</v>
      </c>
      <c r="V13" s="121">
        <f>VLOOKUP($D13,Résultats!$B$2:$AX$476,V$5,FALSE)</f>
        <v>1.8656737130000001</v>
      </c>
      <c r="W13" s="121">
        <f>VLOOKUP($D13,Résultats!$B$2:$AX$476,W$5,FALSE)</f>
        <v>5.413372141</v>
      </c>
      <c r="X13" s="3"/>
      <c r="Y13" s="34"/>
    </row>
    <row r="14" spans="1:29" x14ac:dyDescent="0.35">
      <c r="A14" s="3"/>
      <c r="B14" s="273"/>
      <c r="C14" s="3" t="s">
        <v>8</v>
      </c>
      <c r="D14" s="3" t="s">
        <v>227</v>
      </c>
      <c r="E14" s="19">
        <f>VLOOKUP($D14,Résultats!$B$2:$AX$476,E$5,FALSE)</f>
        <v>5.2640531209999999</v>
      </c>
      <c r="F14" s="19">
        <f>VLOOKUP($D14,Résultats!$B$2:$AX$476,F$5,FALSE)</f>
        <v>3.1538278850000001</v>
      </c>
      <c r="G14" s="28">
        <f>VLOOKUP($D14,Résultats!$B$2:$AX$476,G$5,FALSE)</f>
        <v>2.4486270189999999</v>
      </c>
      <c r="H14" s="19">
        <f>VLOOKUP($D14,Résultats!$B$2:$AX$476,H$5,FALSE)</f>
        <v>2.2168723799999999</v>
      </c>
      <c r="I14" s="112">
        <f>VLOOKUP($D14,Résultats!$B$2:$AX$476,I$5,FALSE)</f>
        <v>0.9318557153</v>
      </c>
      <c r="J14" s="28">
        <f>VLOOKUP($D14,Résultats!$B$2:$AX$476,J$5,FALSE)</f>
        <v>0.73626617409999995</v>
      </c>
      <c r="K14" s="19">
        <f>VLOOKUP($D14,Résultats!$B$2:$AX$476,K$5,FALSE)</f>
        <v>0.56504707369999996</v>
      </c>
      <c r="L14" s="19">
        <f>VLOOKUP($D14,Résultats!$B$2:$AX$476,L$5,FALSE)</f>
        <v>0.40986614939999999</v>
      </c>
      <c r="M14" s="19">
        <f>VLOOKUP($D14,Résultats!$B$2:$AX$476,M$5,FALSE)</f>
        <v>0.35055409199999998</v>
      </c>
      <c r="N14" s="112">
        <f>VLOOKUP($D14,Résultats!$B$2:$AX$476,N$5,FALSE)</f>
        <v>0.27879947579999997</v>
      </c>
      <c r="O14" s="28">
        <f>VLOOKUP($D14,Résultats!$B$2:$AX$476,O$5,FALSE)</f>
        <v>0.28097674900000003</v>
      </c>
      <c r="P14" s="19">
        <f>VLOOKUP($D14,Résultats!$B$2:$AX$476,P$5,FALSE)</f>
        <v>0.2830268071</v>
      </c>
      <c r="Q14" s="19">
        <f>VLOOKUP($D14,Résultats!$B$2:$AX$476,Q$5,FALSE)</f>
        <v>0.28508829800000002</v>
      </c>
      <c r="R14" s="19">
        <f>VLOOKUP($D14,Résultats!$B$2:$AX$476,R$5,FALSE)</f>
        <v>0.28675185790000002</v>
      </c>
      <c r="S14" s="112">
        <f>VLOOKUP($D14,Résultats!$B$2:$AX$476,S$5,FALSE)</f>
        <v>0.28858766270000002</v>
      </c>
      <c r="T14" s="121">
        <f>VLOOKUP($D14,Résultats!$B$2:$AX$476,T$5,FALSE)</f>
        <v>0.29022337440000001</v>
      </c>
      <c r="U14" s="121">
        <f>VLOOKUP($D14,Résultats!$B$2:$AX$476,U$5,FALSE)</f>
        <v>0.29978029369999998</v>
      </c>
      <c r="V14" s="121">
        <f>VLOOKUP($D14,Résultats!$B$2:$AX$476,V$5,FALSE)</f>
        <v>0.30996529820000002</v>
      </c>
      <c r="W14" s="121">
        <f>VLOOKUP($D14,Résultats!$B$2:$AX$476,W$5,FALSE)</f>
        <v>0.3234763974</v>
      </c>
      <c r="X14" s="3"/>
      <c r="Y14" s="34"/>
    </row>
    <row r="15" spans="1:29" x14ac:dyDescent="0.35">
      <c r="A15" s="3"/>
      <c r="B15" s="273"/>
      <c r="C15" s="3" t="s">
        <v>9</v>
      </c>
      <c r="D15" s="3" t="s">
        <v>228</v>
      </c>
      <c r="E15" s="19">
        <f>VLOOKUP($D15,Résultats!$B$2:$AX$476,E$5,FALSE)</f>
        <v>0.36838541540000003</v>
      </c>
      <c r="F15" s="19">
        <f>VLOOKUP($D15,Résultats!$B$2:$AX$476,F$5,FALSE)</f>
        <v>1.7188910930000001</v>
      </c>
      <c r="G15" s="28">
        <f>VLOOKUP($D15,Résultats!$B$2:$AX$476,G$5,FALSE)</f>
        <v>2.5405897890000002</v>
      </c>
      <c r="H15" s="19">
        <f>VLOOKUP($D15,Résultats!$B$2:$AX$476,H$5,FALSE)</f>
        <v>2.8519113379999999</v>
      </c>
      <c r="I15" s="112">
        <f>VLOOKUP($D15,Résultats!$B$2:$AX$476,I$5,FALSE)</f>
        <v>3.794434088</v>
      </c>
      <c r="J15" s="28">
        <f>VLOOKUP($D15,Résultats!$B$2:$AX$476,J$5,FALSE)</f>
        <v>3.893279808</v>
      </c>
      <c r="K15" s="19">
        <f>VLOOKUP($D15,Résultats!$B$2:$AX$476,K$5,FALSE)</f>
        <v>4.0196914340000003</v>
      </c>
      <c r="L15" s="19">
        <f>VLOOKUP($D15,Résultats!$B$2:$AX$476,L$5,FALSE)</f>
        <v>4.1596503179999997</v>
      </c>
      <c r="M15" s="19">
        <f>VLOOKUP($D15,Résultats!$B$2:$AX$476,M$5,FALSE)</f>
        <v>4.7808945129999998</v>
      </c>
      <c r="N15" s="112">
        <f>VLOOKUP($D15,Résultats!$B$2:$AX$476,N$5,FALSE)</f>
        <v>5.456491422</v>
      </c>
      <c r="O15" s="28">
        <f>VLOOKUP($D15,Résultats!$B$2:$AX$476,O$5,FALSE)</f>
        <v>5.8709603570000004</v>
      </c>
      <c r="P15" s="19">
        <f>VLOOKUP($D15,Résultats!$B$2:$AX$476,P$5,FALSE)</f>
        <v>6.2893315379999999</v>
      </c>
      <c r="Q15" s="19">
        <f>VLOOKUP($D15,Résultats!$B$2:$AX$476,Q$5,FALSE)</f>
        <v>6.7144006320000003</v>
      </c>
      <c r="R15" s="19">
        <f>VLOOKUP($D15,Résultats!$B$2:$AX$476,R$5,FALSE)</f>
        <v>7.0161980670000004</v>
      </c>
      <c r="S15" s="112">
        <f>VLOOKUP($D15,Résultats!$B$2:$AX$476,S$5,FALSE)</f>
        <v>7.3256778010000003</v>
      </c>
      <c r="T15" s="121">
        <f>VLOOKUP($D15,Résultats!$B$2:$AX$476,T$5,FALSE)</f>
        <v>9.5028278949999905</v>
      </c>
      <c r="U15" s="121">
        <f>VLOOKUP($D15,Résultats!$B$2:$AX$476,U$5,FALSE)</f>
        <v>12.1035527</v>
      </c>
      <c r="V15" s="121">
        <f>VLOOKUP($D15,Résultats!$B$2:$AX$476,V$5,FALSE)</f>
        <v>14.89102357</v>
      </c>
      <c r="W15" s="121">
        <f>VLOOKUP($D15,Résultats!$B$2:$AX$476,W$5,FALSE)</f>
        <v>17.8786524</v>
      </c>
      <c r="X15" s="3"/>
      <c r="Y15" s="34"/>
    </row>
    <row r="16" spans="1:29" x14ac:dyDescent="0.35">
      <c r="A16" s="3"/>
      <c r="B16" s="273"/>
      <c r="C16" s="3" t="s">
        <v>10</v>
      </c>
      <c r="D16" s="3" t="s">
        <v>229</v>
      </c>
      <c r="E16" s="19">
        <f>VLOOKUP($D16,Résultats!$B$2:$AX$476,E$5,FALSE)</f>
        <v>8.2886718499999998E-2</v>
      </c>
      <c r="F16" s="19">
        <f>VLOOKUP($D16,Résultats!$B$2:$AX$476,F$5,FALSE)</f>
        <v>0.60283384309999999</v>
      </c>
      <c r="G16" s="28">
        <f>VLOOKUP($D16,Résultats!$B$2:$AX$476,G$5,FALSE)</f>
        <v>0.9789206265</v>
      </c>
      <c r="H16" s="19">
        <f>VLOOKUP($D16,Résultats!$B$2:$AX$476,H$5,FALSE)</f>
        <v>1.133888037</v>
      </c>
      <c r="I16" s="112">
        <f>VLOOKUP($D16,Résultats!$B$2:$AX$476,I$5,FALSE)</f>
        <v>1.672226561</v>
      </c>
      <c r="J16" s="28">
        <f>VLOOKUP($D16,Résultats!$B$2:$AX$476,J$5,FALSE)</f>
        <v>1.715788377</v>
      </c>
      <c r="K16" s="19">
        <f>VLOOKUP($D16,Résultats!$B$2:$AX$476,K$5,FALSE)</f>
        <v>1.7714986290000001</v>
      </c>
      <c r="L16" s="19">
        <f>VLOOKUP($D16,Résultats!$B$2:$AX$476,L$5,FALSE)</f>
        <v>1.833179227</v>
      </c>
      <c r="M16" s="19">
        <f>VLOOKUP($D16,Résultats!$B$2:$AX$476,M$5,FALSE)</f>
        <v>2.0228046169999998</v>
      </c>
      <c r="N16" s="112">
        <f>VLOOKUP($D16,Résultats!$B$2:$AX$476,N$5,FALSE)</f>
        <v>2.2275589899999999</v>
      </c>
      <c r="O16" s="28">
        <f>VLOOKUP($D16,Résultats!$B$2:$AX$476,O$5,FALSE)</f>
        <v>2.411973718</v>
      </c>
      <c r="P16" s="19">
        <f>VLOOKUP($D16,Résultats!$B$2:$AX$476,P$5,FALSE)</f>
        <v>2.5982405719999999</v>
      </c>
      <c r="Q16" s="19">
        <f>VLOOKUP($D16,Résultats!$B$2:$AX$476,Q$5,FALSE)</f>
        <v>2.7875041540000001</v>
      </c>
      <c r="R16" s="19">
        <f>VLOOKUP($D16,Résultats!$B$2:$AX$476,R$5,FALSE)</f>
        <v>2.978872795</v>
      </c>
      <c r="S16" s="112">
        <f>VLOOKUP($D16,Résultats!$B$2:$AX$476,S$5,FALSE)</f>
        <v>3.1743428119999999</v>
      </c>
      <c r="T16" s="121">
        <f>VLOOKUP($D16,Résultats!$B$2:$AX$476,T$5,FALSE)</f>
        <v>5.2420515830000003</v>
      </c>
      <c r="U16" s="121">
        <f>VLOOKUP($D16,Résultats!$B$2:$AX$476,U$5,FALSE)</f>
        <v>7.6394004730000002</v>
      </c>
      <c r="V16" s="121">
        <f>VLOOKUP($D16,Résultats!$B$2:$AX$476,V$5,FALSE)</f>
        <v>10.24967902</v>
      </c>
      <c r="W16" s="121">
        <f>VLOOKUP($D16,Résultats!$B$2:$AX$476,W$5,FALSE)</f>
        <v>11.985932249999999</v>
      </c>
      <c r="X16" s="3"/>
      <c r="Y16" s="34"/>
    </row>
    <row r="17" spans="1:39" x14ac:dyDescent="0.35">
      <c r="A17" s="3"/>
      <c r="B17" s="273"/>
      <c r="C17" s="3" t="s">
        <v>11</v>
      </c>
      <c r="D17" s="3" t="s">
        <v>230</v>
      </c>
      <c r="E17" s="19">
        <f>VLOOKUP($D17,Résultats!$B$2:$AX$476,E$5,FALSE)</f>
        <v>4.6467795299999999</v>
      </c>
      <c r="F17" s="19">
        <f>VLOOKUP($D17,Résultats!$B$2:$AX$476,F$5,FALSE)</f>
        <v>4.8787242190000004</v>
      </c>
      <c r="G17" s="28">
        <f>VLOOKUP($D17,Résultats!$B$2:$AX$476,G$5,FALSE)</f>
        <v>5.3791191730000003</v>
      </c>
      <c r="H17" s="19">
        <f>VLOOKUP($D17,Résultats!$B$2:$AX$476,H$5,FALSE)</f>
        <v>5.47618355</v>
      </c>
      <c r="I17" s="112">
        <f>VLOOKUP($D17,Résultats!$B$2:$AX$476,I$5,FALSE)</f>
        <v>4.9831890669999996</v>
      </c>
      <c r="J17" s="28">
        <f>VLOOKUP($D17,Résultats!$B$2:$AX$476,J$5,FALSE)</f>
        <v>5.109662567</v>
      </c>
      <c r="K17" s="19">
        <f>VLOOKUP($D17,Résultats!$B$2:$AX$476,K$5,FALSE)</f>
        <v>5.2721265180000003</v>
      </c>
      <c r="L17" s="19">
        <f>VLOOKUP($D17,Résultats!$B$2:$AX$476,L$5,FALSE)</f>
        <v>5.4521360620000001</v>
      </c>
      <c r="M17" s="19">
        <f>VLOOKUP($D17,Résultats!$B$2:$AX$476,M$5,FALSE)</f>
        <v>5.5414147319999998</v>
      </c>
      <c r="N17" s="112">
        <f>VLOOKUP($D17,Résultats!$B$2:$AX$476,N$5,FALSE)</f>
        <v>5.625167662</v>
      </c>
      <c r="O17" s="28">
        <f>VLOOKUP($D17,Résultats!$B$2:$AX$476,O$5,FALSE)</f>
        <v>5.6549998800000001</v>
      </c>
      <c r="P17" s="19">
        <f>VLOOKUP($D17,Résultats!$B$2:$AX$476,P$5,FALSE)</f>
        <v>5.6821064080000001</v>
      </c>
      <c r="Q17" s="19">
        <f>VLOOKUP($D17,Résultats!$B$2:$AX$476,Q$5,FALSE)</f>
        <v>5.7092836939999998</v>
      </c>
      <c r="R17" s="19">
        <f>VLOOKUP($D17,Résultats!$B$2:$AX$476,R$5,FALSE)</f>
        <v>5.7393322949999996</v>
      </c>
      <c r="S17" s="112">
        <f>VLOOKUP($D17,Résultats!$B$2:$AX$476,S$5,FALSE)</f>
        <v>5.7727887859999996</v>
      </c>
      <c r="T17" s="121">
        <f>VLOOKUP($D17,Résultats!$B$2:$AX$476,T$5,FALSE)</f>
        <v>5.968442724</v>
      </c>
      <c r="U17" s="121">
        <f>VLOOKUP($D17,Résultats!$B$2:$AX$476,U$5,FALSE)</f>
        <v>6.307984673</v>
      </c>
      <c r="V17" s="121">
        <f>VLOOKUP($D17,Résultats!$B$2:$AX$476,V$5,FALSE)</f>
        <v>6.6247174769999999</v>
      </c>
      <c r="W17" s="121">
        <f>VLOOKUP($D17,Résultats!$B$2:$AX$476,W$5,FALSE)</f>
        <v>6.9415868109999996</v>
      </c>
      <c r="X17" s="3"/>
      <c r="Y17" s="34"/>
    </row>
    <row r="18" spans="1:39" x14ac:dyDescent="0.35">
      <c r="A18" s="3"/>
      <c r="B18" s="274"/>
      <c r="C18" s="7" t="s">
        <v>12</v>
      </c>
      <c r="D18" s="3" t="s">
        <v>231</v>
      </c>
      <c r="E18" s="20">
        <f>VLOOKUP($D18,Résultats!$B$2:$AX$476,E$5,FALSE)</f>
        <v>1.469743255</v>
      </c>
      <c r="F18" s="20">
        <f>VLOOKUP($D18,Résultats!$B$2:$AX$476,F$5,FALSE)</f>
        <v>2.411152789</v>
      </c>
      <c r="G18" s="114">
        <f>VLOOKUP($D18,Résultats!$B$2:$AX$476,G$5,FALSE)</f>
        <v>3.3943882240000001</v>
      </c>
      <c r="H18" s="20">
        <f>VLOOKUP($D18,Résultats!$B$2:$AX$476,H$5,FALSE)</f>
        <v>3.7417136270000002</v>
      </c>
      <c r="I18" s="115">
        <f>VLOOKUP($D18,Résultats!$B$2:$AX$476,I$5,FALSE)</f>
        <v>2.7147699310000002</v>
      </c>
      <c r="J18" s="114">
        <f>VLOOKUP($D18,Résultats!$B$2:$AX$476,J$5,FALSE)</f>
        <v>3.3283810439999999</v>
      </c>
      <c r="K18" s="20">
        <f>VLOOKUP($D18,Résultats!$B$2:$AX$476,K$5,FALSE)</f>
        <v>3.852160778</v>
      </c>
      <c r="L18" s="20">
        <f>VLOOKUP($D18,Résultats!$B$2:$AX$476,L$5,FALSE)</f>
        <v>4.293665828</v>
      </c>
      <c r="M18" s="20">
        <f>VLOOKUP($D18,Résultats!$B$2:$AX$476,M$5,FALSE)</f>
        <v>4.4795437079999996</v>
      </c>
      <c r="N18" s="115">
        <f>VLOOKUP($D18,Résultats!$B$2:$AX$476,N$5,FALSE)</f>
        <v>4.6739131289999998</v>
      </c>
      <c r="O18" s="114">
        <f>VLOOKUP($D18,Résultats!$B$2:$AX$476,O$5,FALSE)</f>
        <v>4.6670686720000001</v>
      </c>
      <c r="P18" s="20">
        <f>VLOOKUP($D18,Résultats!$B$2:$AX$476,P$5,FALSE)</f>
        <v>4.6393750499999999</v>
      </c>
      <c r="Q18" s="20">
        <f>VLOOKUP($D18,Résultats!$B$2:$AX$476,Q$5,FALSE)</f>
        <v>4.59268491</v>
      </c>
      <c r="R18" s="20">
        <f>VLOOKUP($D18,Résultats!$B$2:$AX$476,R$5,FALSE)</f>
        <v>4.5748456810000002</v>
      </c>
      <c r="S18" s="115">
        <f>VLOOKUP($D18,Résultats!$B$2:$AX$476,S$5,FALSE)</f>
        <v>4.5437794550000001</v>
      </c>
      <c r="T18" s="123">
        <f>VLOOKUP($D18,Résultats!$B$2:$AX$476,T$5,FALSE)</f>
        <v>4.4361392830000002</v>
      </c>
      <c r="U18" s="123">
        <f>VLOOKUP($D18,Résultats!$B$2:$AX$476,U$5,FALSE)</f>
        <v>4.893248957</v>
      </c>
      <c r="V18" s="123">
        <f>VLOOKUP($D18,Résultats!$B$2:$AX$476,V$5,FALSE)</f>
        <v>5.0146137480000004</v>
      </c>
      <c r="W18" s="123">
        <f>VLOOKUP($D18,Résultats!$B$2:$AX$476,W$5,FALSE)</f>
        <v>5.2402373129999997</v>
      </c>
      <c r="X18" s="3"/>
      <c r="Y18" s="34"/>
    </row>
    <row r="19" spans="1:39" ht="15" customHeight="1" x14ac:dyDescent="0.35">
      <c r="A19" s="3"/>
      <c r="B19" s="272" t="s">
        <v>368</v>
      </c>
      <c r="C19" s="5" t="s">
        <v>1</v>
      </c>
      <c r="D19" s="2"/>
      <c r="E19" s="6">
        <f>SUM(E20:E25)</f>
        <v>38.5161228865</v>
      </c>
      <c r="F19" s="6">
        <f>SUM(F20:F25)</f>
        <v>38.267276643599999</v>
      </c>
      <c r="G19" s="110">
        <f t="shared" ref="G19:R19" si="3">SUM(G20:G25)</f>
        <v>37.647241291199997</v>
      </c>
      <c r="H19" s="6">
        <f t="shared" si="3"/>
        <v>36.351632580999997</v>
      </c>
      <c r="I19" s="111">
        <f t="shared" si="3"/>
        <v>34.907504022000005</v>
      </c>
      <c r="J19" s="110">
        <f t="shared" si="3"/>
        <v>33.647239724599999</v>
      </c>
      <c r="K19" s="6">
        <f t="shared" si="3"/>
        <v>32.740836205000001</v>
      </c>
      <c r="L19" s="6">
        <f t="shared" si="3"/>
        <v>31.937538195899997</v>
      </c>
      <c r="M19" s="6">
        <f t="shared" si="3"/>
        <v>31.1466948538</v>
      </c>
      <c r="N19" s="111">
        <f t="shared" si="3"/>
        <v>30.273809441499999</v>
      </c>
      <c r="O19" s="110">
        <f t="shared" si="3"/>
        <v>29.836734202799995</v>
      </c>
      <c r="P19" s="6">
        <f t="shared" si="3"/>
        <v>29.614686379400002</v>
      </c>
      <c r="Q19" s="6">
        <f t="shared" si="3"/>
        <v>29.516394105300002</v>
      </c>
      <c r="R19" s="6">
        <f t="shared" si="3"/>
        <v>29.498068236600005</v>
      </c>
      <c r="S19" s="111">
        <f>SUM(S20:S25)</f>
        <v>29.533864058200002</v>
      </c>
      <c r="T19" s="120">
        <f>SUM(T20:T25)</f>
        <v>30.0780454563</v>
      </c>
      <c r="U19" s="120">
        <f>SUM(U20:U25)</f>
        <v>30.992604906099999</v>
      </c>
      <c r="V19" s="120">
        <f>SUM(V20:V25)</f>
        <v>31.664399287199998</v>
      </c>
      <c r="W19" s="120">
        <f>SUM(W20:W25)</f>
        <v>32.288712912000001</v>
      </c>
      <c r="X19" s="3"/>
      <c r="Y19" s="34"/>
    </row>
    <row r="20" spans="1:39" x14ac:dyDescent="0.35">
      <c r="A20" s="3"/>
      <c r="B20" s="273"/>
      <c r="C20" s="3" t="s">
        <v>13</v>
      </c>
      <c r="D20" s="3" t="s">
        <v>232</v>
      </c>
      <c r="E20" s="19">
        <f>VLOOKUP($D20,Résultats!$B$2:$AX$476,E$5,FALSE)</f>
        <v>35.359228450000003</v>
      </c>
      <c r="F20" s="19">
        <f>VLOOKUP($D20,Résultats!$B$2:$AX$476,F$5,FALSE)</f>
        <v>32.8765748</v>
      </c>
      <c r="G20" s="28">
        <f>VLOOKUP($D20,Résultats!$B$2:$AX$476,G$5,FALSE)</f>
        <v>28.88026108</v>
      </c>
      <c r="H20" s="19">
        <f>VLOOKUP($D20,Résultats!$B$2:$AX$476,H$5,FALSE)</f>
        <v>26.34988718</v>
      </c>
      <c r="I20" s="112">
        <f>VLOOKUP($D20,Résultats!$B$2:$AX$476,I$5,FALSE)</f>
        <v>23.946488299999999</v>
      </c>
      <c r="J20" s="28">
        <f>VLOOKUP($D20,Résultats!$B$2:$AX$476,J$5,FALSE)</f>
        <v>22.985792379999999</v>
      </c>
      <c r="K20" s="19">
        <f>VLOOKUP($D20,Résultats!$B$2:$AX$476,K$5,FALSE)</f>
        <v>22.274143179999999</v>
      </c>
      <c r="L20" s="19">
        <f>VLOOKUP($D20,Résultats!$B$2:$AX$476,L$5,FALSE)</f>
        <v>21.638531180000001</v>
      </c>
      <c r="M20" s="19">
        <f>VLOOKUP($D20,Résultats!$B$2:$AX$476,M$5,FALSE)</f>
        <v>20.895940849999999</v>
      </c>
      <c r="N20" s="112">
        <f>VLOOKUP($D20,Résultats!$B$2:$AX$476,N$5,FALSE)</f>
        <v>20.106611950000001</v>
      </c>
      <c r="O20" s="28">
        <f>VLOOKUP($D20,Résultats!$B$2:$AX$476,O$5,FALSE)</f>
        <v>19.616593959999999</v>
      </c>
      <c r="P20" s="19">
        <f>VLOOKUP($D20,Résultats!$B$2:$AX$476,P$5,FALSE)</f>
        <v>19.27195614</v>
      </c>
      <c r="Q20" s="19">
        <f>VLOOKUP($D20,Résultats!$B$2:$AX$476,Q$5,FALSE)</f>
        <v>19.009597580000001</v>
      </c>
      <c r="R20" s="19">
        <f>VLOOKUP($D20,Résultats!$B$2:$AX$476,R$5,FALSE)</f>
        <v>18.794096029999999</v>
      </c>
      <c r="S20" s="112">
        <f>VLOOKUP($D20,Résultats!$B$2:$AX$476,S$5,FALSE)</f>
        <v>18.612629370000001</v>
      </c>
      <c r="T20" s="121">
        <f>VLOOKUP($D20,Résultats!$B$2:$AX$476,T$5,FALSE)</f>
        <v>18.054119279999998</v>
      </c>
      <c r="U20" s="121">
        <f>VLOOKUP($D20,Résultats!$B$2:$AX$476,U$5,FALSE)</f>
        <v>18.178534320000001</v>
      </c>
      <c r="V20" s="121">
        <f>VLOOKUP($D20,Résultats!$B$2:$AX$476,V$5,FALSE)</f>
        <v>18.022989410000001</v>
      </c>
      <c r="W20" s="121">
        <f>VLOOKUP($D20,Résultats!$B$2:$AX$476,W$5,FALSE)</f>
        <v>17.801156420000002</v>
      </c>
      <c r="X20" s="3"/>
      <c r="Y20" s="34"/>
    </row>
    <row r="21" spans="1:39" x14ac:dyDescent="0.35">
      <c r="A21" s="3"/>
      <c r="B21" s="273"/>
      <c r="C21" s="3" t="s">
        <v>14</v>
      </c>
      <c r="D21" s="3" t="s">
        <v>233</v>
      </c>
      <c r="E21" s="19">
        <f>VLOOKUP($D21,Résultats!$B$2:$AX$476,E$5,FALSE)</f>
        <v>1.60860863</v>
      </c>
      <c r="F21" s="19">
        <f>VLOOKUP($D21,Résultats!$B$2:$AX$476,F$5,FALSE)</f>
        <v>3.2801281950000001</v>
      </c>
      <c r="G21" s="28">
        <f>VLOOKUP($D21,Résultats!$B$2:$AX$476,G$5,FALSE)</f>
        <v>6.5310491270000002</v>
      </c>
      <c r="H21" s="19">
        <f>VLOOKUP($D21,Résultats!$B$2:$AX$476,H$5,FALSE)</f>
        <v>7.8275083070000004</v>
      </c>
      <c r="I21" s="112">
        <f>VLOOKUP($D21,Résultats!$B$2:$AX$476,I$5,FALSE)</f>
        <v>6.6258576920000003</v>
      </c>
      <c r="J21" s="28">
        <f>VLOOKUP($D21,Résultats!$B$2:$AX$476,J$5,FALSE)</f>
        <v>6.6045021860000004</v>
      </c>
      <c r="K21" s="19">
        <f>VLOOKUP($D21,Résultats!$B$2:$AX$476,K$5,FALSE)</f>
        <v>6.6348902860000001</v>
      </c>
      <c r="L21" s="19">
        <f>VLOOKUP($D21,Résultats!$B$2:$AX$476,L$5,FALSE)</f>
        <v>6.6717863260000003</v>
      </c>
      <c r="M21" s="19">
        <f>VLOOKUP($D21,Résultats!$B$2:$AX$476,M$5,FALSE)</f>
        <v>6.5240351260000002</v>
      </c>
      <c r="N21" s="112">
        <f>VLOOKUP($D21,Résultats!$B$2:$AX$476,N$5,FALSE)</f>
        <v>6.3585278499999998</v>
      </c>
      <c r="O21" s="28">
        <f>VLOOKUP($D21,Résultats!$B$2:$AX$476,O$5,FALSE)</f>
        <v>6.345756862</v>
      </c>
      <c r="P21" s="19">
        <f>VLOOKUP($D21,Résultats!$B$2:$AX$476,P$5,FALSE)</f>
        <v>6.3771305610000004</v>
      </c>
      <c r="Q21" s="19">
        <f>VLOOKUP($D21,Résultats!$B$2:$AX$476,Q$5,FALSE)</f>
        <v>6.4344608159999996</v>
      </c>
      <c r="R21" s="19">
        <f>VLOOKUP($D21,Résultats!$B$2:$AX$476,R$5,FALSE)</f>
        <v>6.5094837989999998</v>
      </c>
      <c r="S21" s="112">
        <f>VLOOKUP($D21,Résultats!$B$2:$AX$476,S$5,FALSE)</f>
        <v>6.5966210189999996</v>
      </c>
      <c r="T21" s="121">
        <f>VLOOKUP($D21,Résultats!$B$2:$AX$476,T$5,FALSE)</f>
        <v>7.1423523619999996</v>
      </c>
      <c r="U21" s="121">
        <f>VLOOKUP($D21,Résultats!$B$2:$AX$476,U$5,FALSE)</f>
        <v>7.4422232299999997</v>
      </c>
      <c r="V21" s="121">
        <f>VLOOKUP($D21,Résultats!$B$2:$AX$476,V$5,FALSE)</f>
        <v>7.7742384729999996</v>
      </c>
      <c r="W21" s="121">
        <f>VLOOKUP($D21,Résultats!$B$2:$AX$476,W$5,FALSE)</f>
        <v>7.9384281640000003</v>
      </c>
      <c r="X21" s="3"/>
      <c r="Y21" s="34"/>
    </row>
    <row r="22" spans="1:39" x14ac:dyDescent="0.35">
      <c r="A22" s="3"/>
      <c r="B22" s="273"/>
      <c r="C22" s="3" t="s">
        <v>15</v>
      </c>
      <c r="D22" s="3" t="s">
        <v>234</v>
      </c>
      <c r="E22" s="19">
        <f>VLOOKUP($D22,Résultats!$B$2:$AX$476,E$5,FALSE)</f>
        <v>0.2010760788</v>
      </c>
      <c r="F22" s="19">
        <f>VLOOKUP($D22,Résultats!$B$2:$AX$476,F$5,FALSE)</f>
        <v>0.1072853349</v>
      </c>
      <c r="G22" s="28">
        <f>VLOOKUP($D22,Résultats!$B$2:$AX$476,G$5,FALSE)</f>
        <v>9.5226778400000003E-2</v>
      </c>
      <c r="H22" s="19">
        <f>VLOOKUP($D22,Résultats!$B$2:$AX$476,H$5,FALSE)</f>
        <v>8.7185021299999999E-2</v>
      </c>
      <c r="I22" s="112">
        <f>VLOOKUP($D22,Résultats!$B$2:$AX$476,I$5,FALSE)</f>
        <v>0.37055789719999999</v>
      </c>
      <c r="J22" s="28">
        <f>VLOOKUP($D22,Résultats!$B$2:$AX$476,J$5,FALSE)</f>
        <v>0.33466187889999999</v>
      </c>
      <c r="K22" s="19">
        <f>VLOOKUP($D22,Résultats!$B$2:$AX$476,K$5,FALSE)</f>
        <v>0.3041081115</v>
      </c>
      <c r="L22" s="19">
        <f>VLOOKUP($D22,Résultats!$B$2:$AX$476,L$5,FALSE)</f>
        <v>0.27599154199999998</v>
      </c>
      <c r="M22" s="19">
        <f>VLOOKUP($D22,Résultats!$B$2:$AX$476,M$5,FALSE)</f>
        <v>0.34567731820000003</v>
      </c>
      <c r="N22" s="112">
        <f>VLOOKUP($D22,Résultats!$B$2:$AX$476,N$5,FALSE)</f>
        <v>0.4113198341</v>
      </c>
      <c r="O22" s="28">
        <f>VLOOKUP($D22,Résultats!$B$2:$AX$476,O$5,FALSE)</f>
        <v>0.40518428620000002</v>
      </c>
      <c r="P22" s="19">
        <f>VLOOKUP($D22,Résultats!$B$2:$AX$476,P$5,FALSE)</f>
        <v>0.40197233970000001</v>
      </c>
      <c r="Q22" s="19">
        <f>VLOOKUP($D22,Résultats!$B$2:$AX$476,Q$5,FALSE)</f>
        <v>0.40044146809999998</v>
      </c>
      <c r="R22" s="19">
        <f>VLOOKUP($D22,Résultats!$B$2:$AX$476,R$5,FALSE)</f>
        <v>0.39988874099999999</v>
      </c>
      <c r="S22" s="112">
        <f>VLOOKUP($D22,Résultats!$B$2:$AX$476,S$5,FALSE)</f>
        <v>0.40006867530000001</v>
      </c>
      <c r="T22" s="121">
        <f>VLOOKUP($D22,Résultats!$B$2:$AX$476,T$5,FALSE)</f>
        <v>0.48293132649999998</v>
      </c>
      <c r="U22" s="121">
        <f>VLOOKUP($D22,Résultats!$B$2:$AX$476,U$5,FALSE)</f>
        <v>0.59402745170000004</v>
      </c>
      <c r="V22" s="121">
        <f>VLOOKUP($D22,Résultats!$B$2:$AX$476,V$5,FALSE)</f>
        <v>0.69612128299999998</v>
      </c>
      <c r="W22" s="121">
        <f>VLOOKUP($D22,Résultats!$B$2:$AX$476,W$5,FALSE)</f>
        <v>0.78457198849999998</v>
      </c>
      <c r="X22" s="3"/>
      <c r="Y22" s="34"/>
      <c r="Z22" s="34"/>
      <c r="AA22" s="34"/>
    </row>
    <row r="23" spans="1:39" x14ac:dyDescent="0.35">
      <c r="A23" s="3"/>
      <c r="B23" s="273"/>
      <c r="C23" s="3" t="s">
        <v>16</v>
      </c>
      <c r="D23" s="3" t="s">
        <v>235</v>
      </c>
      <c r="E23" s="19">
        <f>VLOOKUP($D23,Résultats!$B$2:$AX$476,E$5,FALSE)</f>
        <v>0.74398149140000003</v>
      </c>
      <c r="F23" s="19">
        <f>VLOOKUP($D23,Résultats!$B$2:$AX$476,F$5,FALSE)</f>
        <v>0.60530163910000001</v>
      </c>
      <c r="G23" s="28">
        <f>VLOOKUP($D23,Résultats!$B$2:$AX$476,G$5,FALSE)</f>
        <v>0.58152932219999998</v>
      </c>
      <c r="H23" s="19">
        <f>VLOOKUP($D23,Résultats!$B$2:$AX$476,H$5,FALSE)</f>
        <v>0.5465988128</v>
      </c>
      <c r="I23" s="112">
        <f>VLOOKUP($D23,Résultats!$B$2:$AX$476,I$5,FALSE)</f>
        <v>1.4296067130000001</v>
      </c>
      <c r="J23" s="28">
        <f>VLOOKUP($D23,Résultats!$B$2:$AX$476,J$5,FALSE)</f>
        <v>1.2050835959999999</v>
      </c>
      <c r="K23" s="19">
        <f>VLOOKUP($D23,Résultats!$B$2:$AX$476,K$5,FALSE)</f>
        <v>1.007813053</v>
      </c>
      <c r="L23" s="19">
        <f>VLOOKUP($D23,Résultats!$B$2:$AX$476,L$5,FALSE)</f>
        <v>0.82560086460000004</v>
      </c>
      <c r="M23" s="19">
        <f>VLOOKUP($D23,Résultats!$B$2:$AX$476,M$5,FALSE)</f>
        <v>0.8146671741</v>
      </c>
      <c r="N23" s="112">
        <f>VLOOKUP($D23,Résultats!$B$2:$AX$476,N$5,FALSE)</f>
        <v>0.801171152</v>
      </c>
      <c r="O23" s="28">
        <f>VLOOKUP($D23,Résultats!$B$2:$AX$476,O$5,FALSE)</f>
        <v>0.78814839189999997</v>
      </c>
      <c r="P23" s="19">
        <f>VLOOKUP($D23,Résultats!$B$2:$AX$476,P$5,FALSE)</f>
        <v>0.7808337085</v>
      </c>
      <c r="Q23" s="19">
        <f>VLOOKUP($D23,Résultats!$B$2:$AX$476,Q$5,FALSE)</f>
        <v>0.77679358440000001</v>
      </c>
      <c r="R23" s="19">
        <f>VLOOKUP($D23,Résultats!$B$2:$AX$476,R$5,FALSE)</f>
        <v>0.77451203879999997</v>
      </c>
      <c r="S23" s="112">
        <f>VLOOKUP($D23,Résultats!$B$2:$AX$476,S$5,FALSE)</f>
        <v>0.77364840219999997</v>
      </c>
      <c r="T23" s="121">
        <f>VLOOKUP($D23,Résultats!$B$2:$AX$476,T$5,FALSE)</f>
        <v>0.7592440412</v>
      </c>
      <c r="U23" s="121">
        <f>VLOOKUP($D23,Résultats!$B$2:$AX$476,U$5,FALSE)</f>
        <v>0.76555638469999998</v>
      </c>
      <c r="V23" s="121">
        <f>VLOOKUP($D23,Résultats!$B$2:$AX$476,V$5,FALSE)</f>
        <v>0.77352562130000002</v>
      </c>
      <c r="W23" s="121">
        <f>VLOOKUP($D23,Résultats!$B$2:$AX$476,W$5,FALSE)</f>
        <v>0.79189736590000004</v>
      </c>
      <c r="X23" s="3"/>
      <c r="Y23" s="34"/>
      <c r="Z23" s="34"/>
      <c r="AA23" s="34"/>
    </row>
    <row r="24" spans="1:39" x14ac:dyDescent="0.35">
      <c r="A24" s="3"/>
      <c r="B24" s="273"/>
      <c r="C24" s="3" t="s">
        <v>17</v>
      </c>
      <c r="D24" s="3" t="s">
        <v>236</v>
      </c>
      <c r="E24" s="19">
        <f>VLOOKUP($D24,Résultats!$B$2:$AX$476,E$5,FALSE)</f>
        <v>0.2010760788</v>
      </c>
      <c r="F24" s="19">
        <f>VLOOKUP($D24,Résultats!$B$2:$AX$476,F$5,FALSE)</f>
        <v>0.2696053726</v>
      </c>
      <c r="G24" s="28">
        <f>VLOOKUP($D24,Résultats!$B$2:$AX$476,G$5,FALSE)</f>
        <v>0.29351590059999999</v>
      </c>
      <c r="H24" s="19">
        <f>VLOOKUP($D24,Résultats!$B$2:$AX$476,H$5,FALSE)</f>
        <v>0.28765761290000003</v>
      </c>
      <c r="I24" s="112">
        <f>VLOOKUP($D24,Résultats!$B$2:$AX$476,I$5,FALSE)</f>
        <v>0.3240693878</v>
      </c>
      <c r="J24" s="28">
        <f>VLOOKUP($D24,Résultats!$B$2:$AX$476,J$5,FALSE)</f>
        <v>0.30297114469999997</v>
      </c>
      <c r="K24" s="19">
        <f>VLOOKUP($D24,Résultats!$B$2:$AX$476,K$5,FALSE)</f>
        <v>0.28581859749999999</v>
      </c>
      <c r="L24" s="19">
        <f>VLOOKUP($D24,Résultats!$B$2:$AX$476,L$5,FALSE)</f>
        <v>0.27018245330000001</v>
      </c>
      <c r="M24" s="19">
        <f>VLOOKUP($D24,Résultats!$B$2:$AX$476,M$5,FALSE)</f>
        <v>0.26790653050000002</v>
      </c>
      <c r="N24" s="112">
        <f>VLOOKUP($D24,Résultats!$B$2:$AX$476,N$5,FALSE)</f>
        <v>0.2647497144</v>
      </c>
      <c r="O24" s="28">
        <f>VLOOKUP($D24,Résultats!$B$2:$AX$476,O$5,FALSE)</f>
        <v>0.26394927169999999</v>
      </c>
      <c r="P24" s="19">
        <f>VLOOKUP($D24,Résultats!$B$2:$AX$476,P$5,FALSE)</f>
        <v>0.26499031919999999</v>
      </c>
      <c r="Q24" s="19">
        <f>VLOOKUP($D24,Résultats!$B$2:$AX$476,Q$5,FALSE)</f>
        <v>0.26711221979999999</v>
      </c>
      <c r="R24" s="19">
        <f>VLOOKUP($D24,Résultats!$B$2:$AX$476,R$5,FALSE)</f>
        <v>0.26986634679999999</v>
      </c>
      <c r="S24" s="112">
        <f>VLOOKUP($D24,Résultats!$B$2:$AX$476,S$5,FALSE)</f>
        <v>0.27312190269999997</v>
      </c>
      <c r="T24" s="121">
        <f>VLOOKUP($D24,Résultats!$B$2:$AX$476,T$5,FALSE)</f>
        <v>0.27039590860000001</v>
      </c>
      <c r="U24" s="121">
        <f>VLOOKUP($D24,Résultats!$B$2:$AX$476,U$5,FALSE)</f>
        <v>0.27485978570000003</v>
      </c>
      <c r="V24" s="121">
        <f>VLOOKUP($D24,Résultats!$B$2:$AX$476,V$5,FALSE)</f>
        <v>0.28040568389999998</v>
      </c>
      <c r="W24" s="121">
        <f>VLOOKUP($D24,Résultats!$B$2:$AX$476,W$5,FALSE)</f>
        <v>0.28891486859999999</v>
      </c>
      <c r="X24" s="3"/>
      <c r="Y24" s="34"/>
      <c r="Z24" s="34"/>
      <c r="AA24" s="34"/>
    </row>
    <row r="25" spans="1:39" x14ac:dyDescent="0.35">
      <c r="A25" s="3"/>
      <c r="B25" s="274"/>
      <c r="C25" s="7" t="s">
        <v>12</v>
      </c>
      <c r="D25" s="3" t="s">
        <v>237</v>
      </c>
      <c r="E25" s="20">
        <f>VLOOKUP($D25,Résultats!$B$2:$AX$476,E$5,FALSE)</f>
        <v>0.4021521575</v>
      </c>
      <c r="F25" s="20">
        <f>VLOOKUP($D25,Résultats!$B$2:$AX$476,F$5,FALSE)</f>
        <v>1.128381302</v>
      </c>
      <c r="G25" s="114">
        <f>VLOOKUP($D25,Résultats!$B$2:$AX$476,G$5,FALSE)</f>
        <v>1.2656590830000001</v>
      </c>
      <c r="H25" s="20">
        <f>VLOOKUP($D25,Résultats!$B$2:$AX$476,H$5,FALSE)</f>
        <v>1.2527956469999999</v>
      </c>
      <c r="I25" s="115">
        <f>VLOOKUP($D25,Résultats!$B$2:$AX$476,I$5,FALSE)</f>
        <v>2.2109240319999999</v>
      </c>
      <c r="J25" s="114">
        <f>VLOOKUP($D25,Résultats!$B$2:$AX$476,J$5,FALSE)</f>
        <v>2.2142285390000001</v>
      </c>
      <c r="K25" s="20">
        <f>VLOOKUP($D25,Résultats!$B$2:$AX$476,K$5,FALSE)</f>
        <v>2.2340629769999998</v>
      </c>
      <c r="L25" s="20">
        <f>VLOOKUP($D25,Résultats!$B$2:$AX$476,L$5,FALSE)</f>
        <v>2.2554458300000002</v>
      </c>
      <c r="M25" s="20">
        <f>VLOOKUP($D25,Résultats!$B$2:$AX$476,M$5,FALSE)</f>
        <v>2.2984678550000002</v>
      </c>
      <c r="N25" s="115">
        <f>VLOOKUP($D25,Résultats!$B$2:$AX$476,N$5,FALSE)</f>
        <v>2.331428941</v>
      </c>
      <c r="O25" s="114">
        <f>VLOOKUP($D25,Résultats!$B$2:$AX$476,O$5,FALSE)</f>
        <v>2.4171014309999999</v>
      </c>
      <c r="P25" s="20">
        <f>VLOOKUP($D25,Résultats!$B$2:$AX$476,P$5,FALSE)</f>
        <v>2.5178033110000002</v>
      </c>
      <c r="Q25" s="20">
        <f>VLOOKUP($D25,Résultats!$B$2:$AX$476,Q$5,FALSE)</f>
        <v>2.627988437</v>
      </c>
      <c r="R25" s="20">
        <f>VLOOKUP($D25,Résultats!$B$2:$AX$476,R$5,FALSE)</f>
        <v>2.750221281</v>
      </c>
      <c r="S25" s="115">
        <f>VLOOKUP($D25,Résultats!$B$2:$AX$476,S$5,FALSE)</f>
        <v>2.8777746890000002</v>
      </c>
      <c r="T25" s="123">
        <f>VLOOKUP($D25,Résultats!$B$2:$AX$476,T$5,FALSE)</f>
        <v>3.3690025380000002</v>
      </c>
      <c r="U25" s="123">
        <f>VLOOKUP($D25,Résultats!$B$2:$AX$476,U$5,FALSE)</f>
        <v>3.7374037339999999</v>
      </c>
      <c r="V25" s="123">
        <f>VLOOKUP($D25,Résultats!$B$2:$AX$476,V$5,FALSE)</f>
        <v>4.1171188159999996</v>
      </c>
      <c r="W25" s="123">
        <f>VLOOKUP($D25,Résultats!$B$2:$AX$476,W$5,FALSE)</f>
        <v>4.6837441049999997</v>
      </c>
      <c r="X25" s="3"/>
      <c r="Y25" s="34"/>
      <c r="Z25" s="34"/>
      <c r="AA25" s="34"/>
    </row>
    <row r="26" spans="1:39" x14ac:dyDescent="0.35">
      <c r="A26" s="3"/>
      <c r="B26" s="208" t="s">
        <v>8</v>
      </c>
      <c r="C26" s="2"/>
      <c r="D26" s="17" t="s">
        <v>238</v>
      </c>
      <c r="E26" s="6">
        <f>VLOOKUP($D26,Résultats!$B$2:$AX$476,E$5,FALSE)</f>
        <v>5.7508898210000003</v>
      </c>
      <c r="F26" s="6">
        <f>VLOOKUP($D26,Résultats!$B$2:$AX$476,F$5,FALSE)</f>
        <v>4.5921754220000004</v>
      </c>
      <c r="G26" s="110">
        <f>VLOOKUP($D26,Résultats!$B$2:$AX$476,G$5,FALSE)</f>
        <v>2.8303979849999998</v>
      </c>
      <c r="H26" s="6">
        <f>VLOOKUP($D26,Résultats!$B$2:$AX$476,H$5,FALSE)</f>
        <v>2.6286648659999998</v>
      </c>
      <c r="I26" s="111">
        <f>VLOOKUP($D26,Résultats!$B$2:$AX$476,I$5,FALSE)</f>
        <v>2.465326546</v>
      </c>
      <c r="J26" s="110">
        <f>VLOOKUP($D26,Résultats!$B$2:$AX$476,J$5,FALSE)</f>
        <v>2.3880474550000002</v>
      </c>
      <c r="K26" s="6">
        <f>VLOOKUP($D26,Résultats!$B$2:$AX$476,K$5,FALSE)</f>
        <v>2.3703234439999998</v>
      </c>
      <c r="L26" s="6">
        <f>VLOOKUP($D26,Résultats!$B$2:$AX$476,L$5,FALSE)</f>
        <v>2.3799418000000001</v>
      </c>
      <c r="M26" s="6">
        <f>VLOOKUP($D26,Résultats!$B$2:$AX$476,M$5,FALSE)</f>
        <v>2.3868082410000002</v>
      </c>
      <c r="N26" s="111">
        <f>VLOOKUP($D26,Résultats!$B$2:$AX$476,N$5,FALSE)</f>
        <v>2.3920144379999999</v>
      </c>
      <c r="O26" s="110">
        <f>VLOOKUP($D26,Résultats!$B$2:$AX$476,O$5,FALSE)</f>
        <v>2.4012541280000002</v>
      </c>
      <c r="P26" s="6">
        <f>VLOOKUP($D26,Résultats!$B$2:$AX$476,P$5,FALSE)</f>
        <v>2.4174363400000001</v>
      </c>
      <c r="Q26" s="6">
        <f>VLOOKUP($D26,Résultats!$B$2:$AX$476,Q$5,FALSE)</f>
        <v>2.439624002</v>
      </c>
      <c r="R26" s="6">
        <f>VLOOKUP($D26,Résultats!$B$2:$AX$476,R$5,FALSE)</f>
        <v>2.467329822</v>
      </c>
      <c r="S26" s="111">
        <f>VLOOKUP($D26,Résultats!$B$2:$AX$476,S$5,FALSE)</f>
        <v>2.4997441789999999</v>
      </c>
      <c r="T26" s="120">
        <f>VLOOKUP($D26,Résultats!$B$2:$AX$476,T$5,FALSE)</f>
        <v>2.676326033</v>
      </c>
      <c r="U26" s="120">
        <f>VLOOKUP($D26,Résultats!$B$2:$AX$476,U$5,FALSE)</f>
        <v>2.8599943059999999</v>
      </c>
      <c r="V26" s="120">
        <f>VLOOKUP($D26,Résultats!$B$2:$AX$476,V$5,FALSE)</f>
        <v>3.0560102640000002</v>
      </c>
      <c r="W26" s="120">
        <f>VLOOKUP($D26,Résultats!$B$2:$AX$476,W$5,FALSE)</f>
        <v>3.2757120839999998</v>
      </c>
      <c r="X26" s="3"/>
      <c r="Y26" s="34"/>
      <c r="Z26" s="34"/>
      <c r="AA26" s="34"/>
    </row>
    <row r="27" spans="1:39" x14ac:dyDescent="0.35">
      <c r="A27" s="3"/>
      <c r="B27" s="207" t="s">
        <v>1</v>
      </c>
      <c r="C27" s="2"/>
      <c r="D27" s="2"/>
      <c r="E27" s="9">
        <f>E26+E19+E10+E7</f>
        <v>268.92818924139999</v>
      </c>
      <c r="F27" s="9">
        <f>F26+F19+F10+F7</f>
        <v>258.21612091610001</v>
      </c>
      <c r="G27" s="29">
        <f t="shared" ref="G27:R27" si="4">G26+G19+G10+G7</f>
        <v>250.2310364727</v>
      </c>
      <c r="H27" s="9">
        <f t="shared" si="4"/>
        <v>245.19319124309988</v>
      </c>
      <c r="I27" s="116">
        <f t="shared" si="4"/>
        <v>234.35776953560003</v>
      </c>
      <c r="J27" s="29">
        <f t="shared" si="4"/>
        <v>229.28340583639999</v>
      </c>
      <c r="K27" s="9">
        <f t="shared" si="4"/>
        <v>225.50047307020003</v>
      </c>
      <c r="L27" s="9">
        <f t="shared" si="4"/>
        <v>222.34871724750002</v>
      </c>
      <c r="M27" s="9">
        <f t="shared" si="4"/>
        <v>229.4537724196</v>
      </c>
      <c r="N27" s="116">
        <f t="shared" si="4"/>
        <v>236.76020661550001</v>
      </c>
      <c r="O27" s="29">
        <f t="shared" si="4"/>
        <v>236.40487335150002</v>
      </c>
      <c r="P27" s="9">
        <f t="shared" si="4"/>
        <v>236.67554617360005</v>
      </c>
      <c r="Q27" s="9">
        <f t="shared" si="4"/>
        <v>237.42175220439998</v>
      </c>
      <c r="R27" s="9">
        <f t="shared" si="4"/>
        <v>238.25390067620003</v>
      </c>
      <c r="S27" s="116">
        <f>S26+S19+S10+S7</f>
        <v>239.38447478800001</v>
      </c>
      <c r="T27" s="124">
        <f>T26+T19+T10+T7</f>
        <v>231.0457974519</v>
      </c>
      <c r="U27" s="124">
        <f>U26+U19+U10+U7</f>
        <v>226.59861418299997</v>
      </c>
      <c r="V27" s="124">
        <f>V26+V19+V10+V7</f>
        <v>221.60331415140001</v>
      </c>
      <c r="W27" s="124">
        <f>W26+W19+W10+W7</f>
        <v>219.52430395379997</v>
      </c>
      <c r="X27" s="3"/>
      <c r="Y27" s="34"/>
      <c r="Z27" s="34"/>
      <c r="AA27" s="34"/>
    </row>
    <row r="28" spans="1:39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39" x14ac:dyDescent="0.3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39" ht="21" x14ac:dyDescent="0.5">
      <c r="A30" s="227" t="s">
        <v>433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39" ht="23.5" x14ac:dyDescent="0.55000000000000004">
      <c r="A31" s="195" t="str">
        <f>Résultats!B1</f>
        <v>TEND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s="51" t="s">
        <v>442</v>
      </c>
      <c r="AA31" s="51"/>
      <c r="AB31" s="51"/>
      <c r="AC31" s="53"/>
      <c r="AE31" s="51" t="s">
        <v>445</v>
      </c>
      <c r="AF31" s="51"/>
      <c r="AG31" s="51"/>
      <c r="AH31" s="53"/>
      <c r="AJ31" s="51" t="s">
        <v>446</v>
      </c>
      <c r="AK31" s="51"/>
      <c r="AL31" s="51"/>
      <c r="AM31" s="53"/>
    </row>
    <row r="32" spans="1:39" x14ac:dyDescent="0.35">
      <c r="A32" s="3"/>
      <c r="B32" s="206"/>
      <c r="C32" s="2"/>
      <c r="D32" s="18"/>
      <c r="E32" s="4">
        <v>2006</v>
      </c>
      <c r="F32" s="4">
        <v>2015</v>
      </c>
      <c r="G32" s="26">
        <v>2018</v>
      </c>
      <c r="H32" s="33">
        <v>2019</v>
      </c>
      <c r="I32" s="109">
        <v>2020</v>
      </c>
      <c r="J32" s="117">
        <v>2021</v>
      </c>
      <c r="K32" s="33">
        <v>2022</v>
      </c>
      <c r="L32" s="33">
        <v>2023</v>
      </c>
      <c r="M32" s="33">
        <v>2024</v>
      </c>
      <c r="N32" s="109">
        <v>2025</v>
      </c>
      <c r="O32" s="117">
        <v>2026</v>
      </c>
      <c r="P32" s="33">
        <v>2027</v>
      </c>
      <c r="Q32" s="33">
        <v>2028</v>
      </c>
      <c r="R32" s="33">
        <v>2029</v>
      </c>
      <c r="S32" s="118">
        <v>2030</v>
      </c>
      <c r="T32" s="119">
        <v>2035</v>
      </c>
      <c r="U32" s="119">
        <v>2040</v>
      </c>
      <c r="V32" s="119">
        <v>2045</v>
      </c>
      <c r="W32" s="119">
        <v>2050</v>
      </c>
      <c r="X32" s="3"/>
      <c r="Z32" s="209"/>
      <c r="AA32" s="210">
        <v>2020</v>
      </c>
      <c r="AB32" s="210">
        <v>2030</v>
      </c>
      <c r="AC32" s="211">
        <v>2050</v>
      </c>
      <c r="AE32" s="209"/>
      <c r="AF32" s="210">
        <v>2020</v>
      </c>
      <c r="AG32" s="210">
        <v>2030</v>
      </c>
      <c r="AH32" s="211">
        <v>2050</v>
      </c>
      <c r="AJ32" s="209"/>
      <c r="AK32" s="210">
        <v>2020</v>
      </c>
      <c r="AL32" s="210">
        <v>2030</v>
      </c>
      <c r="AM32" s="211">
        <v>2050</v>
      </c>
    </row>
    <row r="33" spans="1:39" x14ac:dyDescent="0.35">
      <c r="A33" s="3"/>
      <c r="B33" s="272" t="s">
        <v>0</v>
      </c>
      <c r="C33" s="5" t="s">
        <v>1</v>
      </c>
      <c r="D33" s="2" t="s">
        <v>183</v>
      </c>
      <c r="E33" s="6">
        <f>SUM(E34:E35)</f>
        <v>84.607581081000006</v>
      </c>
      <c r="F33" s="6">
        <f>SUM(F34:F35)</f>
        <v>71.853019403000005</v>
      </c>
      <c r="G33" s="110">
        <f t="shared" ref="G33:R33" si="5">SUM(G34:G35)</f>
        <v>69.101701070999994</v>
      </c>
      <c r="H33" s="6">
        <f t="shared" si="5"/>
        <v>68.152873604999996</v>
      </c>
      <c r="I33" s="111">
        <f t="shared" si="5"/>
        <v>68.598228703000004</v>
      </c>
      <c r="J33" s="110">
        <f t="shared" si="5"/>
        <v>68.300409498999997</v>
      </c>
      <c r="K33" s="6">
        <f t="shared" si="5"/>
        <v>67.579443854000004</v>
      </c>
      <c r="L33" s="6">
        <f t="shared" si="5"/>
        <v>66.671799785000005</v>
      </c>
      <c r="M33" s="6">
        <f t="shared" si="5"/>
        <v>65.152134509999996</v>
      </c>
      <c r="N33" s="111">
        <f t="shared" si="5"/>
        <v>63.271319063</v>
      </c>
      <c r="O33" s="110">
        <f t="shared" si="5"/>
        <v>61.774025231000003</v>
      </c>
      <c r="P33" s="6">
        <f t="shared" si="5"/>
        <v>60.735916517999996</v>
      </c>
      <c r="Q33" s="6">
        <f t="shared" si="5"/>
        <v>60.035002877000004</v>
      </c>
      <c r="R33" s="6">
        <f t="shared" si="5"/>
        <v>59.567350013000002</v>
      </c>
      <c r="S33" s="111">
        <f>SUM(S34:S35)</f>
        <v>59.256543186999998</v>
      </c>
      <c r="T33" s="120">
        <f>SUM(T34:T35)</f>
        <v>56.780846580999999</v>
      </c>
      <c r="U33" s="120">
        <f>SUM(U34:U35)</f>
        <v>53.873924101999997</v>
      </c>
      <c r="V33" s="120">
        <f>SUM(V34:V35)</f>
        <v>51.263205670000005</v>
      </c>
      <c r="W33" s="120">
        <f>SUM(W34:W35)</f>
        <v>48.799721499</v>
      </c>
      <c r="X33" s="3"/>
      <c r="Z33" s="212" t="s">
        <v>42</v>
      </c>
      <c r="AA33" s="221">
        <f>(I38+I40)/I36</f>
        <v>8.6413757769419723E-3</v>
      </c>
      <c r="AB33" s="221">
        <f>(S38+S40)/S36</f>
        <v>6.9572056923317043E-3</v>
      </c>
      <c r="AC33" s="222">
        <f>(W38+W40)/W36</f>
        <v>7.0660959970396207E-3</v>
      </c>
      <c r="AE33" s="212" t="s">
        <v>447</v>
      </c>
      <c r="AF33" s="221">
        <f>I34/I33</f>
        <v>0.95161573825222034</v>
      </c>
      <c r="AG33" s="221">
        <f>S34/S33</f>
        <v>0.93912696517552929</v>
      </c>
      <c r="AH33" s="222">
        <f>W34/W33</f>
        <v>0.93651036760397322</v>
      </c>
      <c r="AJ33" s="212" t="s">
        <v>381</v>
      </c>
      <c r="AK33" s="221">
        <f>I46/(I46+I48)</f>
        <v>0.98439656249758023</v>
      </c>
      <c r="AL33" s="221">
        <f>S46/(S46+S48)</f>
        <v>0.97850009739336863</v>
      </c>
      <c r="AM33" s="222">
        <f>W46/(W46+W48)</f>
        <v>0.95693676439170239</v>
      </c>
    </row>
    <row r="34" spans="1:39" x14ac:dyDescent="0.35">
      <c r="A34" s="3"/>
      <c r="B34" s="273"/>
      <c r="C34" s="3" t="s">
        <v>2</v>
      </c>
      <c r="D34" s="18" t="s">
        <v>198</v>
      </c>
      <c r="E34" s="19">
        <f>VLOOKUP($D34,Résultats!$B$2:$AX$476,E$5,FALSE)</f>
        <v>83.907546510000003</v>
      </c>
      <c r="F34" s="19">
        <f>VLOOKUP($D34,Résultats!$B$2:$AX$476,F$5,FALSE)</f>
        <v>68.211605800000001</v>
      </c>
      <c r="G34" s="28">
        <f>VLOOKUP($D34,Résultats!$B$2:$AX$476,G$5,FALSE)</f>
        <v>64.983374049999995</v>
      </c>
      <c r="H34" s="19">
        <f>VLOOKUP($D34,Résultats!$B$2:$AX$476,H$5,FALSE)</f>
        <v>63.86708007</v>
      </c>
      <c r="I34" s="112">
        <f>VLOOKUP($D34,Résultats!$B$2:$AX$476,I$5,FALSE)</f>
        <v>65.279154050000002</v>
      </c>
      <c r="J34" s="28">
        <f>VLOOKUP($D34,Résultats!$B$2:$AX$476,J$5,FALSE)</f>
        <v>64.792309979999999</v>
      </c>
      <c r="K34" s="19">
        <f>VLOOKUP($D34,Résultats!$B$2:$AX$476,K$5,FALSE)</f>
        <v>63.909220210000001</v>
      </c>
      <c r="L34" s="19">
        <f>VLOOKUP($D34,Résultats!$B$2:$AX$476,L$5,FALSE)</f>
        <v>62.856460339999998</v>
      </c>
      <c r="M34" s="19">
        <f>VLOOKUP($D34,Résultats!$B$2:$AX$476,M$5,FALSE)</f>
        <v>61.306110150000002</v>
      </c>
      <c r="N34" s="112">
        <f>VLOOKUP($D34,Résultats!$B$2:$AX$476,N$5,FALSE)</f>
        <v>59.421134180000003</v>
      </c>
      <c r="O34" s="28">
        <f>VLOOKUP($D34,Résultats!$B$2:$AX$476,O$5,FALSE)</f>
        <v>58.01514169</v>
      </c>
      <c r="P34" s="19">
        <f>VLOOKUP($D34,Résultats!$B$2:$AX$476,P$5,FALSE)</f>
        <v>57.040396629999996</v>
      </c>
      <c r="Q34" s="19">
        <f>VLOOKUP($D34,Résultats!$B$2:$AX$476,Q$5,FALSE)</f>
        <v>56.382335980000001</v>
      </c>
      <c r="R34" s="19">
        <f>VLOOKUP($D34,Résultats!$B$2:$AX$476,R$5,FALSE)</f>
        <v>55.942249310000001</v>
      </c>
      <c r="S34" s="112">
        <f>VLOOKUP($D34,Résultats!$B$2:$AX$476,S$5,FALSE)</f>
        <v>55.649417569999997</v>
      </c>
      <c r="T34" s="121">
        <f>VLOOKUP($D34,Résultats!$B$2:$AX$476,T$5,FALSE)</f>
        <v>53.339616489999997</v>
      </c>
      <c r="U34" s="121">
        <f>VLOOKUP($D34,Résultats!$B$2:$AX$476,U$5,FALSE)</f>
        <v>50.60219523</v>
      </c>
      <c r="V34" s="121">
        <f>VLOOKUP($D34,Résultats!$B$2:$AX$476,V$5,FALSE)</f>
        <v>48.089349390000002</v>
      </c>
      <c r="W34" s="121">
        <f>VLOOKUP($D34,Résultats!$B$2:$AX$476,W$5,FALSE)</f>
        <v>45.701445120000002</v>
      </c>
      <c r="X34" s="3"/>
      <c r="Z34" s="212" t="s">
        <v>376</v>
      </c>
      <c r="AA34" s="221">
        <f>I37/I36</f>
        <v>0.69408091303609265</v>
      </c>
      <c r="AB34" s="221">
        <f>S37/S36</f>
        <v>0.64846858617234782</v>
      </c>
      <c r="AC34" s="222">
        <f>W37/W36</f>
        <v>0.37300389185942129</v>
      </c>
      <c r="AE34" s="214" t="s">
        <v>380</v>
      </c>
      <c r="AF34" s="223">
        <f>I35/I33</f>
        <v>4.8384261747779607E-2</v>
      </c>
      <c r="AG34" s="223">
        <f>S35/S33</f>
        <v>6.0873034824470651E-2</v>
      </c>
      <c r="AH34" s="224">
        <f>W35/W33</f>
        <v>6.3489632396026882E-2</v>
      </c>
      <c r="AJ34" s="214" t="s">
        <v>382</v>
      </c>
      <c r="AK34" s="223">
        <f>I48/(I46+I48)</f>
        <v>1.5603437502419718E-2</v>
      </c>
      <c r="AL34" s="223">
        <f>S48/(S46+S48)</f>
        <v>2.14999026066315E-2</v>
      </c>
      <c r="AM34" s="224">
        <f>W48/(W46+W48)</f>
        <v>4.3063235608297577E-2</v>
      </c>
    </row>
    <row r="35" spans="1:39" x14ac:dyDescent="0.35">
      <c r="A35" s="3"/>
      <c r="B35" s="274"/>
      <c r="C35" s="7" t="s">
        <v>3</v>
      </c>
      <c r="D35" s="3" t="s">
        <v>199</v>
      </c>
      <c r="E35" s="19">
        <f>VLOOKUP($D35,Résultats!$B$2:$AX$476,E$5,FALSE)</f>
        <v>0.70003457099999999</v>
      </c>
      <c r="F35" s="19">
        <f>VLOOKUP($D35,Résultats!$B$2:$AX$476,F$5,FALSE)</f>
        <v>3.6414136030000002</v>
      </c>
      <c r="G35" s="28">
        <f>VLOOKUP($D35,Résultats!$B$2:$AX$476,G$5,FALSE)</f>
        <v>4.1183270209999998</v>
      </c>
      <c r="H35" s="19">
        <f>VLOOKUP($D35,Résultats!$B$2:$AX$476,H$5,FALSE)</f>
        <v>4.2857935349999998</v>
      </c>
      <c r="I35" s="112">
        <f>VLOOKUP($D35,Résultats!$B$2:$AX$476,I$5,FALSE)</f>
        <v>3.3190746529999999</v>
      </c>
      <c r="J35" s="28">
        <f>VLOOKUP($D35,Résultats!$B$2:$AX$476,J$5,FALSE)</f>
        <v>3.5080995189999999</v>
      </c>
      <c r="K35" s="19">
        <f>VLOOKUP($D35,Résultats!$B$2:$AX$476,K$5,FALSE)</f>
        <v>3.670223644</v>
      </c>
      <c r="L35" s="19">
        <f>VLOOKUP($D35,Résultats!$B$2:$AX$476,L$5,FALSE)</f>
        <v>3.8153394450000002</v>
      </c>
      <c r="M35" s="19">
        <f>VLOOKUP($D35,Résultats!$B$2:$AX$476,M$5,FALSE)</f>
        <v>3.8460243599999999</v>
      </c>
      <c r="N35" s="112">
        <f>VLOOKUP($D35,Résultats!$B$2:$AX$476,N$5,FALSE)</f>
        <v>3.8501848829999998</v>
      </c>
      <c r="O35" s="28">
        <f>VLOOKUP($D35,Résultats!$B$2:$AX$476,O$5,FALSE)</f>
        <v>3.7588835409999999</v>
      </c>
      <c r="P35" s="19">
        <f>VLOOKUP($D35,Résultats!$B$2:$AX$476,P$5,FALSE)</f>
        <v>3.6955198880000002</v>
      </c>
      <c r="Q35" s="19">
        <f>VLOOKUP($D35,Résultats!$B$2:$AX$476,Q$5,FALSE)</f>
        <v>3.652666897</v>
      </c>
      <c r="R35" s="19">
        <f>VLOOKUP($D35,Résultats!$B$2:$AX$476,R$5,FALSE)</f>
        <v>3.6251007030000002</v>
      </c>
      <c r="S35" s="112">
        <f>VLOOKUP($D35,Résultats!$B$2:$AX$476,S$5,FALSE)</f>
        <v>3.6071256169999999</v>
      </c>
      <c r="T35" s="121">
        <f>VLOOKUP($D35,Résultats!$B$2:$AX$476,T$5,FALSE)</f>
        <v>3.441230091</v>
      </c>
      <c r="U35" s="121">
        <f>VLOOKUP($D35,Résultats!$B$2:$AX$476,U$5,FALSE)</f>
        <v>3.2717288720000002</v>
      </c>
      <c r="V35" s="121">
        <f>VLOOKUP($D35,Résultats!$B$2:$AX$476,V$5,FALSE)</f>
        <v>3.1738562799999999</v>
      </c>
      <c r="W35" s="121">
        <f>VLOOKUP($D35,Résultats!$B$2:$AX$476,W$5,FALSE)</f>
        <v>3.0982763790000001</v>
      </c>
      <c r="X35" s="3"/>
      <c r="Z35" s="212" t="s">
        <v>444</v>
      </c>
      <c r="AA35" s="221">
        <f>I43/I36</f>
        <v>0.1025860132202798</v>
      </c>
      <c r="AB35" s="221">
        <f>S43/S36</f>
        <v>0.10222058431313738</v>
      </c>
      <c r="AC35" s="222">
        <f>W43/W36</f>
        <v>9.7911813984918078E-2</v>
      </c>
      <c r="AE35" s="220" t="s">
        <v>443</v>
      </c>
      <c r="AF35" s="225">
        <f>SUM(AF33:AF34)</f>
        <v>1</v>
      </c>
      <c r="AG35" s="225">
        <f t="shared" ref="AG35:AH35" si="6">SUM(AG33:AG34)</f>
        <v>1</v>
      </c>
      <c r="AH35" s="225">
        <f t="shared" si="6"/>
        <v>1</v>
      </c>
      <c r="AJ35" s="220" t="s">
        <v>443</v>
      </c>
      <c r="AK35" s="225">
        <f>SUM(AK33:AK34)</f>
        <v>1</v>
      </c>
      <c r="AL35" s="225">
        <f t="shared" ref="AL35" si="7">SUM(AL33:AL34)</f>
        <v>1.0000000000000002</v>
      </c>
      <c r="AM35" s="225">
        <f t="shared" ref="AM35" si="8">SUM(AM33:AM34)</f>
        <v>1</v>
      </c>
    </row>
    <row r="36" spans="1:39" x14ac:dyDescent="0.35">
      <c r="A36" s="3"/>
      <c r="B36" s="272" t="s">
        <v>4</v>
      </c>
      <c r="C36" s="5" t="s">
        <v>1</v>
      </c>
      <c r="D36" s="2" t="s">
        <v>184</v>
      </c>
      <c r="E36" s="8">
        <f>SUM(E37:E44)</f>
        <v>37.199999999899994</v>
      </c>
      <c r="F36" s="8">
        <f>SUM(F37:F44)</f>
        <v>37.932990373599999</v>
      </c>
      <c r="G36" s="27">
        <f t="shared" ref="G36:R36" si="9">SUM(G37:G44)</f>
        <v>38.733877845999992</v>
      </c>
      <c r="H36" s="8">
        <f t="shared" si="9"/>
        <v>38.587143228100004</v>
      </c>
      <c r="I36" s="113">
        <f t="shared" si="9"/>
        <v>37.740819878500005</v>
      </c>
      <c r="J36" s="27">
        <f t="shared" si="9"/>
        <v>37.345830498200002</v>
      </c>
      <c r="K36" s="8">
        <f t="shared" si="9"/>
        <v>37.388890792899993</v>
      </c>
      <c r="L36" s="8">
        <f t="shared" si="9"/>
        <v>37.6728773627</v>
      </c>
      <c r="M36" s="8">
        <f t="shared" si="9"/>
        <v>38.305356776800004</v>
      </c>
      <c r="N36" s="113">
        <f t="shared" si="9"/>
        <v>39.078609589800003</v>
      </c>
      <c r="O36" s="27">
        <f t="shared" si="9"/>
        <v>39.654414521</v>
      </c>
      <c r="P36" s="8">
        <f t="shared" si="9"/>
        <v>40.217923231300006</v>
      </c>
      <c r="Q36" s="8">
        <f t="shared" si="9"/>
        <v>40.791392760700006</v>
      </c>
      <c r="R36" s="8">
        <f t="shared" si="9"/>
        <v>41.385436136800003</v>
      </c>
      <c r="S36" s="113">
        <f>SUM(S37:S44)</f>
        <v>42.013556710300001</v>
      </c>
      <c r="T36" s="122">
        <f>SUM(T37:T44)</f>
        <v>46.483694832000005</v>
      </c>
      <c r="U36" s="122">
        <f>SUM(U37:U44)</f>
        <v>51.931381673899999</v>
      </c>
      <c r="V36" s="122">
        <f>SUM(V37:V44)</f>
        <v>56.718962736400009</v>
      </c>
      <c r="W36" s="122">
        <f>SUM(W37:W44)</f>
        <v>61.362743498199997</v>
      </c>
      <c r="X36" s="3"/>
      <c r="Z36" s="212" t="s">
        <v>377</v>
      </c>
      <c r="AA36" s="221">
        <f>I42/I36</f>
        <v>3.6998234285722603E-2</v>
      </c>
      <c r="AB36" s="221">
        <f>S42/S36</f>
        <v>6.0326902230075488E-2</v>
      </c>
      <c r="AC36" s="222">
        <f>W42/W36</f>
        <v>0.17656228751111516</v>
      </c>
    </row>
    <row r="37" spans="1:39" x14ac:dyDescent="0.35">
      <c r="A37" s="3"/>
      <c r="B37" s="273"/>
      <c r="C37" s="3" t="s">
        <v>5</v>
      </c>
      <c r="D37" s="3" t="s">
        <v>190</v>
      </c>
      <c r="E37" s="19">
        <f>VLOOKUP($D37,Résultats!$B$2:$AX$476,E$5,FALSE)</f>
        <v>29.721453270000001</v>
      </c>
      <c r="F37" s="19">
        <f>VLOOKUP($D37,Résultats!$B$2:$AX$476,F$5,FALSE)</f>
        <v>30.163604230000001</v>
      </c>
      <c r="G37" s="28">
        <f>VLOOKUP($D37,Résultats!$B$2:$AX$476,G$5,FALSE)</f>
        <v>29.11923741</v>
      </c>
      <c r="H37" s="19">
        <f>VLOOKUP($D37,Résultats!$B$2:$AX$476,H$5,FALSE)</f>
        <v>28.328911009999999</v>
      </c>
      <c r="I37" s="112">
        <f>VLOOKUP($D37,Résultats!$B$2:$AX$476,I$5,FALSE)</f>
        <v>26.195182719999998</v>
      </c>
      <c r="J37" s="28">
        <f>VLOOKUP($D37,Résultats!$B$2:$AX$476,J$5,FALSE)</f>
        <v>25.882923720000001</v>
      </c>
      <c r="K37" s="19">
        <f>VLOOKUP($D37,Résultats!$B$2:$AX$476,K$5,FALSE)</f>
        <v>25.876203069999999</v>
      </c>
      <c r="L37" s="19">
        <f>VLOOKUP($D37,Résultats!$B$2:$AX$476,L$5,FALSE)</f>
        <v>26.037402400000001</v>
      </c>
      <c r="M37" s="19">
        <f>VLOOKUP($D37,Résultats!$B$2:$AX$476,M$5,FALSE)</f>
        <v>26.380474580000001</v>
      </c>
      <c r="N37" s="112">
        <f>VLOOKUP($D37,Résultats!$B$2:$AX$476,N$5,FALSE)</f>
        <v>26.818196149999999</v>
      </c>
      <c r="O37" s="28">
        <f>VLOOKUP($D37,Résultats!$B$2:$AX$476,O$5,FALSE)</f>
        <v>26.875797909999999</v>
      </c>
      <c r="P37" s="19">
        <f>VLOOKUP($D37,Résultats!$B$2:$AX$476,P$5,FALSE)</f>
        <v>26.9211217</v>
      </c>
      <c r="Q37" s="19">
        <f>VLOOKUP($D37,Résultats!$B$2:$AX$476,Q$5,FALSE)</f>
        <v>26.969287560000001</v>
      </c>
      <c r="R37" s="19">
        <f>VLOOKUP($D37,Résultats!$B$2:$AX$476,R$5,FALSE)</f>
        <v>27.097461070000001</v>
      </c>
      <c r="S37" s="112">
        <f>VLOOKUP($D37,Résultats!$B$2:$AX$476,S$5,FALSE)</f>
        <v>27.24447172</v>
      </c>
      <c r="T37" s="121">
        <f>VLOOKUP($D37,Résultats!$B$2:$AX$476,T$5,FALSE)</f>
        <v>27.02259067</v>
      </c>
      <c r="U37" s="121">
        <f>VLOOKUP($D37,Résultats!$B$2:$AX$476,U$5,FALSE)</f>
        <v>26.45089853</v>
      </c>
      <c r="V37" s="121">
        <f>VLOOKUP($D37,Résultats!$B$2:$AX$476,V$5,FALSE)</f>
        <v>25.162671039999999</v>
      </c>
      <c r="W37" s="121">
        <f>VLOOKUP($D37,Résultats!$B$2:$AX$476,W$5,FALSE)</f>
        <v>22.888542139999998</v>
      </c>
      <c r="X37" s="3"/>
      <c r="Z37" s="212" t="s">
        <v>378</v>
      </c>
      <c r="AA37" s="221">
        <f>I41/I36</f>
        <v>8.3952357055310692E-2</v>
      </c>
      <c r="AB37" s="221">
        <f>S41/S36</f>
        <v>0.13922108435932593</v>
      </c>
      <c r="AC37" s="222">
        <f>W41/W36</f>
        <v>0.26336672855042836</v>
      </c>
    </row>
    <row r="38" spans="1:39" x14ac:dyDescent="0.35">
      <c r="A38" s="3"/>
      <c r="B38" s="273"/>
      <c r="C38" s="3" t="s">
        <v>6</v>
      </c>
      <c r="D38" s="3" t="s">
        <v>191</v>
      </c>
      <c r="E38" s="19">
        <f>VLOOKUP($D38,Résultats!$B$2:$AX$476,E$5,FALSE)</f>
        <v>0.38143942939999997</v>
      </c>
      <c r="F38" s="19">
        <f>VLOOKUP($D38,Résultats!$B$2:$AX$476,F$5,FALSE)</f>
        <v>0.1598572204</v>
      </c>
      <c r="G38" s="28">
        <f>VLOOKUP($D38,Résultats!$B$2:$AX$476,G$5,FALSE)</f>
        <v>0.12238543640000001</v>
      </c>
      <c r="H38" s="19">
        <f>VLOOKUP($D38,Résultats!$B$2:$AX$476,H$5,FALSE)</f>
        <v>0.1102080193</v>
      </c>
      <c r="I38" s="112">
        <f>VLOOKUP($D38,Résultats!$B$2:$AX$476,I$5,FALSE)</f>
        <v>0.10977191009999999</v>
      </c>
      <c r="J38" s="28">
        <f>VLOOKUP($D38,Résultats!$B$2:$AX$476,J$5,FALSE)</f>
        <v>0.17703103570000001</v>
      </c>
      <c r="K38" s="19">
        <f>VLOOKUP($D38,Résultats!$B$2:$AX$476,K$5,FALSE)</f>
        <v>0.2428777546</v>
      </c>
      <c r="L38" s="19">
        <f>VLOOKUP($D38,Résultats!$B$2:$AX$476,L$5,FALSE)</f>
        <v>0.30817275080000001</v>
      </c>
      <c r="M38" s="19">
        <f>VLOOKUP($D38,Résultats!$B$2:$AX$476,M$5,FALSE)</f>
        <v>0.27089073650000001</v>
      </c>
      <c r="N38" s="112">
        <f>VLOOKUP($D38,Résultats!$B$2:$AX$476,N$5,FALSE)</f>
        <v>0.23356627029999999</v>
      </c>
      <c r="O38" s="28">
        <f>VLOOKUP($D38,Résultats!$B$2:$AX$476,O$5,FALSE)</f>
        <v>0.23263091699999999</v>
      </c>
      <c r="P38" s="19">
        <f>VLOOKUP($D38,Résultats!$B$2:$AX$476,P$5,FALSE)</f>
        <v>0.2315722861</v>
      </c>
      <c r="Q38" s="19">
        <f>VLOOKUP($D38,Résultats!$B$2:$AX$476,Q$5,FALSE)</f>
        <v>0.2305214058</v>
      </c>
      <c r="R38" s="19">
        <f>VLOOKUP($D38,Résultats!$B$2:$AX$476,R$5,FALSE)</f>
        <v>0.23014281019999999</v>
      </c>
      <c r="S38" s="112">
        <f>VLOOKUP($D38,Résultats!$B$2:$AX$476,S$5,FALSE)</f>
        <v>0.22990464930000001</v>
      </c>
      <c r="T38" s="121">
        <f>VLOOKUP($D38,Résultats!$B$2:$AX$476,T$5,FALSE)</f>
        <v>0.26752327100000001</v>
      </c>
      <c r="U38" s="121">
        <f>VLOOKUP($D38,Résultats!$B$2:$AX$476,U$5,FALSE)</f>
        <v>0.28031089939999998</v>
      </c>
      <c r="V38" s="121">
        <f>VLOOKUP($D38,Résultats!$B$2:$AX$476,V$5,FALSE)</f>
        <v>0.32050811480000002</v>
      </c>
      <c r="W38" s="121">
        <f>VLOOKUP($D38,Résultats!$B$2:$AX$476,W$5,FALSE)</f>
        <v>0.34588905060000003</v>
      </c>
      <c r="X38" s="3"/>
      <c r="Z38" s="214" t="s">
        <v>379</v>
      </c>
      <c r="AA38" s="223">
        <f>(I39+I44)/I36</f>
        <v>7.3741106625652114E-2</v>
      </c>
      <c r="AB38" s="223">
        <f>(S39+S44)/S36</f>
        <v>4.2805637232781621E-2</v>
      </c>
      <c r="AC38" s="224">
        <f>(W39+W44)/W36</f>
        <v>8.2089182097077523E-2</v>
      </c>
    </row>
    <row r="39" spans="1:39" x14ac:dyDescent="0.35">
      <c r="A39" s="3"/>
      <c r="B39" s="273"/>
      <c r="C39" s="3" t="s">
        <v>7</v>
      </c>
      <c r="D39" s="3" t="s">
        <v>192</v>
      </c>
      <c r="E39" s="19">
        <f>VLOOKUP($D39,Résultats!$B$2:$AX$476,E$5,FALSE)</f>
        <v>1.5233057169999999</v>
      </c>
      <c r="F39" s="19">
        <f>VLOOKUP($D39,Résultats!$B$2:$AX$476,F$5,FALSE)</f>
        <v>1.0737611949999999</v>
      </c>
      <c r="G39" s="28">
        <f>VLOOKUP($D39,Résultats!$B$2:$AX$476,G$5,FALSE)</f>
        <v>1.4390465910000001</v>
      </c>
      <c r="H39" s="19">
        <f>VLOOKUP($D39,Résultats!$B$2:$AX$476,H$5,FALSE)</f>
        <v>1.561762055</v>
      </c>
      <c r="I39" s="112">
        <f>VLOOKUP($D39,Résultats!$B$2:$AX$476,I$5,FALSE)</f>
        <v>2.322833234</v>
      </c>
      <c r="J39" s="28">
        <f>VLOOKUP($D39,Résultats!$B$2:$AX$476,J$5,FALSE)</f>
        <v>1.7471373450000001</v>
      </c>
      <c r="K39" s="19">
        <f>VLOOKUP($D39,Résultats!$B$2:$AX$476,K$5,FALSE)</f>
        <v>1.2200559989999999</v>
      </c>
      <c r="L39" s="19">
        <f>VLOOKUP($D39,Résultats!$B$2:$AX$476,L$5,FALSE)</f>
        <v>0.71789819190000004</v>
      </c>
      <c r="M39" s="19">
        <f>VLOOKUP($D39,Résultats!$B$2:$AX$476,M$5,FALSE)</f>
        <v>0.69922249599999997</v>
      </c>
      <c r="N39" s="112">
        <f>VLOOKUP($D39,Résultats!$B$2:$AX$476,N$5,FALSE)</f>
        <v>0.68236520249999999</v>
      </c>
      <c r="O39" s="28">
        <f>VLOOKUP($D39,Résultats!$B$2:$AX$476,O$5,FALSE)</f>
        <v>0.68473668889999995</v>
      </c>
      <c r="P39" s="19">
        <f>VLOOKUP($D39,Résultats!$B$2:$AX$476,P$5,FALSE)</f>
        <v>0.68680607699999996</v>
      </c>
      <c r="Q39" s="19">
        <f>VLOOKUP($D39,Résultats!$B$2:$AX$476,Q$5,FALSE)</f>
        <v>0.68895849649999996</v>
      </c>
      <c r="R39" s="19">
        <f>VLOOKUP($D39,Résultats!$B$2:$AX$476,R$5,FALSE)</f>
        <v>0.69313837330000005</v>
      </c>
      <c r="S39" s="112">
        <f>VLOOKUP($D39,Résultats!$B$2:$AX$476,S$5,FALSE)</f>
        <v>0.69781210439999997</v>
      </c>
      <c r="T39" s="121">
        <f>VLOOKUP($D39,Résultats!$B$2:$AX$476,T$5,FALSE)</f>
        <v>0.76822973139999995</v>
      </c>
      <c r="U39" s="121">
        <f>VLOOKUP($D39,Résultats!$B$2:$AX$476,U$5,FALSE)</f>
        <v>0.85307977010000002</v>
      </c>
      <c r="V39" s="121">
        <f>VLOOKUP($D39,Résultats!$B$2:$AX$476,V$5,FALSE)</f>
        <v>0.92618640249999995</v>
      </c>
      <c r="W39" s="121">
        <f>VLOOKUP($D39,Résultats!$B$2:$AX$476,W$5,FALSE)</f>
        <v>2.7859356019999999</v>
      </c>
      <c r="X39" s="3"/>
      <c r="Z39" s="220" t="s">
        <v>443</v>
      </c>
      <c r="AA39" s="225">
        <f>SUM(AA33:AA38)</f>
        <v>0.99999999999999989</v>
      </c>
      <c r="AB39" s="225">
        <f t="shared" ref="AB39:AC39" si="10">SUM(AB33:AB38)</f>
        <v>1</v>
      </c>
      <c r="AC39" s="225">
        <f t="shared" si="10"/>
        <v>1</v>
      </c>
      <c r="AJ39" s="220"/>
      <c r="AK39" s="225"/>
      <c r="AL39" s="225"/>
      <c r="AM39" s="225"/>
    </row>
    <row r="40" spans="1:39" x14ac:dyDescent="0.35">
      <c r="A40" s="3"/>
      <c r="B40" s="273"/>
      <c r="C40" s="3" t="s">
        <v>8</v>
      </c>
      <c r="D40" s="3" t="s">
        <v>193</v>
      </c>
      <c r="E40" s="19">
        <f>VLOOKUP($D40,Résultats!$B$2:$AX$476,E$5,FALSE)</f>
        <v>1.5199342149999999</v>
      </c>
      <c r="F40" s="19">
        <f>VLOOKUP($D40,Résultats!$B$2:$AX$476,F$5,FALSE)</f>
        <v>0.83981545280000003</v>
      </c>
      <c r="G40" s="28">
        <f>VLOOKUP($D40,Résultats!$B$2:$AX$476,G$5,FALSE)</f>
        <v>0.63953013209999998</v>
      </c>
      <c r="H40" s="19">
        <f>VLOOKUP($D40,Résultats!$B$2:$AX$476,H$5,FALSE)</f>
        <v>0.57487182410000004</v>
      </c>
      <c r="I40" s="112">
        <f>VLOOKUP($D40,Résultats!$B$2:$AX$476,I$5,FALSE)</f>
        <v>0.21636069660000001</v>
      </c>
      <c r="J40" s="28">
        <f>VLOOKUP($D40,Résultats!$B$2:$AX$476,J$5,FALSE)</f>
        <v>0.1749692934</v>
      </c>
      <c r="K40" s="19">
        <f>VLOOKUP($D40,Résultats!$B$2:$AX$476,K$5,FALSE)</f>
        <v>0.1376257317</v>
      </c>
      <c r="L40" s="19">
        <f>VLOOKUP($D40,Résultats!$B$2:$AX$476,L$5,FALSE)</f>
        <v>0.1023797249</v>
      </c>
      <c r="M40" s="19">
        <f>VLOOKUP($D40,Résultats!$B$2:$AX$476,M$5,FALSE)</f>
        <v>8.1871196699999996E-2</v>
      </c>
      <c r="N40" s="112">
        <f>VLOOKUP($D40,Résultats!$B$2:$AX$476,N$5,FALSE)</f>
        <v>6.1120121200000002E-2</v>
      </c>
      <c r="O40" s="28">
        <f>VLOOKUP($D40,Résultats!$B$2:$AX$476,O$5,FALSE)</f>
        <v>6.1310817099999998E-2</v>
      </c>
      <c r="P40" s="19">
        <f>VLOOKUP($D40,Résultats!$B$2:$AX$476,P$5,FALSE)</f>
        <v>6.1474206599999998E-2</v>
      </c>
      <c r="Q40" s="19">
        <f>VLOOKUP($D40,Résultats!$B$2:$AX$476,Q$5,FALSE)</f>
        <v>6.1644776399999997E-2</v>
      </c>
      <c r="R40" s="19">
        <f>VLOOKUP($D40,Résultats!$B$2:$AX$476,R$5,FALSE)</f>
        <v>6.1996602300000002E-2</v>
      </c>
      <c r="S40" s="112">
        <f>VLOOKUP($D40,Résultats!$B$2:$AX$476,S$5,FALSE)</f>
        <v>6.2392306600000003E-2</v>
      </c>
      <c r="T40" s="121">
        <f>VLOOKUP($D40,Résultats!$B$2:$AX$476,T$5,FALSE)</f>
        <v>6.8603093599999998E-2</v>
      </c>
      <c r="U40" s="121">
        <f>VLOOKUP($D40,Résultats!$B$2:$AX$476,U$5,FALSE)</f>
        <v>7.6163383400000007E-2</v>
      </c>
      <c r="V40" s="121">
        <f>VLOOKUP($D40,Résultats!$B$2:$AX$476,V$5,FALSE)</f>
        <v>8.26737731E-2</v>
      </c>
      <c r="W40" s="121">
        <f>VLOOKUP($D40,Résultats!$B$2:$AX$476,W$5,FALSE)</f>
        <v>8.7705985599999994E-2</v>
      </c>
      <c r="X40" s="3"/>
    </row>
    <row r="41" spans="1:39" x14ac:dyDescent="0.35">
      <c r="A41" s="3"/>
      <c r="B41" s="273"/>
      <c r="C41" s="3" t="s">
        <v>9</v>
      </c>
      <c r="D41" s="3" t="s">
        <v>194</v>
      </c>
      <c r="E41" s="19">
        <f>VLOOKUP($D41,Résultats!$B$2:$AX$476,E$5,FALSE)</f>
        <v>0.30707470139999998</v>
      </c>
      <c r="F41" s="19">
        <f>VLOOKUP($D41,Résultats!$B$2:$AX$476,F$5,FALSE)</f>
        <v>1.3917266859999999</v>
      </c>
      <c r="G41" s="28">
        <f>VLOOKUP($D41,Résultats!$B$2:$AX$476,G$5,FALSE)</f>
        <v>2.1048010659999998</v>
      </c>
      <c r="H41" s="19">
        <f>VLOOKUP($D41,Résultats!$B$2:$AX$476,H$5,FALSE)</f>
        <v>2.378196397</v>
      </c>
      <c r="I41" s="112">
        <f>VLOOKUP($D41,Résultats!$B$2:$AX$476,I$5,FALSE)</f>
        <v>3.1684307860000001</v>
      </c>
      <c r="J41" s="28">
        <f>VLOOKUP($D41,Résultats!$B$2:$AX$476,J$5,FALSE)</f>
        <v>3.2923891620000001</v>
      </c>
      <c r="K41" s="19">
        <f>VLOOKUP($D41,Résultats!$B$2:$AX$476,K$5,FALSE)</f>
        <v>3.446952504</v>
      </c>
      <c r="L41" s="19">
        <f>VLOOKUP($D41,Résultats!$B$2:$AX$476,L$5,FALSE)</f>
        <v>3.6188655060000001</v>
      </c>
      <c r="M41" s="19">
        <f>VLOOKUP($D41,Résultats!$B$2:$AX$476,M$5,FALSE)</f>
        <v>3.9947845750000002</v>
      </c>
      <c r="N41" s="112">
        <f>VLOOKUP($D41,Résultats!$B$2:$AX$476,N$5,FALSE)</f>
        <v>4.3930898799999998</v>
      </c>
      <c r="O41" s="28">
        <f>VLOOKUP($D41,Résultats!$B$2:$AX$476,O$5,FALSE)</f>
        <v>4.7132807699999999</v>
      </c>
      <c r="P41" s="19">
        <f>VLOOKUP($D41,Résultats!$B$2:$AX$476,P$5,FALSE)</f>
        <v>5.034995135</v>
      </c>
      <c r="Q41" s="19">
        <f>VLOOKUP($D41,Résultats!$B$2:$AX$476,Q$5,FALSE)</f>
        <v>5.3608516909999997</v>
      </c>
      <c r="R41" s="19">
        <f>VLOOKUP($D41,Résultats!$B$2:$AX$476,R$5,FALSE)</f>
        <v>5.6016374640000004</v>
      </c>
      <c r="S41" s="112">
        <f>VLOOKUP($D41,Résultats!$B$2:$AX$476,S$5,FALSE)</f>
        <v>5.8491729230000002</v>
      </c>
      <c r="T41" s="121">
        <f>VLOOKUP($D41,Résultats!$B$2:$AX$476,T$5,FALSE)</f>
        <v>7.9830268780000004</v>
      </c>
      <c r="U41" s="121">
        <f>VLOOKUP($D41,Résultats!$B$2:$AX$476,U$5,FALSE)</f>
        <v>10.58518138</v>
      </c>
      <c r="V41" s="121">
        <f>VLOOKUP($D41,Résultats!$B$2:$AX$476,V$5,FALSE)</f>
        <v>13.358973219999999</v>
      </c>
      <c r="W41" s="121">
        <f>VLOOKUP($D41,Résultats!$B$2:$AX$476,W$5,FALSE)</f>
        <v>16.16090501</v>
      </c>
      <c r="X41" s="3"/>
    </row>
    <row r="42" spans="1:39" x14ac:dyDescent="0.35">
      <c r="A42" s="3"/>
      <c r="B42" s="273"/>
      <c r="C42" s="3" t="s">
        <v>10</v>
      </c>
      <c r="D42" s="3" t="s">
        <v>195</v>
      </c>
      <c r="E42" s="19">
        <f>VLOOKUP($D42,Résultats!$B$2:$AX$476,E$5,FALSE)</f>
        <v>6.9091807800000002E-2</v>
      </c>
      <c r="F42" s="19">
        <f>VLOOKUP($D42,Résultats!$B$2:$AX$476,F$5,FALSE)</f>
        <v>0.48809371940000001</v>
      </c>
      <c r="G42" s="28">
        <f>VLOOKUP($D42,Résultats!$B$2:$AX$476,G$5,FALSE)</f>
        <v>0.81100584870000003</v>
      </c>
      <c r="H42" s="19">
        <f>VLOOKUP($D42,Résultats!$B$2:$AX$476,H$5,FALSE)</f>
        <v>0.94554427679999997</v>
      </c>
      <c r="I42" s="112">
        <f>VLOOKUP($D42,Résultats!$B$2:$AX$476,I$5,FALSE)</f>
        <v>1.396343696</v>
      </c>
      <c r="J42" s="28">
        <f>VLOOKUP($D42,Résultats!$B$2:$AX$476,J$5,FALSE)</f>
        <v>1.4509727880000001</v>
      </c>
      <c r="K42" s="19">
        <f>VLOOKUP($D42,Résultats!$B$2:$AX$476,K$5,FALSE)</f>
        <v>1.519089645</v>
      </c>
      <c r="L42" s="19">
        <f>VLOOKUP($D42,Résultats!$B$2:$AX$476,L$5,FALSE)</f>
        <v>1.5948525870000001</v>
      </c>
      <c r="M42" s="19">
        <f>VLOOKUP($D42,Résultats!$B$2:$AX$476,M$5,FALSE)</f>
        <v>1.690200162</v>
      </c>
      <c r="N42" s="112">
        <f>VLOOKUP($D42,Résultats!$B$2:$AX$476,N$5,FALSE)</f>
        <v>1.793435763</v>
      </c>
      <c r="O42" s="28">
        <f>VLOOKUP($D42,Résultats!$B$2:$AX$476,O$5,FALSE)</f>
        <v>1.9363628180000001</v>
      </c>
      <c r="P42" s="19">
        <f>VLOOKUP($D42,Résultats!$B$2:$AX$476,P$5,FALSE)</f>
        <v>2.0800507270000002</v>
      </c>
      <c r="Q42" s="19">
        <f>VLOOKUP($D42,Résultats!$B$2:$AX$476,Q$5,FALSE)</f>
        <v>2.2255741320000002</v>
      </c>
      <c r="R42" s="19">
        <f>VLOOKUP($D42,Résultats!$B$2:$AX$476,R$5,FALSE)</f>
        <v>2.3782916740000002</v>
      </c>
      <c r="S42" s="112">
        <f>VLOOKUP($D42,Résultats!$B$2:$AX$476,S$5,FALSE)</f>
        <v>2.5345477280000002</v>
      </c>
      <c r="T42" s="121">
        <f>VLOOKUP($D42,Résultats!$B$2:$AX$476,T$5,FALSE)</f>
        <v>4.4036826869999999</v>
      </c>
      <c r="U42" s="121">
        <f>VLOOKUP($D42,Résultats!$B$2:$AX$476,U$5,FALSE)</f>
        <v>6.6810499090000004</v>
      </c>
      <c r="V42" s="121">
        <f>VLOOKUP($D42,Résultats!$B$2:$AX$476,V$5,FALSE)</f>
        <v>9.1951494740000008</v>
      </c>
      <c r="W42" s="121">
        <f>VLOOKUP($D42,Résultats!$B$2:$AX$476,W$5,FALSE)</f>
        <v>10.83434636</v>
      </c>
      <c r="X42" s="3"/>
    </row>
    <row r="43" spans="1:39" x14ac:dyDescent="0.35">
      <c r="A43" s="3"/>
      <c r="B43" s="273"/>
      <c r="C43" s="3" t="s">
        <v>11</v>
      </c>
      <c r="D43" s="3" t="s">
        <v>196</v>
      </c>
      <c r="E43" s="19">
        <f>VLOOKUP($D43,Résultats!$B$2:$AX$476,E$5,FALSE)</f>
        <v>3.4539557539999999</v>
      </c>
      <c r="F43" s="19">
        <f>VLOOKUP($D43,Résultats!$B$2:$AX$476,F$5,FALSE)</f>
        <v>3.484593405</v>
      </c>
      <c r="G43" s="28">
        <f>VLOOKUP($D43,Résultats!$B$2:$AX$476,G$5,FALSE)</f>
        <v>3.9738315549999998</v>
      </c>
      <c r="H43" s="19">
        <f>VLOOKUP($D43,Résultats!$B$2:$AX$476,H$5,FALSE)</f>
        <v>4.0867637300000004</v>
      </c>
      <c r="I43" s="112">
        <f>VLOOKUP($D43,Résultats!$B$2:$AX$476,I$5,FALSE)</f>
        <v>3.871680247</v>
      </c>
      <c r="J43" s="28">
        <f>VLOOKUP($D43,Résultats!$B$2:$AX$476,J$5,FALSE)</f>
        <v>4.0231518199999998</v>
      </c>
      <c r="K43" s="19">
        <f>VLOOKUP($D43,Résultats!$B$2:$AX$476,K$5,FALSE)</f>
        <v>4.2120212889999999</v>
      </c>
      <c r="L43" s="19">
        <f>VLOOKUP($D43,Résultats!$B$2:$AX$476,L$5,FALSE)</f>
        <v>4.4220912630000004</v>
      </c>
      <c r="M43" s="19">
        <f>VLOOKUP($D43,Résultats!$B$2:$AX$476,M$5,FALSE)</f>
        <v>4.3092523390000004</v>
      </c>
      <c r="N43" s="112">
        <f>VLOOKUP($D43,Résultats!$B$2:$AX$476,N$5,FALSE)</f>
        <v>4.2076762140000001</v>
      </c>
      <c r="O43" s="28">
        <f>VLOOKUP($D43,Résultats!$B$2:$AX$476,O$5,FALSE)</f>
        <v>4.2203777469999997</v>
      </c>
      <c r="P43" s="19">
        <f>VLOOKUP($D43,Résultats!$B$2:$AX$476,P$5,FALSE)</f>
        <v>4.2311945880000001</v>
      </c>
      <c r="Q43" s="19">
        <f>VLOOKUP($D43,Résultats!$B$2:$AX$476,Q$5,FALSE)</f>
        <v>4.2425006889999999</v>
      </c>
      <c r="R43" s="19">
        <f>VLOOKUP($D43,Résultats!$B$2:$AX$476,R$5,FALSE)</f>
        <v>4.2670631749999997</v>
      </c>
      <c r="S43" s="112">
        <f>VLOOKUP($D43,Résultats!$B$2:$AX$476,S$5,FALSE)</f>
        <v>4.2946503160000002</v>
      </c>
      <c r="T43" s="121">
        <f>VLOOKUP($D43,Résultats!$B$2:$AX$476,T$5,FALSE)</f>
        <v>4.7127130509999997</v>
      </c>
      <c r="U43" s="121">
        <f>VLOOKUP($D43,Résultats!$B$2:$AX$476,U$5,FALSE)</f>
        <v>5.2249236469999998</v>
      </c>
      <c r="V43" s="121">
        <f>VLOOKUP($D43,Résultats!$B$2:$AX$476,V$5,FALSE)</f>
        <v>5.6656981609999999</v>
      </c>
      <c r="W43" s="121">
        <f>VLOOKUP($D43,Résultats!$B$2:$AX$476,W$5,FALSE)</f>
        <v>6.0081375269999997</v>
      </c>
      <c r="X43" s="3"/>
    </row>
    <row r="44" spans="1:39" x14ac:dyDescent="0.35">
      <c r="A44" s="3"/>
      <c r="B44" s="274"/>
      <c r="C44" s="7" t="s">
        <v>12</v>
      </c>
      <c r="D44" s="3" t="s">
        <v>197</v>
      </c>
      <c r="E44" s="20">
        <f>VLOOKUP($D44,Résultats!$B$2:$AX$476,E$5,FALSE)</f>
        <v>0.2237451053</v>
      </c>
      <c r="F44" s="20">
        <f>VLOOKUP($D44,Résultats!$B$2:$AX$476,F$5,FALSE)</f>
        <v>0.331538465</v>
      </c>
      <c r="G44" s="114">
        <f>VLOOKUP($D44,Résultats!$B$2:$AX$476,G$5,FALSE)</f>
        <v>0.52403980679999995</v>
      </c>
      <c r="H44" s="20">
        <f>VLOOKUP($D44,Résultats!$B$2:$AX$476,H$5,FALSE)</f>
        <v>0.60088591589999996</v>
      </c>
      <c r="I44" s="115">
        <f>VLOOKUP($D44,Résultats!$B$2:$AX$476,I$5,FALSE)</f>
        <v>0.46021658879999999</v>
      </c>
      <c r="J44" s="114">
        <f>VLOOKUP($D44,Résultats!$B$2:$AX$476,J$5,FALSE)</f>
        <v>0.59725533409999998</v>
      </c>
      <c r="K44" s="20">
        <f>VLOOKUP($D44,Résultats!$B$2:$AX$476,K$5,FALSE)</f>
        <v>0.73406479960000004</v>
      </c>
      <c r="L44" s="20">
        <f>VLOOKUP($D44,Résultats!$B$2:$AX$476,L$5,FALSE)</f>
        <v>0.87121493910000003</v>
      </c>
      <c r="M44" s="20">
        <f>VLOOKUP($D44,Résultats!$B$2:$AX$476,M$5,FALSE)</f>
        <v>0.87866069160000004</v>
      </c>
      <c r="N44" s="115">
        <f>VLOOKUP($D44,Résultats!$B$2:$AX$476,N$5,FALSE)</f>
        <v>0.88915998880000002</v>
      </c>
      <c r="O44" s="114">
        <f>VLOOKUP($D44,Résultats!$B$2:$AX$476,O$5,FALSE)</f>
        <v>0.92991685300000004</v>
      </c>
      <c r="P44" s="20">
        <f>VLOOKUP($D44,Résultats!$B$2:$AX$476,P$5,FALSE)</f>
        <v>0.97070851160000005</v>
      </c>
      <c r="Q44" s="20">
        <f>VLOOKUP($D44,Résultats!$B$2:$AX$476,Q$5,FALSE)</f>
        <v>1.0120540099999999</v>
      </c>
      <c r="R44" s="20">
        <f>VLOOKUP($D44,Résultats!$B$2:$AX$476,R$5,FALSE)</f>
        <v>1.0557049679999999</v>
      </c>
      <c r="S44" s="115">
        <f>VLOOKUP($D44,Résultats!$B$2:$AX$476,S$5,FALSE)</f>
        <v>1.1006049630000001</v>
      </c>
      <c r="T44" s="123">
        <f>VLOOKUP($D44,Résultats!$B$2:$AX$476,T$5,FALSE)</f>
        <v>1.25732545</v>
      </c>
      <c r="U44" s="123">
        <f>VLOOKUP($D44,Résultats!$B$2:$AX$476,U$5,FALSE)</f>
        <v>1.7797741549999999</v>
      </c>
      <c r="V44" s="123">
        <f>VLOOKUP($D44,Résultats!$B$2:$AX$476,V$5,FALSE)</f>
        <v>2.007102551</v>
      </c>
      <c r="W44" s="123">
        <f>VLOOKUP($D44,Résultats!$B$2:$AX$476,W$5,FALSE)</f>
        <v>2.2512818229999998</v>
      </c>
      <c r="X44" s="3"/>
    </row>
    <row r="45" spans="1:39" x14ac:dyDescent="0.35">
      <c r="A45" s="3"/>
      <c r="B45" s="272" t="s">
        <v>368</v>
      </c>
      <c r="C45" s="5" t="s">
        <v>1</v>
      </c>
      <c r="D45" s="2" t="s">
        <v>185</v>
      </c>
      <c r="E45" s="6">
        <f>SUM(E46:E51)</f>
        <v>37.371999998299998</v>
      </c>
      <c r="F45" s="6">
        <f>SUM(F46:F51)</f>
        <v>36.434063825700001</v>
      </c>
      <c r="G45" s="110">
        <f t="shared" ref="G45:R45" si="11">SUM(G46:G51)</f>
        <v>36.207938637399998</v>
      </c>
      <c r="H45" s="6">
        <f t="shared" si="11"/>
        <v>35.091192153199998</v>
      </c>
      <c r="I45" s="111">
        <f t="shared" si="11"/>
        <v>34.157146905000005</v>
      </c>
      <c r="J45" s="110">
        <f t="shared" si="11"/>
        <v>32.9767808776</v>
      </c>
      <c r="K45" s="6">
        <f t="shared" si="11"/>
        <v>32.138674898799998</v>
      </c>
      <c r="L45" s="6">
        <f t="shared" si="11"/>
        <v>31.398061251199998</v>
      </c>
      <c r="M45" s="6">
        <f t="shared" si="11"/>
        <v>30.6070481199</v>
      </c>
      <c r="N45" s="111">
        <f t="shared" si="11"/>
        <v>29.736649926299993</v>
      </c>
      <c r="O45" s="110">
        <f t="shared" si="11"/>
        <v>29.315357735400003</v>
      </c>
      <c r="P45" s="6">
        <f t="shared" si="11"/>
        <v>29.105144062699999</v>
      </c>
      <c r="Q45" s="6">
        <f t="shared" si="11"/>
        <v>29.0164564512</v>
      </c>
      <c r="R45" s="6">
        <f t="shared" si="11"/>
        <v>29.006043478099997</v>
      </c>
      <c r="S45" s="111">
        <f>SUM(S46:S51)</f>
        <v>29.048840640700003</v>
      </c>
      <c r="T45" s="120">
        <f>SUM(T46:T51)</f>
        <v>29.613647846600003</v>
      </c>
      <c r="U45" s="120">
        <f>SUM(U46:U51)</f>
        <v>30.539213685</v>
      </c>
      <c r="V45" s="120">
        <f>SUM(V46:V51)</f>
        <v>31.221938096500004</v>
      </c>
      <c r="W45" s="120">
        <f>SUM(W46:W51)</f>
        <v>31.852489600000002</v>
      </c>
      <c r="X45" s="3"/>
    </row>
    <row r="46" spans="1:39" x14ac:dyDescent="0.35">
      <c r="A46" s="3"/>
      <c r="B46" s="273"/>
      <c r="C46" s="3" t="s">
        <v>13</v>
      </c>
      <c r="D46" s="3" t="s">
        <v>200</v>
      </c>
      <c r="E46" s="19">
        <f>VLOOKUP($D46,Résultats!$B$2:$AX$476,E$5,FALSE)</f>
        <v>34.363901859999999</v>
      </c>
      <c r="F46" s="19">
        <f>VLOOKUP($D46,Résultats!$B$2:$AX$476,F$5,FALSE)</f>
        <v>31.164422309999999</v>
      </c>
      <c r="G46" s="28">
        <f>VLOOKUP($D46,Résultats!$B$2:$AX$476,G$5,FALSE)</f>
        <v>27.547051339999999</v>
      </c>
      <c r="H46" s="19">
        <f>VLOOKUP($D46,Résultats!$B$2:$AX$476,H$5,FALSE)</f>
        <v>25.185872839999998</v>
      </c>
      <c r="I46" s="112">
        <f>VLOOKUP($D46,Résultats!$B$2:$AX$476,I$5,FALSE)</f>
        <v>23.377920419999999</v>
      </c>
      <c r="J46" s="28">
        <f>VLOOKUP($D46,Résultats!$B$2:$AX$476,J$5,FALSE)</f>
        <v>22.466605229999999</v>
      </c>
      <c r="K46" s="19">
        <f>VLOOKUP($D46,Résultats!$B$2:$AX$476,K$5,FALSE)</f>
        <v>21.796839339999998</v>
      </c>
      <c r="L46" s="19">
        <f>VLOOKUP($D46,Résultats!$B$2:$AX$476,L$5,FALSE)</f>
        <v>21.199979729999999</v>
      </c>
      <c r="M46" s="19">
        <f>VLOOKUP($D46,Résultats!$B$2:$AX$476,M$5,FALSE)</f>
        <v>20.453580250000002</v>
      </c>
      <c r="N46" s="112">
        <f>VLOOKUP($D46,Résultats!$B$2:$AX$476,N$5,FALSE)</f>
        <v>19.662847639999999</v>
      </c>
      <c r="O46" s="28">
        <f>VLOOKUP($D46,Résultats!$B$2:$AX$476,O$5,FALSE)</f>
        <v>19.18503862</v>
      </c>
      <c r="P46" s="19">
        <f>VLOOKUP($D46,Résultats!$B$2:$AX$476,P$5,FALSE)</f>
        <v>18.849352379999999</v>
      </c>
      <c r="Q46" s="19">
        <f>VLOOKUP($D46,Résultats!$B$2:$AX$476,Q$5,FALSE)</f>
        <v>18.59409819</v>
      </c>
      <c r="R46" s="19">
        <f>VLOOKUP($D46,Résultats!$B$2:$AX$476,R$5,FALSE)</f>
        <v>18.384344049999999</v>
      </c>
      <c r="S46" s="112">
        <f>VLOOKUP($D46,Résultats!$B$2:$AX$476,S$5,FALSE)</f>
        <v>18.20786098</v>
      </c>
      <c r="T46" s="121">
        <f>VLOOKUP($D46,Résultats!$B$2:$AX$476,T$5,FALSE)</f>
        <v>17.665387129999999</v>
      </c>
      <c r="U46" s="121">
        <f>VLOOKUP($D46,Résultats!$B$2:$AX$476,U$5,FALSE)</f>
        <v>17.79831064</v>
      </c>
      <c r="V46" s="121">
        <f>VLOOKUP($D46,Résultats!$B$2:$AX$476,V$5,FALSE)</f>
        <v>17.651410080000002</v>
      </c>
      <c r="W46" s="121">
        <f>VLOOKUP($D46,Résultats!$B$2:$AX$476,W$5,FALSE)</f>
        <v>17.434495330000001</v>
      </c>
      <c r="X46" s="3"/>
    </row>
    <row r="47" spans="1:39" x14ac:dyDescent="0.35">
      <c r="A47" s="3"/>
      <c r="B47" s="273"/>
      <c r="C47" s="3" t="s">
        <v>14</v>
      </c>
      <c r="D47" s="3" t="s">
        <v>201</v>
      </c>
      <c r="E47" s="19">
        <f>VLOOKUP($D47,Résultats!$B$2:$AX$476,E$5,FALSE)</f>
        <v>1.60860863</v>
      </c>
      <c r="F47" s="19">
        <f>VLOOKUP($D47,Résultats!$B$2:$AX$476,F$5,FALSE)</f>
        <v>3.2801281950000001</v>
      </c>
      <c r="G47" s="28">
        <f>VLOOKUP($D47,Résultats!$B$2:$AX$476,G$5,FALSE)</f>
        <v>6.5310491270000002</v>
      </c>
      <c r="H47" s="19">
        <f>VLOOKUP($D47,Résultats!$B$2:$AX$476,H$5,FALSE)</f>
        <v>7.8275083070000004</v>
      </c>
      <c r="I47" s="112">
        <f>VLOOKUP($D47,Résultats!$B$2:$AX$476,I$5,FALSE)</f>
        <v>6.6258576920000003</v>
      </c>
      <c r="J47" s="28">
        <f>VLOOKUP($D47,Résultats!$B$2:$AX$476,J$5,FALSE)</f>
        <v>6.6045021860000004</v>
      </c>
      <c r="K47" s="19">
        <f>VLOOKUP($D47,Résultats!$B$2:$AX$476,K$5,FALSE)</f>
        <v>6.6348902860000001</v>
      </c>
      <c r="L47" s="19">
        <f>VLOOKUP($D47,Résultats!$B$2:$AX$476,L$5,FALSE)</f>
        <v>6.6717863260000003</v>
      </c>
      <c r="M47" s="19">
        <f>VLOOKUP($D47,Résultats!$B$2:$AX$476,M$5,FALSE)</f>
        <v>6.5240351260000002</v>
      </c>
      <c r="N47" s="112">
        <f>VLOOKUP($D47,Résultats!$B$2:$AX$476,N$5,FALSE)</f>
        <v>6.3585278499999998</v>
      </c>
      <c r="O47" s="28">
        <f>VLOOKUP($D47,Résultats!$B$2:$AX$476,O$5,FALSE)</f>
        <v>6.345756862</v>
      </c>
      <c r="P47" s="19">
        <f>VLOOKUP($D47,Résultats!$B$2:$AX$476,P$5,FALSE)</f>
        <v>6.3771305610000004</v>
      </c>
      <c r="Q47" s="19">
        <f>VLOOKUP($D47,Résultats!$B$2:$AX$476,Q$5,FALSE)</f>
        <v>6.4344608159999996</v>
      </c>
      <c r="R47" s="19">
        <f>VLOOKUP($D47,Résultats!$B$2:$AX$476,R$5,FALSE)</f>
        <v>6.5094837989999998</v>
      </c>
      <c r="S47" s="112">
        <f>VLOOKUP($D47,Résultats!$B$2:$AX$476,S$5,FALSE)</f>
        <v>6.5966210189999996</v>
      </c>
      <c r="T47" s="121">
        <f>VLOOKUP($D47,Résultats!$B$2:$AX$476,T$5,FALSE)</f>
        <v>7.1423523619999996</v>
      </c>
      <c r="U47" s="121">
        <f>VLOOKUP($D47,Résultats!$B$2:$AX$476,U$5,FALSE)</f>
        <v>7.4422232299999997</v>
      </c>
      <c r="V47" s="121">
        <f>VLOOKUP($D47,Résultats!$B$2:$AX$476,V$5,FALSE)</f>
        <v>7.7742384729999996</v>
      </c>
      <c r="W47" s="121">
        <f>VLOOKUP($D47,Résultats!$B$2:$AX$476,W$5,FALSE)</f>
        <v>7.9384281640000003</v>
      </c>
      <c r="X47" s="3"/>
    </row>
    <row r="48" spans="1:39" x14ac:dyDescent="0.35">
      <c r="A48" s="3"/>
      <c r="B48" s="273"/>
      <c r="C48" s="3" t="s">
        <v>15</v>
      </c>
      <c r="D48" s="3" t="s">
        <v>202</v>
      </c>
      <c r="E48" s="19">
        <f>VLOOKUP($D48,Résultats!$B$2:$AX$476,E$5,FALSE)</f>
        <v>0.2010760788</v>
      </c>
      <c r="F48" s="19">
        <f>VLOOKUP($D48,Résultats!$B$2:$AX$476,F$5,FALSE)</f>
        <v>0.1072853349</v>
      </c>
      <c r="G48" s="28">
        <f>VLOOKUP($D48,Résultats!$B$2:$AX$476,G$5,FALSE)</f>
        <v>9.5226778400000003E-2</v>
      </c>
      <c r="H48" s="19">
        <f>VLOOKUP($D48,Résultats!$B$2:$AX$476,H$5,FALSE)</f>
        <v>8.7185021299999999E-2</v>
      </c>
      <c r="I48" s="112">
        <f>VLOOKUP($D48,Résultats!$B$2:$AX$476,I$5,FALSE)</f>
        <v>0.37055789719999999</v>
      </c>
      <c r="J48" s="28">
        <f>VLOOKUP($D48,Résultats!$B$2:$AX$476,J$5,FALSE)</f>
        <v>0.33466187889999999</v>
      </c>
      <c r="K48" s="19">
        <f>VLOOKUP($D48,Résultats!$B$2:$AX$476,K$5,FALSE)</f>
        <v>0.3041081115</v>
      </c>
      <c r="L48" s="19">
        <f>VLOOKUP($D48,Résultats!$B$2:$AX$476,L$5,FALSE)</f>
        <v>0.27599154199999998</v>
      </c>
      <c r="M48" s="19">
        <f>VLOOKUP($D48,Résultats!$B$2:$AX$476,M$5,FALSE)</f>
        <v>0.34567731820000003</v>
      </c>
      <c r="N48" s="112">
        <f>VLOOKUP($D48,Résultats!$B$2:$AX$476,N$5,FALSE)</f>
        <v>0.4113198341</v>
      </c>
      <c r="O48" s="28">
        <f>VLOOKUP($D48,Résultats!$B$2:$AX$476,O$5,FALSE)</f>
        <v>0.40518428620000002</v>
      </c>
      <c r="P48" s="19">
        <f>VLOOKUP($D48,Résultats!$B$2:$AX$476,P$5,FALSE)</f>
        <v>0.40197233970000001</v>
      </c>
      <c r="Q48" s="19">
        <f>VLOOKUP($D48,Résultats!$B$2:$AX$476,Q$5,FALSE)</f>
        <v>0.40044146809999998</v>
      </c>
      <c r="R48" s="19">
        <f>VLOOKUP($D48,Résultats!$B$2:$AX$476,R$5,FALSE)</f>
        <v>0.39988874099999999</v>
      </c>
      <c r="S48" s="112">
        <f>VLOOKUP($D48,Résultats!$B$2:$AX$476,S$5,FALSE)</f>
        <v>0.40006867530000001</v>
      </c>
      <c r="T48" s="121">
        <f>VLOOKUP($D48,Résultats!$B$2:$AX$476,T$5,FALSE)</f>
        <v>0.48293132649999998</v>
      </c>
      <c r="U48" s="121">
        <f>VLOOKUP($D48,Résultats!$B$2:$AX$476,U$5,FALSE)</f>
        <v>0.59402745170000004</v>
      </c>
      <c r="V48" s="121">
        <f>VLOOKUP($D48,Résultats!$B$2:$AX$476,V$5,FALSE)</f>
        <v>0.69612128299999998</v>
      </c>
      <c r="W48" s="121">
        <f>VLOOKUP($D48,Résultats!$B$2:$AX$476,W$5,FALSE)</f>
        <v>0.78457198849999998</v>
      </c>
      <c r="X48" s="3"/>
    </row>
    <row r="49" spans="1:24" x14ac:dyDescent="0.35">
      <c r="A49" s="3"/>
      <c r="B49" s="273"/>
      <c r="C49" s="3" t="s">
        <v>16</v>
      </c>
      <c r="D49" s="3" t="s">
        <v>203</v>
      </c>
      <c r="E49" s="19">
        <f>VLOOKUP($D49,Résultats!$B$2:$AX$476,E$5,FALSE)</f>
        <v>0.59518519319999996</v>
      </c>
      <c r="F49" s="19">
        <f>VLOOKUP($D49,Résultats!$B$2:$AX$476,F$5,FALSE)</f>
        <v>0.48424131120000002</v>
      </c>
      <c r="G49" s="28">
        <f>VLOOKUP($D49,Résultats!$B$2:$AX$476,G$5,FALSE)</f>
        <v>0.47543640840000001</v>
      </c>
      <c r="H49" s="19">
        <f>VLOOKUP($D49,Résultats!$B$2:$AX$476,H$5,FALSE)</f>
        <v>0.450172725</v>
      </c>
      <c r="I49" s="112">
        <f>VLOOKUP($D49,Résultats!$B$2:$AX$476,I$5,FALSE)</f>
        <v>1.247817476</v>
      </c>
      <c r="J49" s="28">
        <f>VLOOKUP($D49,Résultats!$B$2:$AX$476,J$5,FALSE)</f>
        <v>1.0538118990000001</v>
      </c>
      <c r="K49" s="19">
        <f>VLOOKUP($D49,Résultats!$B$2:$AX$476,K$5,FALSE)</f>
        <v>0.88295558679999997</v>
      </c>
      <c r="L49" s="19">
        <f>VLOOKUP($D49,Résultats!$B$2:$AX$476,L$5,FALSE)</f>
        <v>0.72467536990000003</v>
      </c>
      <c r="M49" s="19">
        <f>VLOOKUP($D49,Résultats!$B$2:$AX$476,M$5,FALSE)</f>
        <v>0.71738104020000004</v>
      </c>
      <c r="N49" s="112">
        <f>VLOOKUP($D49,Résultats!$B$2:$AX$476,N$5,FALSE)</f>
        <v>0.7077759468</v>
      </c>
      <c r="O49" s="28">
        <f>VLOOKUP($D49,Résultats!$B$2:$AX$476,O$5,FALSE)</f>
        <v>0.69832726450000004</v>
      </c>
      <c r="P49" s="19">
        <f>VLOOKUP($D49,Résultats!$B$2:$AX$476,P$5,FALSE)</f>
        <v>0.69389515180000005</v>
      </c>
      <c r="Q49" s="19">
        <f>VLOOKUP($D49,Résultats!$B$2:$AX$476,Q$5,FALSE)</f>
        <v>0.69235532030000002</v>
      </c>
      <c r="R49" s="19">
        <f>VLOOKUP($D49,Résultats!$B$2:$AX$476,R$5,FALSE)</f>
        <v>0.69223926030000005</v>
      </c>
      <c r="S49" s="112">
        <f>VLOOKUP($D49,Résultats!$B$2:$AX$476,S$5,FALSE)</f>
        <v>0.69339337469999995</v>
      </c>
      <c r="T49" s="121">
        <f>VLOOKUP($D49,Résultats!$B$2:$AX$476,T$5,FALSE)</f>
        <v>0.68357858149999995</v>
      </c>
      <c r="U49" s="121">
        <f>VLOOKUP($D49,Résultats!$B$2:$AX$476,U$5,FALSE)</f>
        <v>0.69238884359999997</v>
      </c>
      <c r="V49" s="121">
        <f>VLOOKUP($D49,Résultats!$B$2:$AX$476,V$5,FALSE)</f>
        <v>0.7026437606</v>
      </c>
      <c r="W49" s="121">
        <f>VLOOKUP($D49,Résultats!$B$2:$AX$476,W$5,FALSE)</f>
        <v>0.72233514389999998</v>
      </c>
      <c r="X49" s="3"/>
    </row>
    <row r="50" spans="1:24" x14ac:dyDescent="0.35">
      <c r="A50" s="3"/>
      <c r="B50" s="273"/>
      <c r="C50" s="3" t="s">
        <v>17</v>
      </c>
      <c r="D50" s="3" t="s">
        <v>204</v>
      </c>
      <c r="E50" s="19">
        <f>VLOOKUP($D50,Résultats!$B$2:$AX$476,E$5,FALSE)</f>
        <v>0.2010760788</v>
      </c>
      <c r="F50" s="19">
        <f>VLOOKUP($D50,Résultats!$B$2:$AX$476,F$5,FALSE)</f>
        <v>0.2696053726</v>
      </c>
      <c r="G50" s="28">
        <f>VLOOKUP($D50,Résultats!$B$2:$AX$476,G$5,FALSE)</f>
        <v>0.29351590059999999</v>
      </c>
      <c r="H50" s="19">
        <f>VLOOKUP($D50,Résultats!$B$2:$AX$476,H$5,FALSE)</f>
        <v>0.28765761290000003</v>
      </c>
      <c r="I50" s="112">
        <f>VLOOKUP($D50,Résultats!$B$2:$AX$476,I$5,FALSE)</f>
        <v>0.3240693878</v>
      </c>
      <c r="J50" s="28">
        <f>VLOOKUP($D50,Résultats!$B$2:$AX$476,J$5,FALSE)</f>
        <v>0.30297114469999997</v>
      </c>
      <c r="K50" s="19">
        <f>VLOOKUP($D50,Résultats!$B$2:$AX$476,K$5,FALSE)</f>
        <v>0.28581859749999999</v>
      </c>
      <c r="L50" s="19">
        <f>VLOOKUP($D50,Résultats!$B$2:$AX$476,L$5,FALSE)</f>
        <v>0.27018245330000001</v>
      </c>
      <c r="M50" s="19">
        <f>VLOOKUP($D50,Résultats!$B$2:$AX$476,M$5,FALSE)</f>
        <v>0.26790653050000002</v>
      </c>
      <c r="N50" s="112">
        <f>VLOOKUP($D50,Résultats!$B$2:$AX$476,N$5,FALSE)</f>
        <v>0.2647497144</v>
      </c>
      <c r="O50" s="28">
        <f>VLOOKUP($D50,Résultats!$B$2:$AX$476,O$5,FALSE)</f>
        <v>0.26394927169999999</v>
      </c>
      <c r="P50" s="19">
        <f>VLOOKUP($D50,Résultats!$B$2:$AX$476,P$5,FALSE)</f>
        <v>0.26499031919999999</v>
      </c>
      <c r="Q50" s="19">
        <f>VLOOKUP($D50,Résultats!$B$2:$AX$476,Q$5,FALSE)</f>
        <v>0.26711221979999999</v>
      </c>
      <c r="R50" s="19">
        <f>VLOOKUP($D50,Résultats!$B$2:$AX$476,R$5,FALSE)</f>
        <v>0.26986634679999999</v>
      </c>
      <c r="S50" s="112">
        <f>VLOOKUP($D50,Résultats!$B$2:$AX$476,S$5,FALSE)</f>
        <v>0.27312190269999997</v>
      </c>
      <c r="T50" s="121">
        <f>VLOOKUP($D50,Résultats!$B$2:$AX$476,T$5,FALSE)</f>
        <v>0.27039590860000001</v>
      </c>
      <c r="U50" s="121">
        <f>VLOOKUP($D50,Résultats!$B$2:$AX$476,U$5,FALSE)</f>
        <v>0.27485978570000003</v>
      </c>
      <c r="V50" s="121">
        <f>VLOOKUP($D50,Résultats!$B$2:$AX$476,V$5,FALSE)</f>
        <v>0.28040568389999998</v>
      </c>
      <c r="W50" s="121">
        <f>VLOOKUP($D50,Résultats!$B$2:$AX$476,W$5,FALSE)</f>
        <v>0.28891486859999999</v>
      </c>
      <c r="X50" s="3"/>
    </row>
    <row r="51" spans="1:24" x14ac:dyDescent="0.35">
      <c r="A51" s="3"/>
      <c r="B51" s="274"/>
      <c r="C51" s="7" t="s">
        <v>12</v>
      </c>
      <c r="D51" s="3" t="s">
        <v>205</v>
      </c>
      <c r="E51" s="20">
        <f>VLOOKUP($D51,Résultats!$B$2:$AX$476,E$5,FALSE)</f>
        <v>0.4021521575</v>
      </c>
      <c r="F51" s="20">
        <f>VLOOKUP($D51,Résultats!$B$2:$AX$476,F$5,FALSE)</f>
        <v>1.128381302</v>
      </c>
      <c r="G51" s="114">
        <f>VLOOKUP($D51,Résultats!$B$2:$AX$476,G$5,FALSE)</f>
        <v>1.2656590830000001</v>
      </c>
      <c r="H51" s="20">
        <f>VLOOKUP($D51,Résultats!$B$2:$AX$476,H$5,FALSE)</f>
        <v>1.2527956469999999</v>
      </c>
      <c r="I51" s="115">
        <f>VLOOKUP($D51,Résultats!$B$2:$AX$476,I$5,FALSE)</f>
        <v>2.2109240319999999</v>
      </c>
      <c r="J51" s="114">
        <f>VLOOKUP($D51,Résultats!$B$2:$AX$476,J$5,FALSE)</f>
        <v>2.2142285390000001</v>
      </c>
      <c r="K51" s="20">
        <f>VLOOKUP($D51,Résultats!$B$2:$AX$476,K$5,FALSE)</f>
        <v>2.2340629769999998</v>
      </c>
      <c r="L51" s="20">
        <f>VLOOKUP($D51,Résultats!$B$2:$AX$476,L$5,FALSE)</f>
        <v>2.2554458300000002</v>
      </c>
      <c r="M51" s="20">
        <f>VLOOKUP($D51,Résultats!$B$2:$AX$476,M$5,FALSE)</f>
        <v>2.2984678550000002</v>
      </c>
      <c r="N51" s="115">
        <f>VLOOKUP($D51,Résultats!$B$2:$AX$476,N$5,FALSE)</f>
        <v>2.331428941</v>
      </c>
      <c r="O51" s="114">
        <f>VLOOKUP($D51,Résultats!$B$2:$AX$476,O$5,FALSE)</f>
        <v>2.4171014309999999</v>
      </c>
      <c r="P51" s="20">
        <f>VLOOKUP($D51,Résultats!$B$2:$AX$476,P$5,FALSE)</f>
        <v>2.5178033110000002</v>
      </c>
      <c r="Q51" s="20">
        <f>VLOOKUP($D51,Résultats!$B$2:$AX$476,Q$5,FALSE)</f>
        <v>2.627988437</v>
      </c>
      <c r="R51" s="20">
        <f>VLOOKUP($D51,Résultats!$B$2:$AX$476,R$5,FALSE)</f>
        <v>2.750221281</v>
      </c>
      <c r="S51" s="115">
        <f>VLOOKUP($D51,Résultats!$B$2:$AX$476,S$5,FALSE)</f>
        <v>2.8777746890000002</v>
      </c>
      <c r="T51" s="123">
        <f>VLOOKUP($D51,Résultats!$B$2:$AX$476,T$5,FALSE)</f>
        <v>3.3690025380000002</v>
      </c>
      <c r="U51" s="123">
        <f>VLOOKUP($D51,Résultats!$B$2:$AX$476,U$5,FALSE)</f>
        <v>3.7374037339999999</v>
      </c>
      <c r="V51" s="123">
        <f>VLOOKUP($D51,Résultats!$B$2:$AX$476,V$5,FALSE)</f>
        <v>4.1171188159999996</v>
      </c>
      <c r="W51" s="123">
        <f>VLOOKUP($D51,Résultats!$B$2:$AX$476,W$5,FALSE)</f>
        <v>4.6837441049999997</v>
      </c>
      <c r="X51" s="3"/>
    </row>
    <row r="52" spans="1:24" x14ac:dyDescent="0.35">
      <c r="A52" s="3"/>
      <c r="B52" s="208" t="s">
        <v>8</v>
      </c>
      <c r="C52" s="2"/>
      <c r="D52" s="17" t="s">
        <v>186</v>
      </c>
      <c r="E52" s="6">
        <f>VLOOKUP($D52,Résultats!$B$2:$AX$476,E$5,FALSE)</f>
        <v>5.7508898210000003</v>
      </c>
      <c r="F52" s="6">
        <f>VLOOKUP($D52,Résultats!$B$2:$AX$476,F$5,FALSE)</f>
        <v>4.5921754220000004</v>
      </c>
      <c r="G52" s="110">
        <f>VLOOKUP($D52,Résultats!$B$2:$AX$476,G$5,FALSE)</f>
        <v>2.8303979849999998</v>
      </c>
      <c r="H52" s="6">
        <f>VLOOKUP($D52,Résultats!$B$2:$AX$476,H$5,FALSE)</f>
        <v>2.6286648659999998</v>
      </c>
      <c r="I52" s="111">
        <f>VLOOKUP($D52,Résultats!$B$2:$AX$476,I$5,FALSE)</f>
        <v>2.465326546</v>
      </c>
      <c r="J52" s="110">
        <f>VLOOKUP($D52,Résultats!$B$2:$AX$476,J$5,FALSE)</f>
        <v>2.3880474550000002</v>
      </c>
      <c r="K52" s="6">
        <f>VLOOKUP($D52,Résultats!$B$2:$AX$476,K$5,FALSE)</f>
        <v>2.3703234439999998</v>
      </c>
      <c r="L52" s="6">
        <f>VLOOKUP($D52,Résultats!$B$2:$AX$476,L$5,FALSE)</f>
        <v>2.3799418000000001</v>
      </c>
      <c r="M52" s="6">
        <f>VLOOKUP($D52,Résultats!$B$2:$AX$476,M$5,FALSE)</f>
        <v>2.3868082410000002</v>
      </c>
      <c r="N52" s="111">
        <f>VLOOKUP($D52,Résultats!$B$2:$AX$476,N$5,FALSE)</f>
        <v>2.3920144379999999</v>
      </c>
      <c r="O52" s="110">
        <f>VLOOKUP($D52,Résultats!$B$2:$AX$476,O$5,FALSE)</f>
        <v>2.4012541280000002</v>
      </c>
      <c r="P52" s="6">
        <f>VLOOKUP($D52,Résultats!$B$2:$AX$476,P$5,FALSE)</f>
        <v>2.4174363400000001</v>
      </c>
      <c r="Q52" s="6">
        <f>VLOOKUP($D52,Résultats!$B$2:$AX$476,Q$5,FALSE)</f>
        <v>2.439624002</v>
      </c>
      <c r="R52" s="6">
        <f>VLOOKUP($D52,Résultats!$B$2:$AX$476,R$5,FALSE)</f>
        <v>2.467329822</v>
      </c>
      <c r="S52" s="111">
        <f>VLOOKUP($D52,Résultats!$B$2:$AX$476,S$5,FALSE)</f>
        <v>2.4997441789999999</v>
      </c>
      <c r="T52" s="120">
        <f>VLOOKUP($D52,Résultats!$B$2:$AX$476,T$5,FALSE)</f>
        <v>2.676326033</v>
      </c>
      <c r="U52" s="120">
        <f>VLOOKUP($D52,Résultats!$B$2:$AX$476,U$5,FALSE)</f>
        <v>2.8599943059999999</v>
      </c>
      <c r="V52" s="120">
        <f>VLOOKUP($D52,Résultats!$B$2:$AX$476,V$5,FALSE)</f>
        <v>3.0560102640000002</v>
      </c>
      <c r="W52" s="120">
        <f>VLOOKUP($D52,Résultats!$B$2:$AX$476,W$5,FALSE)</f>
        <v>3.2757120839999998</v>
      </c>
      <c r="X52" s="3"/>
    </row>
    <row r="53" spans="1:24" x14ac:dyDescent="0.35">
      <c r="A53" s="3"/>
      <c r="B53" s="207" t="s">
        <v>1</v>
      </c>
      <c r="C53" s="2"/>
      <c r="D53" s="2" t="s">
        <v>187</v>
      </c>
      <c r="E53" s="9">
        <f>E52+E45+E36+E33</f>
        <v>164.93047090019999</v>
      </c>
      <c r="F53" s="9">
        <f>F52+F45+F36+F33</f>
        <v>150.8122490243</v>
      </c>
      <c r="G53" s="29">
        <f t="shared" ref="G53:R53" si="12">G52+G45+G36+G33</f>
        <v>146.8739155394</v>
      </c>
      <c r="H53" s="9">
        <f t="shared" si="12"/>
        <v>144.45987385230001</v>
      </c>
      <c r="I53" s="116">
        <f t="shared" si="12"/>
        <v>142.9615220325</v>
      </c>
      <c r="J53" s="29">
        <f t="shared" si="12"/>
        <v>141.0110683298</v>
      </c>
      <c r="K53" s="9">
        <f t="shared" si="12"/>
        <v>139.47733298969999</v>
      </c>
      <c r="L53" s="9">
        <f t="shared" si="12"/>
        <v>138.12268019890001</v>
      </c>
      <c r="M53" s="9">
        <f t="shared" si="12"/>
        <v>136.4513476477</v>
      </c>
      <c r="N53" s="116">
        <f t="shared" si="12"/>
        <v>134.4785930171</v>
      </c>
      <c r="O53" s="29">
        <f t="shared" si="12"/>
        <v>133.14505161540001</v>
      </c>
      <c r="P53" s="9">
        <f t="shared" si="12"/>
        <v>132.476420152</v>
      </c>
      <c r="Q53" s="9">
        <f t="shared" si="12"/>
        <v>132.28247609090002</v>
      </c>
      <c r="R53" s="9">
        <f t="shared" si="12"/>
        <v>132.42615944990001</v>
      </c>
      <c r="S53" s="116">
        <f>S52+S45+S36+S33</f>
        <v>132.818684717</v>
      </c>
      <c r="T53" s="124">
        <f>T52+T45+T36+T33</f>
        <v>135.5545152926</v>
      </c>
      <c r="U53" s="124">
        <f>U52+U45+U36+U33</f>
        <v>139.20451376689999</v>
      </c>
      <c r="V53" s="124">
        <f>V52+V45+V36+V33</f>
        <v>142.26011676690001</v>
      </c>
      <c r="W53" s="124">
        <f>W52+W45+W36+W33</f>
        <v>145.29066668119998</v>
      </c>
      <c r="X53" s="3"/>
    </row>
    <row r="54" spans="1:24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</sheetData>
  <mergeCells count="6">
    <mergeCell ref="B45:B51"/>
    <mergeCell ref="B7:B9"/>
    <mergeCell ref="B10:B18"/>
    <mergeCell ref="B19:B25"/>
    <mergeCell ref="B33:B35"/>
    <mergeCell ref="B36:B44"/>
  </mergeCells>
  <pageMargins left="0.7" right="0.7" top="0.75" bottom="0.75" header="0.3" footer="0.3"/>
  <ignoredErrors>
    <ignoredError sqref="F10:W10 E19:W19 E10" formula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A1:AG345"/>
  <sheetViews>
    <sheetView tabSelected="1" topLeftCell="A79" zoomScale="72" zoomScaleNormal="72" workbookViewId="0">
      <selection activeCell="K85" sqref="K85"/>
    </sheetView>
  </sheetViews>
  <sheetFormatPr baseColWidth="10" defaultRowHeight="14.5" x14ac:dyDescent="0.35"/>
  <cols>
    <col min="1" max="1" width="11.453125" style="3"/>
    <col min="2" max="2" width="11.453125" style="3" customWidth="1"/>
    <col min="3" max="3" width="15.7265625" customWidth="1"/>
    <col min="4" max="4" width="15.7265625" hidden="1" customWidth="1"/>
    <col min="5" max="5" width="24" hidden="1" customWidth="1"/>
    <col min="6" max="6" width="25.453125" hidden="1" customWidth="1"/>
    <col min="7" max="7" width="24.54296875" hidden="1" customWidth="1"/>
    <col min="8" max="8" width="15.7265625" customWidth="1"/>
    <col min="9" max="9" width="14" customWidth="1"/>
    <col min="11" max="11" width="11.453125" customWidth="1"/>
    <col min="14" max="14" width="24.81640625" style="3" customWidth="1"/>
    <col min="20" max="33" width="11.453125" style="3"/>
  </cols>
  <sheetData>
    <row r="1" spans="1:26" ht="28.5" x14ac:dyDescent="0.65">
      <c r="A1" s="226" t="s">
        <v>449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O1" s="3"/>
      <c r="P1" s="3"/>
      <c r="Q1" s="3"/>
      <c r="R1" s="3"/>
      <c r="S1" s="3"/>
    </row>
    <row r="2" spans="1:26" x14ac:dyDescent="0.35">
      <c r="B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O2" s="3"/>
      <c r="P2" s="3"/>
      <c r="Q2" s="3"/>
      <c r="R2" s="3"/>
      <c r="S2" s="3"/>
    </row>
    <row r="3" spans="1:26" ht="23.5" x14ac:dyDescent="0.55000000000000004">
      <c r="A3" s="1" t="s">
        <v>433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O3" s="3"/>
      <c r="P3" s="3"/>
      <c r="Q3" s="3"/>
      <c r="R3" s="65"/>
      <c r="S3" s="3"/>
    </row>
    <row r="4" spans="1:26" ht="23.5" x14ac:dyDescent="0.55000000000000004">
      <c r="A4" s="195" t="str">
        <f>Résultats!B1</f>
        <v>TEND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O4" s="3"/>
      <c r="P4" s="3"/>
      <c r="Q4" s="3"/>
      <c r="R4" s="65"/>
      <c r="S4" s="3"/>
    </row>
    <row r="5" spans="1:26" ht="23.5" x14ac:dyDescent="0.55000000000000004">
      <c r="A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O5" s="3"/>
      <c r="P5" s="3"/>
      <c r="Q5" s="3"/>
      <c r="R5" s="65"/>
      <c r="S5" s="3"/>
    </row>
    <row r="6" spans="1:26" ht="18.5" x14ac:dyDescent="0.45">
      <c r="B6" s="66"/>
      <c r="C6" s="66"/>
      <c r="D6" s="66"/>
      <c r="E6" s="66"/>
      <c r="F6" s="66"/>
      <c r="G6" s="66"/>
      <c r="H6" s="66"/>
      <c r="I6" s="66"/>
      <c r="J6" s="3"/>
      <c r="K6" s="3"/>
      <c r="M6" s="3"/>
      <c r="O6" s="3"/>
      <c r="P6" s="3"/>
      <c r="Q6" s="3"/>
      <c r="R6" s="65"/>
      <c r="S6" s="65"/>
      <c r="T6" s="66"/>
      <c r="U6" s="66"/>
    </row>
    <row r="7" spans="1:26" ht="18.5" x14ac:dyDescent="0.45">
      <c r="C7" s="65" t="s">
        <v>434</v>
      </c>
      <c r="I7" s="3"/>
      <c r="J7" s="3"/>
      <c r="K7" s="3"/>
      <c r="L7" s="3"/>
      <c r="M7" s="3"/>
      <c r="N7" s="65" t="s">
        <v>435</v>
      </c>
      <c r="O7" s="3"/>
      <c r="P7" s="3"/>
      <c r="Q7" s="3"/>
      <c r="R7" s="3"/>
      <c r="S7" s="3"/>
    </row>
    <row r="8" spans="1:26" ht="23.5" x14ac:dyDescent="0.55000000000000004">
      <c r="B8" s="70"/>
      <c r="C8" s="66" t="s">
        <v>269</v>
      </c>
      <c r="D8" s="3"/>
      <c r="E8" s="66"/>
      <c r="F8" s="66"/>
      <c r="G8" s="66"/>
      <c r="H8" s="66"/>
      <c r="I8" s="66"/>
      <c r="J8" s="66"/>
      <c r="K8" s="66"/>
      <c r="L8" s="3"/>
      <c r="M8" s="3"/>
      <c r="N8" t="s">
        <v>436</v>
      </c>
      <c r="U8" s="3" t="s">
        <v>487</v>
      </c>
    </row>
    <row r="9" spans="1:26" x14ac:dyDescent="0.35">
      <c r="B9" s="66"/>
      <c r="C9" s="3"/>
      <c r="D9" s="3"/>
      <c r="E9" s="3"/>
      <c r="F9" s="3"/>
      <c r="G9" s="3"/>
      <c r="H9" s="66"/>
      <c r="I9" s="66"/>
      <c r="J9" s="66"/>
      <c r="K9" s="66"/>
      <c r="L9" s="3"/>
      <c r="M9" s="3"/>
      <c r="O9" s="3"/>
      <c r="P9" s="3"/>
      <c r="Q9" s="3"/>
      <c r="R9" s="3"/>
      <c r="S9" s="3"/>
      <c r="U9" s="68"/>
    </row>
    <row r="10" spans="1:26" ht="30.5" x14ac:dyDescent="0.5">
      <c r="B10" s="66"/>
      <c r="C10" s="175">
        <v>2015</v>
      </c>
      <c r="D10" s="176"/>
      <c r="E10" s="176"/>
      <c r="F10" s="176"/>
      <c r="G10" s="176"/>
      <c r="H10" s="101" t="s">
        <v>36</v>
      </c>
      <c r="I10" s="101" t="s">
        <v>268</v>
      </c>
      <c r="J10" s="101" t="s">
        <v>38</v>
      </c>
      <c r="K10" s="101" t="s">
        <v>267</v>
      </c>
      <c r="L10" s="119" t="s">
        <v>1</v>
      </c>
      <c r="M10" s="25"/>
      <c r="N10" s="175">
        <v>2015</v>
      </c>
      <c r="O10" s="171" t="s">
        <v>36</v>
      </c>
      <c r="P10" s="101" t="s">
        <v>268</v>
      </c>
      <c r="Q10" s="101" t="s">
        <v>38</v>
      </c>
      <c r="R10" s="101" t="s">
        <v>267</v>
      </c>
      <c r="S10" s="119" t="s">
        <v>1</v>
      </c>
      <c r="U10" s="175">
        <v>2015</v>
      </c>
      <c r="V10" s="171" t="s">
        <v>36</v>
      </c>
      <c r="W10" s="101" t="s">
        <v>268</v>
      </c>
      <c r="X10" s="101" t="s">
        <v>38</v>
      </c>
      <c r="Y10" s="101" t="s">
        <v>267</v>
      </c>
      <c r="Z10" s="119" t="s">
        <v>1</v>
      </c>
    </row>
    <row r="11" spans="1:26" x14ac:dyDescent="0.35">
      <c r="C11" s="177" t="s">
        <v>18</v>
      </c>
      <c r="H11" s="8">
        <f>SUM(H12:H13)</f>
        <v>0</v>
      </c>
      <c r="I11" s="8">
        <f>SUM(I12:I13)</f>
        <v>42.833018170000003</v>
      </c>
      <c r="J11" s="8">
        <f>SUM(J12:J13)</f>
        <v>1.1405941341000001</v>
      </c>
      <c r="K11" s="8">
        <f>SUM(K12:K13)</f>
        <v>0.22945582386010002</v>
      </c>
      <c r="L11" s="122">
        <f>SUM(H11:K11)</f>
        <v>44.203068127960101</v>
      </c>
      <c r="M11" s="99"/>
      <c r="N11" s="180" t="s">
        <v>18</v>
      </c>
      <c r="O11" s="36">
        <f>'[1]Bilan 2015'!$X$46</f>
        <v>0</v>
      </c>
      <c r="P11" s="35">
        <f>SUM('[1]Bilan 2015'!$X$41:$X$43)</f>
        <v>42.74864178907778</v>
      </c>
      <c r="Q11" s="35">
        <f>'[1]Bilan 2015'!$X$13</f>
        <v>0.94471195184866696</v>
      </c>
      <c r="R11" s="35">
        <f>('[1]Bilan 2015'!$X$22+'[1]Bilan 2015'!$X$30+SUM('[1]Bilan 2015'!$X$36:$X$40)+SUM('[1]Bilan 2015'!$X$44:$X$45)+'[1]Bilan 2015'!$X$47)</f>
        <v>7.2729058819149789E-2</v>
      </c>
      <c r="S11" s="172">
        <f>SUM(O11:R11)</f>
        <v>43.766082799745597</v>
      </c>
      <c r="U11" s="180" t="s">
        <v>18</v>
      </c>
      <c r="V11" s="245">
        <f>'[2]Bilan 2015'!$W$46</f>
        <v>0</v>
      </c>
      <c r="W11" s="35">
        <f>'[2]Bilan 2015'!$W$41+'[2]Bilan 2015'!$W$42</f>
        <v>42.755155421801852</v>
      </c>
      <c r="X11" s="102">
        <f>'[2]Bilan 2015'!$W$13</f>
        <v>0.94471195184866696</v>
      </c>
      <c r="Y11" s="35">
        <f>'[2]Bilan 2015'!$W$23+'[2]Bilan 2015'!$W$29+SUM('[2]Bilan 2015'!$W$36:$W$40,'[2]Bilan 2015'!$W$44:$W$45)</f>
        <v>0.11723290961470741</v>
      </c>
      <c r="Z11" s="172">
        <f t="shared" ref="Z11" si="0">SUM(V11:Y11)</f>
        <v>43.817100283265226</v>
      </c>
    </row>
    <row r="12" spans="1:26" x14ac:dyDescent="0.35">
      <c r="C12" s="178" t="s">
        <v>19</v>
      </c>
      <c r="D12" t="s">
        <v>159</v>
      </c>
      <c r="E12" t="s">
        <v>160</v>
      </c>
      <c r="F12" t="s">
        <v>161</v>
      </c>
      <c r="G12" t="s">
        <v>162</v>
      </c>
      <c r="H12" s="19">
        <f>VLOOKUP(D12,Résultats!$B$2:$AX$476,'T energie vecteurs'!F5,FALSE)</f>
        <v>0</v>
      </c>
      <c r="I12" s="19">
        <f>VLOOKUP(E12,Résultats!$B$2:$AX$476,'T energie vecteurs'!F5,FALSE)</f>
        <v>25.518816080000001</v>
      </c>
      <c r="J12" s="19">
        <f>VLOOKUP(F12,Résultats!$B$2:$AX$476,'T energie vecteurs'!F5,FALSE)</f>
        <v>1.55252581E-2</v>
      </c>
      <c r="K12" s="19">
        <f>VLOOKUP(G12,Résultats!$B$2:$AX$476,'T energie vecteurs'!F5,FALSE)</f>
        <v>1.7693960099999999E-5</v>
      </c>
      <c r="L12" s="121">
        <f t="shared" ref="L12:L20" si="1">SUM(H12:K12)</f>
        <v>25.534359032060099</v>
      </c>
      <c r="M12" s="19"/>
      <c r="N12" s="178" t="s">
        <v>19</v>
      </c>
      <c r="O12" s="173"/>
      <c r="P12" s="19"/>
      <c r="Q12" s="55"/>
      <c r="R12" s="19"/>
      <c r="S12" s="121"/>
      <c r="U12" s="178" t="s">
        <v>19</v>
      </c>
      <c r="V12" s="173"/>
      <c r="W12" s="19">
        <f>'[3]2015 3me'!$C$6</f>
        <v>24.955144671922621</v>
      </c>
      <c r="X12" s="55">
        <f>'[3]2015 3me'!$C$7</f>
        <v>1.6032250661677957E-2</v>
      </c>
      <c r="Y12" s="19">
        <f>'[3]2015 3me'!$C$8</f>
        <v>0</v>
      </c>
      <c r="Z12" s="121">
        <f>SUM(W12:Y12)</f>
        <v>24.971176922584299</v>
      </c>
    </row>
    <row r="13" spans="1:26" x14ac:dyDescent="0.35">
      <c r="C13" s="179" t="s">
        <v>20</v>
      </c>
      <c r="D13" t="s">
        <v>163</v>
      </c>
      <c r="E13" t="s">
        <v>164</v>
      </c>
      <c r="F13" t="s">
        <v>165</v>
      </c>
      <c r="G13" t="s">
        <v>166</v>
      </c>
      <c r="H13" s="19">
        <f>VLOOKUP(D13,Résultats!$B$2:$AX$476,'T energie vecteurs'!F5,FALSE)</f>
        <v>0</v>
      </c>
      <c r="I13" s="19">
        <f>VLOOKUP(E13,Résultats!$B$2:$AX$476,'T energie vecteurs'!F5,FALSE)</f>
        <v>17.314202089999998</v>
      </c>
      <c r="J13" s="19">
        <f>VLOOKUP(F13,Résultats!$B$2:$AX$476,'T energie vecteurs'!F5,FALSE)</f>
        <v>1.1250688760000001</v>
      </c>
      <c r="K13" s="19">
        <f>VLOOKUP(G13,Résultats!$B$2:$AX$476,'T energie vecteurs'!F5,FALSE)</f>
        <v>0.22943812990000001</v>
      </c>
      <c r="L13" s="121">
        <f t="shared" si="1"/>
        <v>18.668709095899999</v>
      </c>
      <c r="M13" s="19"/>
      <c r="N13" s="179" t="s">
        <v>20</v>
      </c>
      <c r="O13" s="173"/>
      <c r="P13" s="19"/>
      <c r="Q13" s="55"/>
      <c r="R13" s="19"/>
      <c r="S13" s="121"/>
      <c r="U13" s="179" t="s">
        <v>20</v>
      </c>
      <c r="V13" s="173"/>
      <c r="W13" s="19">
        <f>SUM('[3]2015 3me'!$D$6:$H$6)</f>
        <v>17.86977847791302</v>
      </c>
      <c r="X13" s="55">
        <f>SUM('[3]2015 3me'!$D$7:$H$7)</f>
        <v>0.92867970118698906</v>
      </c>
      <c r="Y13" s="19">
        <f>SUM('[3]2015 3me'!$D$8:$H$8)</f>
        <v>0.04</v>
      </c>
      <c r="Z13" s="121">
        <f>SUM(W13:Y13)</f>
        <v>18.838458179100009</v>
      </c>
    </row>
    <row r="14" spans="1:26" x14ac:dyDescent="0.35">
      <c r="C14" s="177" t="s">
        <v>21</v>
      </c>
      <c r="D14" t="s">
        <v>167</v>
      </c>
      <c r="E14" t="s">
        <v>168</v>
      </c>
      <c r="F14" t="s">
        <v>169</v>
      </c>
      <c r="G14" t="s">
        <v>170</v>
      </c>
      <c r="H14" s="8">
        <f>VLOOKUP(D14,Résultats!$B$2:$AX$476,'T energie vecteurs'!F5,FALSE)</f>
        <v>0.29083986620000002</v>
      </c>
      <c r="I14" s="8">
        <f>VLOOKUP(E14,Résultats!$B$2:$AX$476,'T energie vecteurs'!F5,FALSE)</f>
        <v>7.2430396689999998</v>
      </c>
      <c r="J14" s="8">
        <f>VLOOKUP(F14,Résultats!$B$2:$AX$476,'T energie vecteurs'!F5,FALSE)</f>
        <v>13.799644239999999</v>
      </c>
      <c r="K14" s="8">
        <f>VLOOKUP(G14,Résultats!$B$2:$AX$476,'T energie vecteurs'!F5,FALSE)+5</f>
        <v>20.934273789999999</v>
      </c>
      <c r="L14" s="122">
        <f>SUM(H14:K14)</f>
        <v>42.267797565199999</v>
      </c>
      <c r="M14" s="99"/>
      <c r="N14" s="180" t="s">
        <v>21</v>
      </c>
      <c r="O14" s="36">
        <f>'[1]Bilan 2015'!$V$46</f>
        <v>3.6764196608413298E-2</v>
      </c>
      <c r="P14" s="35">
        <f>SUM('[1]Bilan 2015'!$V$41:$V$43)</f>
        <v>6.6752954110546101</v>
      </c>
      <c r="Q14" s="35">
        <f>'[1]Bilan 2015'!$V$13</f>
        <v>13.6203670581426</v>
      </c>
      <c r="R14" s="35">
        <f>('[1]Bilan 2015'!$V$22+'[1]Bilan 2015'!$V$30+SUM('[1]Bilan 2015'!$V$36:$V$40)+SUM('[1]Bilan 2015'!$V$44:$V$45)+'[1]Bilan 2015'!$V$47)</f>
        <v>21.832863706323721</v>
      </c>
      <c r="S14" s="172">
        <f t="shared" ref="S14:S19" si="2">SUM(O14:R14)</f>
        <v>42.165290372129348</v>
      </c>
      <c r="U14" s="180" t="s">
        <v>21</v>
      </c>
      <c r="V14" s="36">
        <f>'[2]Bilan 2015'!$U$46</f>
        <v>3.6764196608413298E-2</v>
      </c>
      <c r="W14" s="35">
        <f>'[2]Bilan 2015'!$U$42+'[2]Bilan 2015'!$U$43+'[2]Bilan 2015'!$U$41</f>
        <v>6.6752954110546101</v>
      </c>
      <c r="X14" s="35">
        <f>'[2]Bilan 2015'!$U$13</f>
        <v>13.6203670581426</v>
      </c>
      <c r="Y14" s="35">
        <f>'[2]Bilan 2015'!$U$23+'[2]Bilan 2015'!$U$29+SUM('[2]Bilan 2015'!$U$36:$U$40,'[2]Bilan 2015'!$U$44:$U$45)</f>
        <v>19.23286370632372</v>
      </c>
      <c r="Z14" s="172">
        <f t="shared" ref="Z14:Z15" si="3">SUM(V14:Y14)</f>
        <v>39.56529037212934</v>
      </c>
    </row>
    <row r="15" spans="1:26" x14ac:dyDescent="0.35">
      <c r="C15" s="177" t="s">
        <v>22</v>
      </c>
      <c r="D15" t="s">
        <v>171</v>
      </c>
      <c r="E15" t="s">
        <v>172</v>
      </c>
      <c r="F15" t="s">
        <v>173</v>
      </c>
      <c r="G15" t="s">
        <v>174</v>
      </c>
      <c r="H15" s="8">
        <f>VLOOKUP(D15,Résultats!$B$2:$AX$476,'T energie vecteurs'!F5,FALSE)</f>
        <v>0</v>
      </c>
      <c r="I15" s="8">
        <f>VLOOKUP(E15,Résultats!$B$2:$AX$476,'T energie vecteurs'!F5,FALSE)</f>
        <v>4.1168346470000001</v>
      </c>
      <c r="J15" s="8">
        <f>VLOOKUP(F15,Résultats!$B$2:$AX$476,'T energie vecteurs'!F5,FALSE)</f>
        <v>12.41742874</v>
      </c>
      <c r="K15" s="8">
        <f>VLOOKUP(G15,Résultats!$B$2:$AX$476,'T energie vecteurs'!F5,FALSE)</f>
        <v>8.4960140450000008</v>
      </c>
      <c r="L15" s="122">
        <f t="shared" si="1"/>
        <v>25.030277431999998</v>
      </c>
      <c r="M15" s="99"/>
      <c r="N15" s="180" t="s">
        <v>22</v>
      </c>
      <c r="O15" s="36">
        <f>'[1]Bilan 2015'!$W$46</f>
        <v>4.3073392295861899E-2</v>
      </c>
      <c r="P15" s="35">
        <f>SUM('[1]Bilan 2015'!$W$41:$W$43)</f>
        <v>3.01546564464017</v>
      </c>
      <c r="Q15" s="35">
        <f>'[1]Bilan 2015'!$W$13</f>
        <v>12.701365476499801</v>
      </c>
      <c r="R15" s="35">
        <f>('[1]Bilan 2015'!$W$22+'[1]Bilan 2015'!$W$30+SUM('[1]Bilan 2015'!$W$36:$W$40)+SUM('[1]Bilan 2015'!$W$44:$W$45)+'[1]Bilan 2015'!$W$47)</f>
        <v>8.7461122445901349</v>
      </c>
      <c r="S15" s="172">
        <f t="shared" si="2"/>
        <v>24.506016758025964</v>
      </c>
      <c r="U15" s="180" t="s">
        <v>22</v>
      </c>
      <c r="V15" s="36">
        <f>'[2]Bilan 2015'!$V$46</f>
        <v>4.3073392295861899E-2</v>
      </c>
      <c r="W15" s="35">
        <f>SUM('[2]Bilan 2015'!$V$41:$V$43)</f>
        <v>3.01546564464017</v>
      </c>
      <c r="X15" s="35">
        <f>'[2]Bilan 2015'!$V$13</f>
        <v>12.701365476499801</v>
      </c>
      <c r="Y15" s="35">
        <f>SUM('[2]Bilan 2015'!$V$23,'[2]Bilan 2015'!$V$29,'[2]Bilan 2015'!$V$36:$V$40,'[2]Bilan 2015'!$V$44:$V$45)</f>
        <v>8.7461122445901349</v>
      </c>
      <c r="Z15" s="172">
        <f t="shared" si="3"/>
        <v>24.506016758025964</v>
      </c>
    </row>
    <row r="16" spans="1:26" x14ac:dyDescent="0.35">
      <c r="C16" s="177" t="s">
        <v>23</v>
      </c>
      <c r="H16" s="8">
        <f>SUM(H17:H19)</f>
        <v>5.2557749265</v>
      </c>
      <c r="I16" s="8">
        <f>SUM(I17:I19)</f>
        <v>19.506222141999999</v>
      </c>
      <c r="J16" s="8">
        <f>SUM(J17:J19)</f>
        <v>10.575323256599999</v>
      </c>
      <c r="K16" s="8">
        <f>SUM(K17:K19)</f>
        <v>13.471177121499998</v>
      </c>
      <c r="L16" s="122">
        <f>SUM(H16:K16)</f>
        <v>48.808497446599993</v>
      </c>
      <c r="M16" s="99"/>
      <c r="N16" s="180" t="s">
        <v>485</v>
      </c>
      <c r="O16" s="36">
        <f>O17+O18</f>
        <v>4.2636280705371687</v>
      </c>
      <c r="P16" s="35">
        <f t="shared" ref="P16:R16" si="4">P17+P18</f>
        <v>14.862019365877874</v>
      </c>
      <c r="Q16" s="35">
        <f t="shared" si="4"/>
        <v>10.069552160228</v>
      </c>
      <c r="R16" s="35">
        <f t="shared" si="4"/>
        <v>13.760101197608725</v>
      </c>
      <c r="S16" s="172">
        <f t="shared" si="2"/>
        <v>42.95530079425177</v>
      </c>
      <c r="U16" s="180" t="s">
        <v>23</v>
      </c>
      <c r="V16" s="36">
        <f>SUM(V17:V19)</f>
        <v>5.6210848996476939</v>
      </c>
      <c r="W16" s="35">
        <f>SUM(W17:W19)</f>
        <v>19.38860946047782</v>
      </c>
      <c r="X16" s="35">
        <f>SUM(X17:X19)</f>
        <v>10.81606978705517</v>
      </c>
      <c r="Y16" s="35">
        <f>SUM(Y17:Y19)</f>
        <v>14.178830552339271</v>
      </c>
      <c r="Z16" s="172">
        <f>SUM(V16:Y16)</f>
        <v>50.004594699519956</v>
      </c>
    </row>
    <row r="17" spans="2:26" x14ac:dyDescent="0.35">
      <c r="C17" s="179" t="s">
        <v>24</v>
      </c>
      <c r="D17" t="s">
        <v>175</v>
      </c>
      <c r="E17" t="s">
        <v>176</v>
      </c>
      <c r="F17" t="s">
        <v>177</v>
      </c>
      <c r="G17" t="s">
        <v>178</v>
      </c>
      <c r="H17" s="19">
        <f>VLOOKUP(D17,Résultats!$B$2:$AX$476,'T energie vecteurs'!F5,FALSE)</f>
        <v>4.3013355559999997</v>
      </c>
      <c r="I17" s="19">
        <f>VLOOKUP(E17,Résultats!$B$2:$AX$476,'T energie vecteurs'!F5,FALSE)</f>
        <v>15.41107158</v>
      </c>
      <c r="J17" s="19">
        <f>VLOOKUP(F17,Résultats!$B$2:$AX$476,'T energie vecteurs'!F5,FALSE)</f>
        <v>10.28221546</v>
      </c>
      <c r="K17" s="19">
        <f>VLOOKUP(G17,Résultats!$B$2:$AX$476,'T energie vecteurs'!F5,FALSE)</f>
        <v>11.434738319999999</v>
      </c>
      <c r="L17" s="121">
        <f t="shared" si="1"/>
        <v>41.429360916</v>
      </c>
      <c r="M17" s="19"/>
      <c r="N17" s="179" t="s">
        <v>486</v>
      </c>
      <c r="O17" s="173">
        <f>'[1]Bilan 2015'!$U$46</f>
        <v>1.0493092649428299</v>
      </c>
      <c r="P17" s="37">
        <f>SUM('[1]Bilan 2015'!$U$41:$U$43)</f>
        <v>2.4090193658778749</v>
      </c>
      <c r="Q17" s="37">
        <f>'[1]Bilan 2015'!$U$13</f>
        <v>10.069552160228</v>
      </c>
      <c r="R17" s="37">
        <f>('[1]Bilan 2015'!$U$22+'[1]Bilan 2015'!$U$30+SUM('[1]Bilan 2015'!$U$36:$U$40)+SUM('[1]Bilan 2015'!$U$44:$U$45)+'[1]Bilan 2015'!$U$47)</f>
        <v>12.658514956283994</v>
      </c>
      <c r="S17" s="121">
        <f t="shared" si="2"/>
        <v>26.1863957473327</v>
      </c>
      <c r="U17" s="179" t="s">
        <v>24</v>
      </c>
      <c r="V17" s="173">
        <f>'[2]Bilan 2015'!$P$46</f>
        <v>1.367053569012338</v>
      </c>
      <c r="W17" s="37">
        <f>SUM('[2]Bilan 2015'!$T$41:$T$43)</f>
        <v>2.3566094604778201</v>
      </c>
      <c r="X17" s="37">
        <f>'[2]Bilan 2015'!$T$13</f>
        <v>10.069552160228</v>
      </c>
      <c r="Y17" s="37">
        <f>SUM('[2]Bilan 2015'!$T$23,'[2]Bilan 2015'!$T$29,'[2]Bilan 2015'!$T$36:$T$40,'[2]Bilan 2015'!$T$44:$T$45)</f>
        <v>12.710924861684051</v>
      </c>
      <c r="Z17" s="121">
        <f>SUM(V17:Y17)</f>
        <v>26.50414005140221</v>
      </c>
    </row>
    <row r="18" spans="2:26" x14ac:dyDescent="0.35">
      <c r="C18" s="179" t="s">
        <v>258</v>
      </c>
      <c r="D18" t="s">
        <v>259</v>
      </c>
      <c r="E18" t="s">
        <v>260</v>
      </c>
      <c r="F18" t="s">
        <v>261</v>
      </c>
      <c r="G18" t="s">
        <v>262</v>
      </c>
      <c r="H18" s="19">
        <f>VLOOKUP(D18,Résultats!$B$2:$AX$476,'T energie vecteurs'!F5,FALSE)</f>
        <v>0.95443937050000005</v>
      </c>
      <c r="I18" s="19">
        <f>VLOOKUP(E18,Résultats!$B$2:$AX$476,'T energie vecteurs'!F5,FALSE)</f>
        <v>1.8460952370000001</v>
      </c>
      <c r="J18" s="19">
        <f>VLOOKUP(F18,Résultats!$B$2:$AX$476,'T energie vecteurs'!F5,FALSE)</f>
        <v>0</v>
      </c>
      <c r="K18" s="19">
        <f>VLOOKUP(G18,Résultats!$B$2:$AX$476,'T energie vecteurs'!F5,FALSE)</f>
        <v>1.6968569579999999</v>
      </c>
      <c r="L18" s="121">
        <f t="shared" si="1"/>
        <v>4.4973915655000001</v>
      </c>
      <c r="M18" s="19"/>
      <c r="N18" s="179" t="s">
        <v>258</v>
      </c>
      <c r="O18" s="28">
        <f>'[1]Bilan 2015'!$E$52</f>
        <v>3.2143188055943388</v>
      </c>
      <c r="P18" s="19">
        <f>('[1]Bilan 2015'!$E$54+'[1]Bilan 2015'!$E$56)</f>
        <v>12.452999999999999</v>
      </c>
      <c r="Q18" s="19">
        <v>0</v>
      </c>
      <c r="R18" s="19">
        <f>('[1]Bilan 2015'!$E$53+'[1]Bilan 2015'!$E$55+'[1]Bilan 2015'!$E$57)</f>
        <v>1.1015862413247299</v>
      </c>
      <c r="S18" s="121">
        <f t="shared" si="2"/>
        <v>16.768905046919066</v>
      </c>
      <c r="U18" s="179" t="s">
        <v>258</v>
      </c>
      <c r="V18" s="28">
        <f>'[2]Bilan 2015'!$E$51</f>
        <v>4.2518176113648583</v>
      </c>
      <c r="W18" s="19">
        <f>'[2]Bilan 2015'!$E$53</f>
        <v>13.661</v>
      </c>
      <c r="X18" s="19">
        <v>0</v>
      </c>
      <c r="Y18" s="19">
        <f>'[2]Bilan 2015'!$E$52</f>
        <v>1.1015862413247299</v>
      </c>
      <c r="Z18" s="121">
        <f t="shared" ref="Z18:Z20" si="5">SUM(V18:Y18)</f>
        <v>19.014403852689586</v>
      </c>
    </row>
    <row r="19" spans="2:26" x14ac:dyDescent="0.35">
      <c r="C19" s="179" t="s">
        <v>25</v>
      </c>
      <c r="D19" t="s">
        <v>179</v>
      </c>
      <c r="E19" t="s">
        <v>180</v>
      </c>
      <c r="F19" t="s">
        <v>181</v>
      </c>
      <c r="G19" t="s">
        <v>182</v>
      </c>
      <c r="H19" s="19">
        <f>VLOOKUP(D19,Résultats!$B$2:$AX$476,'T energie vecteurs'!F5,FALSE)</f>
        <v>0</v>
      </c>
      <c r="I19" s="19">
        <f>VLOOKUP(E19,Résultats!$B$2:$AX$476,'T energie vecteurs'!F5,FALSE)</f>
        <v>2.249055325</v>
      </c>
      <c r="J19" s="19">
        <f>VLOOKUP(F19,Résultats!$B$2:$AX$476,'T energie vecteurs'!F5,FALSE)</f>
        <v>0.29310779660000003</v>
      </c>
      <c r="K19" s="19">
        <f>VLOOKUP(G19,Résultats!$B$2:$AX$476,'T energie vecteurs'!F5,FALSE)</f>
        <v>0.33958184349999998</v>
      </c>
      <c r="L19" s="121">
        <f t="shared" si="1"/>
        <v>2.8817449651000002</v>
      </c>
      <c r="M19" s="19"/>
      <c r="N19" s="180" t="s">
        <v>25</v>
      </c>
      <c r="O19" s="36">
        <f>'[1]Bilan 2015'!$T$46</f>
        <v>2.2137192704974398E-3</v>
      </c>
      <c r="P19" s="35">
        <f>SUM('[1]Bilan 2015'!$T$41:$T$43)</f>
        <v>3.4828150320755764</v>
      </c>
      <c r="Q19" s="35">
        <f>'[1]Bilan 2015'!$T$13</f>
        <v>0.74651762682717104</v>
      </c>
      <c r="R19" s="35">
        <f>('[1]Bilan 2015'!$T$22+'[1]Bilan 2015'!$T$30+SUM('[1]Bilan 2015'!$T$36:$T$40)+SUM('[1]Bilan 2015'!$T$44:$T$45)+'[1]Bilan 2015'!$T$47)</f>
        <v>0.25450441725491352</v>
      </c>
      <c r="S19" s="172">
        <f t="shared" si="2"/>
        <v>4.4860507954281585</v>
      </c>
      <c r="U19" s="179" t="s">
        <v>25</v>
      </c>
      <c r="V19" s="173">
        <f>'[2]Bilan 2015'!$S$46</f>
        <v>2.2137192704974398E-3</v>
      </c>
      <c r="W19" s="37">
        <f>SUM('[2]Bilan 2015'!$S$41:$S$43)</f>
        <v>3.371</v>
      </c>
      <c r="X19" s="37">
        <f>'[2]Bilan 2015'!$S$13</f>
        <v>0.74651762682717104</v>
      </c>
      <c r="Y19" s="37">
        <f>SUM('[2]Bilan 2015'!$S$23,'[2]Bilan 2015'!$S$29,'[2]Bilan 2015'!$S$36:$S$40,'[2]Bilan 2015'!$S$44:$S$45)</f>
        <v>0.3663194493304901</v>
      </c>
      <c r="Z19" s="121">
        <f t="shared" si="5"/>
        <v>4.4860507954281585</v>
      </c>
    </row>
    <row r="20" spans="2:26" x14ac:dyDescent="0.35">
      <c r="C20" s="29" t="s">
        <v>26</v>
      </c>
      <c r="D20" s="10"/>
      <c r="E20" s="10"/>
      <c r="F20" s="10"/>
      <c r="G20" s="10"/>
      <c r="H20" s="9">
        <f>SUM(H11,H14:H16)</f>
        <v>5.5466147926999998</v>
      </c>
      <c r="I20" s="9">
        <f>SUM(I11,I14:I16)</f>
        <v>73.69911462799999</v>
      </c>
      <c r="J20" s="9">
        <f>SUM(J11,J14:J16)</f>
        <v>37.932990370699997</v>
      </c>
      <c r="K20" s="9">
        <f>SUM(K11,K14:K16)</f>
        <v>43.1309207803601</v>
      </c>
      <c r="L20" s="124">
        <f t="shared" si="1"/>
        <v>160.3096405717601</v>
      </c>
      <c r="M20" s="106"/>
      <c r="N20" s="181" t="s">
        <v>26</v>
      </c>
      <c r="O20" s="40">
        <f>O11+O14+O15+O16+O19</f>
        <v>4.3456793787119414</v>
      </c>
      <c r="P20" s="38">
        <f>P11+P14+P15+P16+P19</f>
        <v>70.784237242726022</v>
      </c>
      <c r="Q20" s="38">
        <f>Q11+Q14+Q15+Q16+Q19</f>
        <v>38.082514273546238</v>
      </c>
      <c r="R20" s="38">
        <f>R11+R14+R15+R16+R19</f>
        <v>44.666310624596647</v>
      </c>
      <c r="S20" s="174">
        <f>SUM(O20:R20)</f>
        <v>157.87874151958084</v>
      </c>
      <c r="T20" s="69"/>
      <c r="U20" s="181" t="s">
        <v>26</v>
      </c>
      <c r="V20" s="40">
        <f>V11+V14+V15+V16</f>
        <v>5.7009224885519689</v>
      </c>
      <c r="W20" s="38">
        <f>W11+W14+W15+W16</f>
        <v>71.834525937974462</v>
      </c>
      <c r="X20" s="38">
        <f>X11+X14+X15+X16</f>
        <v>38.082514273546238</v>
      </c>
      <c r="Y20" s="38">
        <f>Y11+Y14+Y15+Y16</f>
        <v>42.275039412867834</v>
      </c>
      <c r="Z20" s="174">
        <f t="shared" si="5"/>
        <v>157.89300211294051</v>
      </c>
    </row>
    <row r="21" spans="2:26" s="3" customFormat="1" x14ac:dyDescent="0.35">
      <c r="B21" s="84"/>
      <c r="H21" s="69"/>
      <c r="I21" s="69"/>
      <c r="J21" s="69"/>
      <c r="K21" s="69"/>
      <c r="L21" s="69"/>
      <c r="M21" s="69"/>
      <c r="N21" s="69"/>
      <c r="O21" s="104"/>
      <c r="P21" s="104"/>
      <c r="Q21" s="104"/>
      <c r="R21" s="105"/>
      <c r="S21" s="69">
        <f>S11+S14+S15+S16+S19</f>
        <v>157.87874151958084</v>
      </c>
      <c r="U21" s="69"/>
    </row>
    <row r="22" spans="2:26" s="3" customFormat="1" x14ac:dyDescent="0.35">
      <c r="I22" s="69"/>
      <c r="J22" s="69"/>
      <c r="K22" s="69"/>
    </row>
    <row r="23" spans="2:26" ht="30.5" x14ac:dyDescent="0.5">
      <c r="C23" s="175">
        <v>2020</v>
      </c>
      <c r="D23" s="176"/>
      <c r="E23" s="176"/>
      <c r="F23" s="176"/>
      <c r="G23" s="176"/>
      <c r="H23" s="101" t="s">
        <v>36</v>
      </c>
      <c r="I23" s="101" t="s">
        <v>268</v>
      </c>
      <c r="J23" s="101" t="s">
        <v>38</v>
      </c>
      <c r="K23" s="101" t="s">
        <v>267</v>
      </c>
      <c r="L23" s="119" t="s">
        <v>1</v>
      </c>
      <c r="M23" s="25"/>
      <c r="N23" s="175">
        <v>2020</v>
      </c>
      <c r="O23" s="171" t="s">
        <v>36</v>
      </c>
      <c r="P23" s="101" t="s">
        <v>268</v>
      </c>
      <c r="Q23" s="101" t="s">
        <v>38</v>
      </c>
      <c r="R23" s="101" t="s">
        <v>267</v>
      </c>
      <c r="S23" s="119" t="s">
        <v>1</v>
      </c>
      <c r="T23" s="25"/>
    </row>
    <row r="24" spans="2:26" x14ac:dyDescent="0.35">
      <c r="C24" s="177" t="s">
        <v>18</v>
      </c>
      <c r="H24" s="8">
        <f>SUM(H25:H26)</f>
        <v>0</v>
      </c>
      <c r="I24" s="8">
        <f>SUM(I25:I26)</f>
        <v>43.326191199999997</v>
      </c>
      <c r="J24" s="8">
        <f>SUM(J25:J26)</f>
        <v>1.3232728655999999</v>
      </c>
      <c r="K24" s="8">
        <f>SUM(K25:K26)</f>
        <v>0.19258848415559998</v>
      </c>
      <c r="L24" s="122">
        <f t="shared" ref="L24:L33" si="6">SUM(H24:K24)</f>
        <v>44.8420525497556</v>
      </c>
      <c r="M24" s="99"/>
      <c r="N24" s="180" t="s">
        <v>18</v>
      </c>
      <c r="O24" s="36">
        <f>'[1]Bilan 2020'!$X$46/11.63</f>
        <v>0</v>
      </c>
      <c r="P24" s="35">
        <f>SUM('[1]Bilan 2020'!$X$41:$X$43)/11.63</f>
        <v>35.668036461633939</v>
      </c>
      <c r="Q24" s="35">
        <f>'[1]Bilan 2020'!$X$13/11.63</f>
        <v>0.71687008340498715</v>
      </c>
      <c r="R24" s="35">
        <f>('[1]Bilan 2020'!$X$22+'[1]Bilan 2020'!$X$30+SUM('[1]Bilan 2020'!$X$36:$X$40)+SUM('[1]Bilan 2020'!$X$44:$X$45)+'[1]Bilan 2020'!$X$47)/11.63</f>
        <v>0.19326865864144452</v>
      </c>
      <c r="S24" s="172">
        <f>SUM(O24:R24)</f>
        <v>36.578175203680367</v>
      </c>
      <c r="T24" s="170"/>
    </row>
    <row r="25" spans="2:26" x14ac:dyDescent="0.35">
      <c r="C25" s="178" t="s">
        <v>19</v>
      </c>
      <c r="D25" t="s">
        <v>159</v>
      </c>
      <c r="E25" t="s">
        <v>160</v>
      </c>
      <c r="F25" t="s">
        <v>161</v>
      </c>
      <c r="G25" t="s">
        <v>162</v>
      </c>
      <c r="H25" s="19">
        <f>VLOOKUP(D25,Résultats!$B$2:$AX$476,'T energie vecteurs'!I5,FALSE)</f>
        <v>0</v>
      </c>
      <c r="I25" s="19">
        <f>VLOOKUP(E25,Résultats!$B$2:$AX$476,'T energie vecteurs'!I5,FALSE)</f>
        <v>24.394054180000001</v>
      </c>
      <c r="J25" s="19">
        <f>VLOOKUP(F25,Résultats!$B$2:$AX$476,'T energie vecteurs'!I5,FALSE)</f>
        <v>5.6269413599999998E-2</v>
      </c>
      <c r="K25" s="19">
        <f>VLOOKUP(G51,Résultats!$B$2:$AX$476,'T energie vecteurs'!I5,FALSE)</f>
        <v>2.88734556E-5</v>
      </c>
      <c r="L25" s="121">
        <f t="shared" si="6"/>
        <v>24.450352467055602</v>
      </c>
      <c r="M25" s="19"/>
      <c r="N25" s="178" t="s">
        <v>19</v>
      </c>
      <c r="O25" s="173"/>
      <c r="P25" s="19"/>
      <c r="Q25" s="55"/>
      <c r="R25" s="19"/>
      <c r="S25" s="121"/>
      <c r="T25" s="170"/>
    </row>
    <row r="26" spans="2:26" x14ac:dyDescent="0.35">
      <c r="C26" s="179" t="s">
        <v>20</v>
      </c>
      <c r="D26" t="s">
        <v>163</v>
      </c>
      <c r="E26" t="s">
        <v>164</v>
      </c>
      <c r="F26" t="s">
        <v>165</v>
      </c>
      <c r="G26" t="s">
        <v>166</v>
      </c>
      <c r="H26" s="19">
        <f>VLOOKUP(D26,Résultats!$B$2:$AX$476,'T energie vecteurs'!I5,FALSE)</f>
        <v>0</v>
      </c>
      <c r="I26" s="19">
        <f>VLOOKUP(E26,Résultats!$B$2:$AX$476,'T energie vecteurs'!I5,FALSE)</f>
        <v>18.932137019999999</v>
      </c>
      <c r="J26" s="19">
        <f>VLOOKUP(F26,Résultats!$B$2:$AX$476,'T energie vecteurs'!I5,FALSE)</f>
        <v>1.267003452</v>
      </c>
      <c r="K26" s="19">
        <f>VLOOKUP(G26,Résultats!$B$2:$AX$476,'T energie vecteurs'!I5,FALSE)</f>
        <v>0.19255961069999999</v>
      </c>
      <c r="L26" s="121">
        <f t="shared" si="6"/>
        <v>20.391700082699998</v>
      </c>
      <c r="M26" s="19"/>
      <c r="N26" s="179" t="s">
        <v>20</v>
      </c>
      <c r="O26" s="173"/>
      <c r="P26" s="19"/>
      <c r="Q26" s="55"/>
      <c r="R26" s="19"/>
      <c r="S26" s="121"/>
      <c r="T26" s="170"/>
    </row>
    <row r="27" spans="2:26" x14ac:dyDescent="0.35">
      <c r="C27" s="177" t="s">
        <v>21</v>
      </c>
      <c r="D27" t="s">
        <v>167</v>
      </c>
      <c r="E27" t="s">
        <v>168</v>
      </c>
      <c r="F27" t="s">
        <v>169</v>
      </c>
      <c r="G27" t="s">
        <v>170</v>
      </c>
      <c r="H27" s="8">
        <f>VLOOKUP(D27,Résultats!$B$2:$AX$476,'T energie vecteurs'!I5,FALSE)</f>
        <v>0.26022741570000002</v>
      </c>
      <c r="I27" s="8">
        <f>VLOOKUP(E27,Résultats!$B$2:$AX$476,'T energie vecteurs'!I5,FALSE)</f>
        <v>6.7914046260000003</v>
      </c>
      <c r="J27" s="8">
        <f>VLOOKUP(F27,Résultats!$B$2:$AX$476,'T energie vecteurs'!I5,FALSE)</f>
        <v>13.901326689999999</v>
      </c>
      <c r="K27" s="8">
        <f>VLOOKUP(G27,Résultats!$B$2:$AX$476,'T energie vecteurs'!I5,FALSE)+6</f>
        <v>19.944739630000001</v>
      </c>
      <c r="L27" s="122">
        <f t="shared" si="6"/>
        <v>40.897698361700002</v>
      </c>
      <c r="M27" s="99"/>
      <c r="N27" s="180" t="s">
        <v>21</v>
      </c>
      <c r="O27" s="36">
        <f>'[1]Bilan 2020'!$V$46/11.63</f>
        <v>2.0700734999999998E-2</v>
      </c>
      <c r="P27" s="35">
        <f>SUM('[1]Bilan 2020'!$V$41:$V$43)/11.63</f>
        <v>4.2874727518867157</v>
      </c>
      <c r="Q27" s="35">
        <f>'[1]Bilan 2020'!$V$13/11.63</f>
        <v>13.618731599337918</v>
      </c>
      <c r="R27" s="35">
        <f>('[1]Bilan 2020'!$V$22+'[1]Bilan 2020'!$V$30+SUM('[1]Bilan 2020'!$V$36:$V$40)+SUM('[1]Bilan 2020'!$V$44:$V$45)+'[1]Bilan 2020'!$V$47)/11.63</f>
        <v>20.408410382607048</v>
      </c>
      <c r="S27" s="172">
        <f t="shared" ref="S27:S33" si="7">SUM(O27:R27)</f>
        <v>38.335315468831681</v>
      </c>
      <c r="T27" s="170"/>
    </row>
    <row r="28" spans="2:26" x14ac:dyDescent="0.35">
      <c r="C28" s="177" t="s">
        <v>22</v>
      </c>
      <c r="D28" t="s">
        <v>171</v>
      </c>
      <c r="E28" t="s">
        <v>172</v>
      </c>
      <c r="F28" t="s">
        <v>173</v>
      </c>
      <c r="G28" t="s">
        <v>174</v>
      </c>
      <c r="H28" s="8">
        <f>VLOOKUP(D28,Résultats!$B$2:$AX$476,'T energie vecteurs'!I5,FALSE)</f>
        <v>0</v>
      </c>
      <c r="I28" s="8">
        <f>VLOOKUP(E28,Résultats!$B$2:$AX$476,'T energie vecteurs'!I5,FALSE)</f>
        <v>3.465749019</v>
      </c>
      <c r="J28" s="8">
        <f>VLOOKUP(F28,Résultats!$B$2:$AX$476,'T energie vecteurs'!I5,FALSE)</f>
        <v>12.840163159999999</v>
      </c>
      <c r="K28" s="8">
        <f>VLOOKUP(G28,Résultats!$B$2:$AX$476,'T energie vecteurs'!I5,FALSE)</f>
        <v>7.4920728060000004</v>
      </c>
      <c r="L28" s="122">
        <f t="shared" si="6"/>
        <v>23.797984984999999</v>
      </c>
      <c r="M28" s="99"/>
      <c r="N28" s="180" t="s">
        <v>22</v>
      </c>
      <c r="O28" s="36">
        <f>('[1]Bilan 2020'!$W$46)/11.63</f>
        <v>3.0546421000000001E-2</v>
      </c>
      <c r="P28" s="35">
        <f>SUM('[1]Bilan 2020'!$W$41:$W$43)/11.63</f>
        <v>2.7068355531694666</v>
      </c>
      <c r="Q28" s="35">
        <f>('[1]Bilan 2020'!$W$13)/11.63</f>
        <v>10.724850576412381</v>
      </c>
      <c r="R28" s="35">
        <f>('[1]Bilan 2020'!$W$22+'[1]Bilan 2020'!$W$30+SUM('[1]Bilan 2020'!$W$36:$W$40)+SUM('[1]Bilan 2020'!$W$44:$W$45)+'[1]Bilan 2020'!$W$47)/11.63</f>
        <v>7.1906336380053082</v>
      </c>
      <c r="S28" s="172">
        <f t="shared" si="7"/>
        <v>20.652866188587154</v>
      </c>
      <c r="T28" s="170"/>
    </row>
    <row r="29" spans="2:26" x14ac:dyDescent="0.35">
      <c r="C29" s="177" t="s">
        <v>23</v>
      </c>
      <c r="H29" s="8">
        <f>SUM(H30:H32)</f>
        <v>3.1094107409</v>
      </c>
      <c r="I29" s="8">
        <f>SUM(I30:I32)</f>
        <v>16.971280618000002</v>
      </c>
      <c r="J29" s="8">
        <f>SUM(J30:J32)</f>
        <v>9.6760571597999991</v>
      </c>
      <c r="K29" s="8">
        <f>SUM(K30:K32)</f>
        <v>14.544072758199999</v>
      </c>
      <c r="L29" s="122">
        <f t="shared" si="6"/>
        <v>44.300821276899995</v>
      </c>
      <c r="M29" s="99"/>
      <c r="N29" s="180" t="s">
        <v>485</v>
      </c>
      <c r="O29" s="36">
        <f>O30+O31</f>
        <v>3.1626378182920636</v>
      </c>
      <c r="P29" s="35">
        <f t="shared" ref="P29:R29" si="8">P30+P31</f>
        <v>13.919973516612528</v>
      </c>
      <c r="Q29" s="35">
        <f t="shared" si="8"/>
        <v>9.0413234941421319</v>
      </c>
      <c r="R29" s="35">
        <f t="shared" si="8"/>
        <v>14.312071337572707</v>
      </c>
      <c r="S29" s="172">
        <f t="shared" si="7"/>
        <v>40.436006166619435</v>
      </c>
      <c r="T29" s="170"/>
    </row>
    <row r="30" spans="2:26" x14ac:dyDescent="0.35">
      <c r="C30" s="179" t="s">
        <v>24</v>
      </c>
      <c r="D30" t="s">
        <v>175</v>
      </c>
      <c r="E30" t="s">
        <v>176</v>
      </c>
      <c r="F30" t="s">
        <v>177</v>
      </c>
      <c r="G30" t="s">
        <v>178</v>
      </c>
      <c r="H30" s="19">
        <f>VLOOKUP(D30,Résultats!$B$2:$AX$476,'T energie vecteurs'!I5,FALSE)</f>
        <v>2.2050991309999999</v>
      </c>
      <c r="I30" s="19">
        <f>VLOOKUP(E30,Résultats!$B$2:$AX$476,'T energie vecteurs'!I5,FALSE)</f>
        <v>12.5013965</v>
      </c>
      <c r="J30" s="19">
        <f>VLOOKUP(F30,Résultats!$B$2:$AX$476,'T energie vecteurs'!I5,FALSE)</f>
        <v>9.3806463579999999</v>
      </c>
      <c r="K30" s="19">
        <f>VLOOKUP(G30,Résultats!$B$2:$AX$476,'T energie vecteurs'!I5,FALSE)</f>
        <v>12.20953257</v>
      </c>
      <c r="L30" s="121">
        <f t="shared" si="6"/>
        <v>36.296674558999996</v>
      </c>
      <c r="M30" s="19"/>
      <c r="N30" s="179" t="s">
        <v>486</v>
      </c>
      <c r="O30" s="173">
        <f>'[1]Bilan 2020'!$U$46/11.63</f>
        <v>0.77267988499999996</v>
      </c>
      <c r="P30" s="37">
        <f>SUM('[1]Bilan 2020'!$U$41:$U$43)/11.63</f>
        <v>2.7003587770125286</v>
      </c>
      <c r="Q30" s="37">
        <f>'[1]Bilan 2020'!$U$13/11.63</f>
        <v>9.0413234941421319</v>
      </c>
      <c r="R30" s="37">
        <f>('[1]Bilan 2020'!$U$22+'[1]Bilan 2020'!$U$30+SUM('[1]Bilan 2020'!$U$36:$U$40)+SUM('[1]Bilan 2020'!$U$44:$U$45)+'[1]Bilan 2020'!$U$47)/11.63</f>
        <v>13.277854957521116</v>
      </c>
      <c r="S30" s="121">
        <f t="shared" si="7"/>
        <v>25.792217113675775</v>
      </c>
      <c r="T30" s="170"/>
    </row>
    <row r="31" spans="2:26" x14ac:dyDescent="0.35">
      <c r="C31" s="179" t="s">
        <v>258</v>
      </c>
      <c r="D31" t="s">
        <v>259</v>
      </c>
      <c r="E31" t="s">
        <v>260</v>
      </c>
      <c r="F31" t="s">
        <v>261</v>
      </c>
      <c r="G31" t="s">
        <v>262</v>
      </c>
      <c r="H31" s="19">
        <f>VLOOKUP(D31,Résultats!$B$2:$AX$476,'T energie vecteurs'!I5,FALSE)</f>
        <v>0.90431160990000004</v>
      </c>
      <c r="I31" s="19">
        <f>VLOOKUP(E31,Résultats!$B$2:$AX$476,'T energie vecteurs'!I5,FALSE)</f>
        <v>1.9563967689999999</v>
      </c>
      <c r="J31" s="19">
        <f>VLOOKUP(F31,Résultats!$B$2:$AX$476,'T energie vecteurs'!I5,FALSE)</f>
        <v>0</v>
      </c>
      <c r="K31" s="19">
        <f>VLOOKUP(G31,Résultats!$B$2:$AX$476,'T energie vecteurs'!I5,FALSE)</f>
        <v>2.016326769</v>
      </c>
      <c r="L31" s="121">
        <f t="shared" si="6"/>
        <v>4.8770351479</v>
      </c>
      <c r="M31" s="19"/>
      <c r="N31" s="179" t="s">
        <v>258</v>
      </c>
      <c r="O31" s="28">
        <f>'[1]Bilan 2020'!$E$52/11.63</f>
        <v>2.3899579332920635</v>
      </c>
      <c r="P31" s="19">
        <f>('[1]Bilan 2020'!$E$54+'[1]Bilan 2020'!$E$56)/11.63</f>
        <v>11.219614739599999</v>
      </c>
      <c r="Q31" s="19">
        <v>0</v>
      </c>
      <c r="R31" s="19">
        <f>('[1]Bilan 2020'!$E$53+'[1]Bilan 2020'!$E$55+'[1]Bilan 2020'!$E$57)/11.63</f>
        <v>1.0342163800515907</v>
      </c>
      <c r="S31" s="121">
        <f t="shared" si="7"/>
        <v>14.643789052943653</v>
      </c>
      <c r="T31" s="170"/>
    </row>
    <row r="32" spans="2:26" x14ac:dyDescent="0.35">
      <c r="C32" s="179" t="s">
        <v>25</v>
      </c>
      <c r="D32" t="s">
        <v>179</v>
      </c>
      <c r="E32" t="s">
        <v>180</v>
      </c>
      <c r="F32" t="s">
        <v>181</v>
      </c>
      <c r="G32" t="s">
        <v>182</v>
      </c>
      <c r="H32" s="19">
        <f>VLOOKUP(D32,Résultats!$B$2:$AX$476,'T energie vecteurs'!I5,FALSE)</f>
        <v>0</v>
      </c>
      <c r="I32" s="19">
        <f>VLOOKUP(E32,Résultats!$B$2:$AX$476,'T energie vecteurs'!I5,FALSE)</f>
        <v>2.513487349</v>
      </c>
      <c r="J32" s="19">
        <f>VLOOKUP(F32,Résultats!$B$2:$AX$476,'T energie vecteurs'!I5,FALSE)</f>
        <v>0.29541080180000001</v>
      </c>
      <c r="K32" s="19">
        <f>VLOOKUP(G32,Résultats!$B$2:$AX$476,'T energie vecteurs'!I5,FALSE)</f>
        <v>0.31821341920000001</v>
      </c>
      <c r="L32" s="121">
        <f t="shared" si="6"/>
        <v>3.1271115700000003</v>
      </c>
      <c r="M32" s="19"/>
      <c r="N32" s="180" t="s">
        <v>25</v>
      </c>
      <c r="O32" s="36">
        <f>'[1]Bilan 2020'!$T$46/11.63</f>
        <v>1.3217009999999998E-3</v>
      </c>
      <c r="P32" s="35">
        <f>SUM('[1]Bilan 2020'!$T$41:$T$43)/11.63</f>
        <v>3.3486884684627563</v>
      </c>
      <c r="Q32" s="35">
        <f>'[1]Bilan 2020'!$T$13/11.63</f>
        <v>0.69143728159498707</v>
      </c>
      <c r="R32" s="35">
        <f>('[1]Bilan 2020'!$T$22+'[1]Bilan 2020'!$T$30+SUM('[1]Bilan 2020'!$T$36:$T$40)+SUM('[1]Bilan 2020'!$T$44:$T$45)+'[1]Bilan 2020'!$T$47)/11.63</f>
        <v>0.41959097162510717</v>
      </c>
      <c r="S32" s="172">
        <f t="shared" si="7"/>
        <v>4.4610384226828508</v>
      </c>
      <c r="T32" s="170"/>
    </row>
    <row r="33" spans="3:20" x14ac:dyDescent="0.35">
      <c r="C33" s="29" t="s">
        <v>26</v>
      </c>
      <c r="D33" s="10"/>
      <c r="E33" s="10"/>
      <c r="F33" s="10"/>
      <c r="G33" s="10"/>
      <c r="H33" s="9">
        <f>SUM(H24,H27:H29)</f>
        <v>3.3696381566000002</v>
      </c>
      <c r="I33" s="9">
        <f>SUM(I24,I27:I29)</f>
        <v>70.554625463000008</v>
      </c>
      <c r="J33" s="9">
        <f>SUM(J24,J27:J29)</f>
        <v>37.740819875399993</v>
      </c>
      <c r="K33" s="9">
        <f>SUM(K24,K27:K29)</f>
        <v>42.173473678355599</v>
      </c>
      <c r="L33" s="124">
        <f t="shared" si="6"/>
        <v>153.83855717335561</v>
      </c>
      <c r="M33" s="106"/>
      <c r="N33" s="181" t="s">
        <v>26</v>
      </c>
      <c r="O33" s="40">
        <f>O24+O27+O28+O29+O32</f>
        <v>3.2152066752920638</v>
      </c>
      <c r="P33" s="38">
        <f>P24+P27+P28+P29+P32</f>
        <v>59.931006751765409</v>
      </c>
      <c r="Q33" s="38">
        <f>Q24+Q27+Q28+Q29+Q32</f>
        <v>34.793213034892403</v>
      </c>
      <c r="R33" s="38">
        <f>R24+R27+R28+R29+R32</f>
        <v>42.523974988451613</v>
      </c>
      <c r="S33" s="174">
        <f t="shared" si="7"/>
        <v>140.46340145040148</v>
      </c>
      <c r="T33" s="106"/>
    </row>
    <row r="34" spans="3:20" s="3" customFormat="1" x14ac:dyDescent="0.35">
      <c r="H34" s="69"/>
      <c r="I34" s="69"/>
      <c r="J34" s="69"/>
      <c r="K34" s="69"/>
      <c r="L34" s="69"/>
      <c r="M34" s="69"/>
      <c r="N34" s="69"/>
      <c r="O34" s="104"/>
      <c r="P34" s="104"/>
      <c r="Q34" s="104"/>
      <c r="R34" s="105"/>
      <c r="S34" s="69"/>
      <c r="T34" s="69"/>
    </row>
    <row r="35" spans="3:20" s="3" customFormat="1" x14ac:dyDescent="0.35"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</row>
    <row r="36" spans="3:20" ht="30.5" x14ac:dyDescent="0.5">
      <c r="C36" s="175">
        <v>2025</v>
      </c>
      <c r="D36" s="176"/>
      <c r="E36" s="176"/>
      <c r="F36" s="176"/>
      <c r="G36" s="176"/>
      <c r="H36" s="101" t="s">
        <v>36</v>
      </c>
      <c r="I36" s="101" t="s">
        <v>268</v>
      </c>
      <c r="J36" s="101" t="s">
        <v>38</v>
      </c>
      <c r="K36" s="101" t="s">
        <v>267</v>
      </c>
      <c r="L36" s="119" t="s">
        <v>1</v>
      </c>
      <c r="M36" s="25"/>
      <c r="N36" s="175">
        <v>2025</v>
      </c>
      <c r="O36" s="171" t="s">
        <v>36</v>
      </c>
      <c r="P36" s="101" t="s">
        <v>268</v>
      </c>
      <c r="Q36" s="101" t="s">
        <v>38</v>
      </c>
      <c r="R36" s="101" t="s">
        <v>267</v>
      </c>
      <c r="S36" s="119" t="s">
        <v>1</v>
      </c>
      <c r="T36" s="25"/>
    </row>
    <row r="37" spans="3:20" x14ac:dyDescent="0.35">
      <c r="C37" s="177" t="s">
        <v>18</v>
      </c>
      <c r="H37" s="8">
        <f>SUM(H38:H39)</f>
        <v>0</v>
      </c>
      <c r="I37" s="8">
        <f>SUM(I38:I39)</f>
        <v>40.488636759999999</v>
      </c>
      <c r="J37" s="8">
        <f>SUM(J38:J39)</f>
        <v>1.6970198231000002</v>
      </c>
      <c r="K37" s="8">
        <f>SUM(K38:K39)</f>
        <v>0.20006362242039999</v>
      </c>
      <c r="L37" s="122">
        <f t="shared" ref="L37:L46" si="9">SUM(H37:K37)</f>
        <v>42.3857202055204</v>
      </c>
      <c r="M37" s="99"/>
      <c r="N37" s="180" t="s">
        <v>18</v>
      </c>
      <c r="O37" s="36">
        <f>'[1]Bilan 2025'!$X$46/11.63</f>
        <v>0</v>
      </c>
      <c r="P37" s="35">
        <f>SUM('[1]Bilan 2025'!$X$41:$X$43)/11.63</f>
        <v>38.545929814739537</v>
      </c>
      <c r="Q37" s="35">
        <f>'[1]Bilan 2025'!$X$13/11.63</f>
        <v>1.5398477407339692</v>
      </c>
      <c r="R37" s="35">
        <f>('[1]Bilan 2025'!$X$22+'[1]Bilan 2025'!$X$30+SUM('[1]Bilan 2025'!$X$36:$X$40)+SUM('[1]Bilan 2025'!$X$44:$X$45)+'[1]Bilan 2025'!$X$47)/11.63</f>
        <v>0.58333134363889538</v>
      </c>
      <c r="S37" s="172">
        <f>SUM(O37:R37)</f>
        <v>40.669108899112402</v>
      </c>
      <c r="T37" s="99"/>
    </row>
    <row r="38" spans="3:20" x14ac:dyDescent="0.35">
      <c r="C38" s="178" t="s">
        <v>19</v>
      </c>
      <c r="D38" t="s">
        <v>159</v>
      </c>
      <c r="E38" t="s">
        <v>160</v>
      </c>
      <c r="F38" t="s">
        <v>161</v>
      </c>
      <c r="G38" t="s">
        <v>162</v>
      </c>
      <c r="H38" s="19">
        <f>VLOOKUP(D38,Résultats!$B$2:$AX$476,'T energie vecteurs'!N5,FALSE)</f>
        <v>0</v>
      </c>
      <c r="I38" s="19">
        <f>VLOOKUP(E38,Résultats!$B$2:$AX$476,'T energie vecteurs'!N5,FALSE)</f>
        <v>22.538046359999999</v>
      </c>
      <c r="J38" s="19">
        <f>VLOOKUP(F38,Résultats!$B$2:$AX$476,'T energie vecteurs'!N5,FALSE)</f>
        <v>0.31743350510000001</v>
      </c>
      <c r="K38" s="19">
        <f>VLOOKUP(G51,Résultats!$B$2:$AX$476,'T energie vecteurs'!N5,FALSE)</f>
        <v>4.40432204E-5</v>
      </c>
      <c r="L38" s="121">
        <f t="shared" si="9"/>
        <v>22.855523908320396</v>
      </c>
      <c r="M38" s="19"/>
      <c r="N38" s="178" t="s">
        <v>19</v>
      </c>
      <c r="O38" s="173"/>
      <c r="P38" s="19"/>
      <c r="Q38" s="55"/>
      <c r="R38" s="19"/>
      <c r="S38" s="121"/>
      <c r="T38" s="19"/>
    </row>
    <row r="39" spans="3:20" x14ac:dyDescent="0.35">
      <c r="C39" s="179" t="s">
        <v>20</v>
      </c>
      <c r="D39" t="s">
        <v>163</v>
      </c>
      <c r="E39" t="s">
        <v>164</v>
      </c>
      <c r="F39" t="s">
        <v>165</v>
      </c>
      <c r="G39" t="s">
        <v>166</v>
      </c>
      <c r="H39" s="19">
        <f>VLOOKUP(D39,Résultats!$B$2:$AX$476,'T energie vecteurs'!N5,FALSE)</f>
        <v>0</v>
      </c>
      <c r="I39" s="19">
        <f>VLOOKUP(E39,Résultats!$B$2:$AX$476,'T energie vecteurs'!N5,FALSE)</f>
        <v>17.950590399999999</v>
      </c>
      <c r="J39" s="19">
        <f>VLOOKUP(F39,Résultats!$B$2:$AX$476,'T energie vecteurs'!N5,FALSE)</f>
        <v>1.3795863180000001</v>
      </c>
      <c r="K39" s="19">
        <f>VLOOKUP(G39,Résultats!$B$2:$AX$476,'T energie vecteurs'!N5,FALSE)</f>
        <v>0.20001957919999999</v>
      </c>
      <c r="L39" s="121">
        <f t="shared" si="9"/>
        <v>19.5301962972</v>
      </c>
      <c r="M39" s="19"/>
      <c r="N39" s="179" t="s">
        <v>20</v>
      </c>
      <c r="O39" s="173"/>
      <c r="P39" s="19"/>
      <c r="Q39" s="55"/>
      <c r="R39" s="19"/>
      <c r="S39" s="121"/>
      <c r="T39" s="19"/>
    </row>
    <row r="40" spans="3:20" x14ac:dyDescent="0.35">
      <c r="C40" s="177" t="s">
        <v>21</v>
      </c>
      <c r="D40" t="s">
        <v>167</v>
      </c>
      <c r="E40" t="s">
        <v>168</v>
      </c>
      <c r="F40" t="s">
        <v>169</v>
      </c>
      <c r="G40" t="s">
        <v>170</v>
      </c>
      <c r="H40" s="8">
        <f>VLOOKUP(D40,Résultats!$B$2:$AX$476,'T energie vecteurs'!N5,FALSE)</f>
        <v>0.2180700924</v>
      </c>
      <c r="I40" s="8">
        <f>VLOOKUP(E40,Résultats!$B$2:$AX$476,'T energie vecteurs'!N5,FALSE)</f>
        <v>5.5664698120000002</v>
      </c>
      <c r="J40" s="8">
        <f>VLOOKUP(F40,Résultats!$B$2:$AX$476,'T energie vecteurs'!N5,FALSE)</f>
        <v>14.37807982</v>
      </c>
      <c r="K40" s="8">
        <f>VLOOKUP(G40,Résultats!$B$2:$AX$476,'T energie vecteurs'!N5,FALSE)+8</f>
        <v>19.942743999999998</v>
      </c>
      <c r="L40" s="122">
        <f t="shared" si="9"/>
        <v>40.105363724399993</v>
      </c>
      <c r="M40" s="99"/>
      <c r="N40" s="180" t="s">
        <v>21</v>
      </c>
      <c r="O40" s="36">
        <f>'[1]Bilan 2025'!$V$46/11.63</f>
        <v>0</v>
      </c>
      <c r="P40" s="35">
        <f>SUM('[1]Bilan 2025'!$V$41:$V$43)/11.63</f>
        <v>3.5326526805330594</v>
      </c>
      <c r="Q40" s="35">
        <f>'[1]Bilan 2025'!$V$13/11.63</f>
        <v>14.460312572692807</v>
      </c>
      <c r="R40" s="35">
        <f>('[1]Bilan 2025'!$V$22+'[1]Bilan 2025'!$V$30+SUM('[1]Bilan 2025'!$V$36:$V$40)+SUM('[1]Bilan 2025'!$V$44:$V$45)+'[1]Bilan 2025'!$V$47)/11.63</f>
        <v>21.112528803330196</v>
      </c>
      <c r="S40" s="172">
        <f t="shared" ref="S40:S46" si="10">SUM(O40:R40)</f>
        <v>39.105494056556061</v>
      </c>
      <c r="T40" s="99"/>
    </row>
    <row r="41" spans="3:20" x14ac:dyDescent="0.35">
      <c r="C41" s="177" t="s">
        <v>22</v>
      </c>
      <c r="D41" t="s">
        <v>171</v>
      </c>
      <c r="E41" t="s">
        <v>172</v>
      </c>
      <c r="F41" t="s">
        <v>173</v>
      </c>
      <c r="G41" t="s">
        <v>174</v>
      </c>
      <c r="H41" s="8">
        <f>VLOOKUP(D41,Résultats!$B$2:$AX$476,'T energie vecteurs'!N5,FALSE)</f>
        <v>0</v>
      </c>
      <c r="I41" s="8">
        <f>VLOOKUP(E41,Résultats!$B$2:$AX$476,'T energie vecteurs'!N5,FALSE)</f>
        <v>3.065862729</v>
      </c>
      <c r="J41" s="8">
        <f>VLOOKUP(F41,Résultats!$B$2:$AX$476,'T energie vecteurs'!N5,FALSE)</f>
        <v>12.91966364</v>
      </c>
      <c r="K41" s="8">
        <f>VLOOKUP(G41,Résultats!$B$2:$AX$476,'T energie vecteurs'!N5,FALSE)</f>
        <v>6.0870553159999998</v>
      </c>
      <c r="L41" s="122">
        <f t="shared" si="9"/>
        <v>22.072581684999999</v>
      </c>
      <c r="M41" s="99"/>
      <c r="N41" s="180" t="s">
        <v>22</v>
      </c>
      <c r="O41" s="36">
        <f>('[1]Bilan 2025'!$W$46)/11.63</f>
        <v>0</v>
      </c>
      <c r="P41" s="35">
        <f>SUM('[1]Bilan 2025'!$W$41:$W$43)/11.63</f>
        <v>1.829600236722577</v>
      </c>
      <c r="Q41" s="35">
        <f>('[1]Bilan 2025'!$W$13)/11.63</f>
        <v>11.310258924417251</v>
      </c>
      <c r="R41" s="35">
        <f>('[1]Bilan 2025'!$W$22+'[1]Bilan 2025'!$W$30+SUM('[1]Bilan 2025'!$W$36:$W$40)+SUM('[1]Bilan 2025'!$W$44:$W$45)+'[1]Bilan 2025'!$W$47)/11.63</f>
        <v>7.3063892907205394</v>
      </c>
      <c r="S41" s="172">
        <f t="shared" si="10"/>
        <v>20.446248451860367</v>
      </c>
      <c r="T41" s="99"/>
    </row>
    <row r="42" spans="3:20" x14ac:dyDescent="0.35">
      <c r="C42" s="177" t="s">
        <v>23</v>
      </c>
      <c r="H42" s="8">
        <f>SUM(H43:H45)</f>
        <v>3.0722215515999998</v>
      </c>
      <c r="I42" s="8">
        <f>SUM(I43:I45)</f>
        <v>16.076007017000002</v>
      </c>
      <c r="J42" s="8">
        <f>SUM(J43:J45)</f>
        <v>10.083846320100001</v>
      </c>
      <c r="K42" s="8">
        <f>SUM(K43:K45)</f>
        <v>13.435100010899999</v>
      </c>
      <c r="L42" s="122">
        <f t="shared" si="9"/>
        <v>42.667174899599999</v>
      </c>
      <c r="M42" s="99"/>
      <c r="N42" s="180" t="s">
        <v>485</v>
      </c>
      <c r="O42" s="36">
        <f>O43+O44</f>
        <v>4.2119673749809596</v>
      </c>
      <c r="P42" s="35">
        <f t="shared" ref="P42:R42" si="11">P43+P44</f>
        <v>13.344099936220454</v>
      </c>
      <c r="Q42" s="35">
        <f t="shared" si="11"/>
        <v>9.4854890713287645</v>
      </c>
      <c r="R42" s="35">
        <f t="shared" si="11"/>
        <v>13.855608235952786</v>
      </c>
      <c r="S42" s="172">
        <f t="shared" si="10"/>
        <v>40.897164618482961</v>
      </c>
      <c r="T42" s="99"/>
    </row>
    <row r="43" spans="3:20" x14ac:dyDescent="0.35">
      <c r="C43" s="179" t="s">
        <v>24</v>
      </c>
      <c r="D43" t="s">
        <v>175</v>
      </c>
      <c r="E43" t="s">
        <v>176</v>
      </c>
      <c r="F43" t="s">
        <v>177</v>
      </c>
      <c r="G43" t="s">
        <v>178</v>
      </c>
      <c r="H43" s="19">
        <f>VLOOKUP(D43,Résultats!$B$2:$AX$476,'T energie vecteurs'!N5,FALSE)</f>
        <v>2.1739443449999998</v>
      </c>
      <c r="I43" s="19">
        <f>VLOOKUP(E43,Résultats!$B$2:$AX$476,'T energie vecteurs'!N5,FALSE)</f>
        <v>11.73162851</v>
      </c>
      <c r="J43" s="19">
        <f>VLOOKUP(F43,Résultats!$B$2:$AX$476,'T energie vecteurs'!N5,FALSE)</f>
        <v>9.7515908220000007</v>
      </c>
      <c r="K43" s="19">
        <f>VLOOKUP(G43,Résultats!$B$2:$AX$476,'T energie vecteurs'!N5,FALSE)</f>
        <v>11.182696419999999</v>
      </c>
      <c r="L43" s="121">
        <f t="shared" si="9"/>
        <v>34.839860096999999</v>
      </c>
      <c r="M43" s="19"/>
      <c r="N43" s="179" t="s">
        <v>486</v>
      </c>
      <c r="O43" s="173">
        <f>'[1]Bilan 2025'!$U$46/11.63</f>
        <v>0.6091486948433853</v>
      </c>
      <c r="P43" s="37">
        <f>SUM('[1]Bilan 2025'!$U$41:$U$43)/11.63</f>
        <v>2.4024529807619608</v>
      </c>
      <c r="Q43" s="37">
        <f>'[1]Bilan 2025'!$U$13/11.63</f>
        <v>9.4854890713287645</v>
      </c>
      <c r="R43" s="37">
        <f>('[1]Bilan 2025'!$U$22+'[1]Bilan 2025'!$U$30+SUM('[1]Bilan 2025'!$U$36:$U$40)+SUM('[1]Bilan 2025'!$U$44:$U$45)+'[1]Bilan 2025'!$U$47)/11.63</f>
        <v>12.777479857495365</v>
      </c>
      <c r="S43" s="121">
        <f t="shared" si="10"/>
        <v>25.274570604429478</v>
      </c>
      <c r="T43" s="19"/>
    </row>
    <row r="44" spans="3:20" x14ac:dyDescent="0.35">
      <c r="C44" s="179" t="s">
        <v>258</v>
      </c>
      <c r="D44" t="s">
        <v>259</v>
      </c>
      <c r="E44" t="s">
        <v>260</v>
      </c>
      <c r="F44" t="s">
        <v>261</v>
      </c>
      <c r="G44" t="s">
        <v>262</v>
      </c>
      <c r="H44" s="19">
        <f>VLOOKUP(D44,Résultats!$B$2:$AX$476,'T energie vecteurs'!N5,FALSE)</f>
        <v>0.89827720659999999</v>
      </c>
      <c r="I44" s="19">
        <f>VLOOKUP(E44,Résultats!$B$2:$AX$476,'T energie vecteurs'!N5,FALSE)</f>
        <v>1.9256572679999999</v>
      </c>
      <c r="J44" s="19">
        <f>VLOOKUP(F44,Résultats!$B$2:$AX$476,'T energie vecteurs'!N5,FALSE)</f>
        <v>0</v>
      </c>
      <c r="K44" s="19">
        <f>VLOOKUP(G44,Résultats!$B$2:$AX$476,'T energie vecteurs'!N5,FALSE)</f>
        <v>1.9283130239999999</v>
      </c>
      <c r="L44" s="121">
        <f t="shared" si="9"/>
        <v>4.7522474985999992</v>
      </c>
      <c r="M44" s="19"/>
      <c r="N44" s="179" t="s">
        <v>258</v>
      </c>
      <c r="O44" s="28">
        <f>'[1]Bilan 2025'!$E$52/11.63</f>
        <v>3.6028186801375743</v>
      </c>
      <c r="P44" s="19">
        <f>('[1]Bilan 2025'!$E$54+'[1]Bilan 2025'!$E$56)/11.63</f>
        <v>10.941646955458493</v>
      </c>
      <c r="Q44" s="19">
        <v>0</v>
      </c>
      <c r="R44" s="19">
        <f>('[1]Bilan 2025'!$E$53+'[1]Bilan 2025'!$E$55+'[1]Bilan 2025'!$E$57)/11.63</f>
        <v>1.0781283784574212</v>
      </c>
      <c r="S44" s="121">
        <f t="shared" si="10"/>
        <v>15.622594014053488</v>
      </c>
      <c r="T44" s="19"/>
    </row>
    <row r="45" spans="3:20" x14ac:dyDescent="0.35">
      <c r="C45" s="179" t="s">
        <v>25</v>
      </c>
      <c r="D45" t="s">
        <v>179</v>
      </c>
      <c r="E45" t="s">
        <v>180</v>
      </c>
      <c r="F45" t="s">
        <v>181</v>
      </c>
      <c r="G45" t="s">
        <v>182</v>
      </c>
      <c r="H45" s="19">
        <f>VLOOKUP(D45,Résultats!$B$2:$AX$476,'T energie vecteurs'!N5,FALSE)</f>
        <v>0</v>
      </c>
      <c r="I45" s="19">
        <f>VLOOKUP(E45,Résultats!$B$2:$AX$476,'T energie vecteurs'!N5,FALSE)</f>
        <v>2.4187212389999999</v>
      </c>
      <c r="J45" s="19">
        <f>VLOOKUP(F45,Résultats!$B$2:$AX$476,'T energie vecteurs'!N5,FALSE)</f>
        <v>0.33225549809999999</v>
      </c>
      <c r="K45" s="19">
        <f>VLOOKUP(G45,Résultats!$B$2:$AX$476,'T energie vecteurs'!N5,FALSE)</f>
        <v>0.32409056689999999</v>
      </c>
      <c r="L45" s="121">
        <f t="shared" si="9"/>
        <v>3.0750673039999996</v>
      </c>
      <c r="M45" s="19"/>
      <c r="N45" s="180" t="s">
        <v>25</v>
      </c>
      <c r="O45" s="36">
        <f>'[1]Bilan 2025'!$T$46/11.63</f>
        <v>0</v>
      </c>
      <c r="P45" s="35">
        <f>SUM('[1]Bilan 2025'!$T$41:$T$43)/11.63</f>
        <v>3.1602006312216266</v>
      </c>
      <c r="Q45" s="35">
        <f>'[1]Bilan 2025'!$T$13/11.63</f>
        <v>0.70898600777464971</v>
      </c>
      <c r="R45" s="35">
        <f>('[1]Bilan 2025'!$T$22+'[1]Bilan 2025'!$T$30+SUM('[1]Bilan 2025'!$T$36:$T$40)+SUM('[1]Bilan 2025'!$T$44:$T$45)+'[1]Bilan 2025'!$T$47)/11.63</f>
        <v>0.28264741564176488</v>
      </c>
      <c r="S45" s="172">
        <f t="shared" si="10"/>
        <v>4.1518340546380408</v>
      </c>
      <c r="T45" s="19"/>
    </row>
    <row r="46" spans="3:20" x14ac:dyDescent="0.35">
      <c r="C46" s="29" t="s">
        <v>26</v>
      </c>
      <c r="D46" s="10"/>
      <c r="E46" s="10"/>
      <c r="F46" s="10"/>
      <c r="G46" s="10"/>
      <c r="H46" s="9">
        <f>SUM(H37,H40:H42)</f>
        <v>3.2902916439999998</v>
      </c>
      <c r="I46" s="9">
        <f>SUM(I37,I40:I42)</f>
        <v>65.196976317999997</v>
      </c>
      <c r="J46" s="9">
        <f>SUM(J37,J40:J42)</f>
        <v>39.0786096032</v>
      </c>
      <c r="K46" s="9">
        <f>SUM(K37,K40:K42)</f>
        <v>39.664962949320397</v>
      </c>
      <c r="L46" s="124">
        <f t="shared" si="9"/>
        <v>147.23084051452039</v>
      </c>
      <c r="M46" s="106"/>
      <c r="N46" s="181" t="s">
        <v>26</v>
      </c>
      <c r="O46" s="40">
        <f>O37+O40+O41+O42+O45</f>
        <v>4.2119673749809596</v>
      </c>
      <c r="P46" s="38">
        <f>P37+P40+P41+P42+P45</f>
        <v>60.412483299437255</v>
      </c>
      <c r="Q46" s="38">
        <f>Q37+Q40+Q41+Q42+Q45</f>
        <v>37.504894316947436</v>
      </c>
      <c r="R46" s="38">
        <f>R37+R40+R41+R42+R45</f>
        <v>43.140505089284176</v>
      </c>
      <c r="S46" s="174">
        <f t="shared" si="10"/>
        <v>145.26985008064983</v>
      </c>
      <c r="T46" s="106"/>
    </row>
    <row r="47" spans="3:20" s="3" customFormat="1" x14ac:dyDescent="0.35">
      <c r="H47" s="69"/>
      <c r="I47" s="69"/>
      <c r="J47" s="69"/>
      <c r="K47" s="69"/>
      <c r="L47" s="69"/>
      <c r="M47" s="69"/>
      <c r="N47" s="69"/>
      <c r="O47" s="104"/>
      <c r="P47" s="104"/>
      <c r="Q47" s="104"/>
      <c r="R47" s="105"/>
      <c r="S47" s="69"/>
      <c r="T47" s="69"/>
    </row>
    <row r="48" spans="3:20" s="3" customFormat="1" x14ac:dyDescent="0.35"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</row>
    <row r="49" spans="2:20" ht="30.5" x14ac:dyDescent="0.5">
      <c r="C49" s="175">
        <v>2030</v>
      </c>
      <c r="D49" s="176"/>
      <c r="E49" s="176"/>
      <c r="F49" s="176"/>
      <c r="G49" s="176"/>
      <c r="H49" s="101" t="s">
        <v>36</v>
      </c>
      <c r="I49" s="101" t="s">
        <v>268</v>
      </c>
      <c r="J49" s="101" t="s">
        <v>38</v>
      </c>
      <c r="K49" s="101" t="s">
        <v>267</v>
      </c>
      <c r="L49" s="119" t="s">
        <v>1</v>
      </c>
      <c r="M49" s="25"/>
      <c r="N49" s="175">
        <v>2030</v>
      </c>
      <c r="O49" s="171" t="s">
        <v>36</v>
      </c>
      <c r="P49" s="101" t="s">
        <v>268</v>
      </c>
      <c r="Q49" s="101" t="s">
        <v>38</v>
      </c>
      <c r="R49" s="101" t="s">
        <v>267</v>
      </c>
      <c r="S49" s="119" t="s">
        <v>1</v>
      </c>
      <c r="T49" s="25"/>
    </row>
    <row r="50" spans="2:20" x14ac:dyDescent="0.35">
      <c r="C50" s="177" t="s">
        <v>18</v>
      </c>
      <c r="H50" s="8">
        <f>SUM(H51:H52)</f>
        <v>0</v>
      </c>
      <c r="I50" s="8">
        <f>SUM(I51:I52)</f>
        <v>37.609497930000003</v>
      </c>
      <c r="J50" s="8">
        <f>SUM(J51:J52)</f>
        <v>2.2580234834999997</v>
      </c>
      <c r="K50" s="8">
        <f>SUM(K51:K52)</f>
        <v>0.2161583107111</v>
      </c>
      <c r="L50" s="122">
        <f>SUM(H50:K50)</f>
        <v>40.083679724211102</v>
      </c>
      <c r="M50" s="99"/>
      <c r="N50" s="180" t="s">
        <v>18</v>
      </c>
      <c r="O50" s="36">
        <f>'[1]Bilan 2030'!$X$46/11.63</f>
        <v>0</v>
      </c>
      <c r="P50" s="35">
        <f>SUM('[1]Bilan 2030'!$X$41:$X$43)/11.63</f>
        <v>32.470940737285289</v>
      </c>
      <c r="Q50" s="35">
        <f>'[1]Bilan 2030'!$X$13/11.63</f>
        <v>2.5998015829265277</v>
      </c>
      <c r="R50" s="35">
        <f>('[1]Bilan 2030'!$X$22+'[1]Bilan 2030'!$X$30+SUM('[1]Bilan 2030'!$X$36:$X$40)+SUM('[1]Bilan 2030'!$X$44:$X$45)+'[1]Bilan 2030'!$X$47)/11.63</f>
        <v>1.3190285045112766</v>
      </c>
      <c r="S50" s="172">
        <f>SUM(O50:R50)</f>
        <v>36.389770824723101</v>
      </c>
      <c r="T50" s="247">
        <f>S50-'[2]Bilan 2030'!$W$5</f>
        <v>-6.1606988869268022</v>
      </c>
    </row>
    <row r="51" spans="2:20" x14ac:dyDescent="0.35">
      <c r="C51" s="178" t="s">
        <v>19</v>
      </c>
      <c r="D51" t="s">
        <v>159</v>
      </c>
      <c r="E51" t="s">
        <v>160</v>
      </c>
      <c r="F51" t="s">
        <v>161</v>
      </c>
      <c r="G51" t="s">
        <v>162</v>
      </c>
      <c r="H51" s="19">
        <f>VLOOKUP(D51,Résultats!$B$2:$AX$476,'T energie vecteurs'!S5,FALSE)</f>
        <v>0</v>
      </c>
      <c r="I51" s="19">
        <f>VLOOKUP(E51,Résultats!$B$2:$AX$476,'T energie vecteurs'!S5,FALSE)</f>
        <v>20.264634600000001</v>
      </c>
      <c r="J51" s="19">
        <f>VLOOKUP(F51,Résultats!$B$2:$AX$476,'T energie vecteurs'!S5,FALSE)</f>
        <v>0.79507506149999996</v>
      </c>
      <c r="K51" s="19">
        <f>VLOOKUP(G51,Résultats!$B$2:$AX$476,'T energie vecteurs'!S5,FALSE)</f>
        <v>6.1290911100000001E-5</v>
      </c>
      <c r="L51" s="121">
        <f t="shared" ref="L51:L58" si="12">SUM(H51:K51)</f>
        <v>21.0597709524111</v>
      </c>
      <c r="M51" s="19"/>
      <c r="N51" s="178" t="s">
        <v>19</v>
      </c>
      <c r="O51" s="173"/>
      <c r="P51" s="19"/>
      <c r="Q51" s="55"/>
      <c r="R51" s="19"/>
      <c r="S51" s="121"/>
      <c r="T51" s="247"/>
    </row>
    <row r="52" spans="2:20" x14ac:dyDescent="0.35">
      <c r="C52" s="179" t="s">
        <v>20</v>
      </c>
      <c r="D52" t="s">
        <v>163</v>
      </c>
      <c r="E52" t="s">
        <v>164</v>
      </c>
      <c r="F52" t="s">
        <v>165</v>
      </c>
      <c r="G52" t="s">
        <v>166</v>
      </c>
      <c r="H52" s="19">
        <f>VLOOKUP(D52,Résultats!$B$2:$AX$476,'T energie vecteurs'!S5,FALSE)</f>
        <v>0</v>
      </c>
      <c r="I52" s="19">
        <f>VLOOKUP(E52,Résultats!$B$2:$AX$476,'T energie vecteurs'!S5,FALSE)</f>
        <v>17.344863329999999</v>
      </c>
      <c r="J52" s="19">
        <f>VLOOKUP(F52,Résultats!$B$2:$AX$476,'T energie vecteurs'!S5,FALSE)</f>
        <v>1.462948422</v>
      </c>
      <c r="K52" s="19">
        <f>VLOOKUP(G52,Résultats!$B$2:$AX$476,'T energie vecteurs'!S5,FALSE)</f>
        <v>0.21609701980000001</v>
      </c>
      <c r="L52" s="121">
        <f t="shared" si="12"/>
        <v>19.023908771799999</v>
      </c>
      <c r="M52" s="19"/>
      <c r="N52" s="179" t="s">
        <v>20</v>
      </c>
      <c r="O52" s="173"/>
      <c r="P52" s="19"/>
      <c r="Q52" s="55"/>
      <c r="R52" s="19"/>
      <c r="S52" s="121"/>
      <c r="T52" s="247"/>
    </row>
    <row r="53" spans="2:20" x14ac:dyDescent="0.35">
      <c r="C53" s="177" t="s">
        <v>21</v>
      </c>
      <c r="D53" t="s">
        <v>167</v>
      </c>
      <c r="E53" t="s">
        <v>168</v>
      </c>
      <c r="F53" t="s">
        <v>169</v>
      </c>
      <c r="G53" t="s">
        <v>170</v>
      </c>
      <c r="H53" s="8">
        <f>VLOOKUP(D53,Résultats!$B$2:$AX$476,'T energie vecteurs'!S5,FALSE)</f>
        <v>0.175882923</v>
      </c>
      <c r="I53" s="8">
        <f>VLOOKUP(E53,Résultats!$B$2:$AX$476,'T energie vecteurs'!S5,FALSE)</f>
        <v>4.6695850950000004</v>
      </c>
      <c r="J53" s="8">
        <f>VLOOKUP(F53,Résultats!$B$2:$AX$476,'T energie vecteurs'!S5,FALSE)</f>
        <v>14.285817249999999</v>
      </c>
      <c r="K53" s="8">
        <f>VLOOKUP(G53,Résultats!$B$2:$AX$476,'T energie vecteurs'!S5,FALSE)+8</f>
        <v>18.615021820000003</v>
      </c>
      <c r="L53" s="122">
        <f>SUM(H53:K53)</f>
        <v>37.746307088000002</v>
      </c>
      <c r="M53" s="99"/>
      <c r="N53" s="180" t="s">
        <v>21</v>
      </c>
      <c r="O53" s="36">
        <f>'[1]Bilan 2030'!$V$46/11.63</f>
        <v>0</v>
      </c>
      <c r="P53" s="35">
        <f>SUM('[1]Bilan 2030'!$V$41:$V$43)/11.63</f>
        <v>2.7093021384311076</v>
      </c>
      <c r="Q53" s="35">
        <f>'[1]Bilan 2030'!$V$13/11.63</f>
        <v>15.128221930185923</v>
      </c>
      <c r="R53" s="35">
        <f>('[1]Bilan 2030'!$V$22+'[1]Bilan 2030'!$V$30+SUM('[1]Bilan 2030'!$V$36:$V$40)+SUM('[1]Bilan 2030'!$V$44:$V$45)+'[1]Bilan 2030'!$V$47)/11.63</f>
        <v>20.957031397748882</v>
      </c>
      <c r="S53" s="172">
        <f t="shared" ref="S53:S59" si="13">SUM(O53:R53)</f>
        <v>38.794555466365907</v>
      </c>
      <c r="T53" s="247">
        <f>S53-'[2]Bilan 2030'!$U$5</f>
        <v>5.2073911711622927</v>
      </c>
    </row>
    <row r="54" spans="2:20" x14ac:dyDescent="0.35">
      <c r="C54" s="177" t="s">
        <v>22</v>
      </c>
      <c r="D54" t="s">
        <v>171</v>
      </c>
      <c r="E54" t="s">
        <v>172</v>
      </c>
      <c r="F54" t="s">
        <v>173</v>
      </c>
      <c r="G54" t="s">
        <v>174</v>
      </c>
      <c r="H54" s="8">
        <f>VLOOKUP(D54,Résultats!$B$2:$AX$476,'T energie vecteurs'!S5,FALSE)</f>
        <v>0</v>
      </c>
      <c r="I54" s="8">
        <f>VLOOKUP(E54,Résultats!$B$2:$AX$476,'T energie vecteurs'!S5,FALSE)</f>
        <v>2.8375898820000001</v>
      </c>
      <c r="J54" s="8">
        <f>VLOOKUP(F54,Résultats!$B$2:$AX$476,'T energie vecteurs'!S5,FALSE)</f>
        <v>14.67082184</v>
      </c>
      <c r="K54" s="8">
        <f>VLOOKUP(G54,Résultats!$B$2:$AX$476,'T energie vecteurs'!S5,FALSE)</f>
        <v>6.4517489220000002</v>
      </c>
      <c r="L54" s="122">
        <f t="shared" si="12"/>
        <v>23.960160644000002</v>
      </c>
      <c r="M54" s="99"/>
      <c r="N54" s="180" t="s">
        <v>22</v>
      </c>
      <c r="O54" s="36">
        <f>('[1]Bilan 2030'!$W$46)/11.63</f>
        <v>0</v>
      </c>
      <c r="P54" s="35">
        <f>SUM('[1]Bilan 2030'!$W$41:$W$43)/11.63</f>
        <v>1.1254931356288962</v>
      </c>
      <c r="Q54" s="35">
        <f>('[1]Bilan 2030'!$W$13)/11.63</f>
        <v>11.284622800503366</v>
      </c>
      <c r="R54" s="35">
        <f>('[1]Bilan 2030'!$W$22+'[1]Bilan 2030'!$W$30+SUM('[1]Bilan 2030'!$W$36:$W$40)+SUM('[1]Bilan 2030'!$W$44:$W$45)+'[1]Bilan 2030'!$W$47)/11.63</f>
        <v>6.9189644390334015</v>
      </c>
      <c r="S54" s="172">
        <f t="shared" si="13"/>
        <v>19.329080375165663</v>
      </c>
      <c r="T54" s="247">
        <f>S54-'[2]Bilan 2030'!$V$5</f>
        <v>-2.074323364476502</v>
      </c>
    </row>
    <row r="55" spans="2:20" x14ac:dyDescent="0.35">
      <c r="C55" s="177" t="s">
        <v>23</v>
      </c>
      <c r="H55" s="246">
        <f>SUM(H56:H58)</f>
        <v>3.2595144195999999</v>
      </c>
      <c r="I55" s="246">
        <f>SUM(I56:I58)</f>
        <v>16.157120891999998</v>
      </c>
      <c r="J55" s="8">
        <f>SUM(J56:J58)</f>
        <v>10.798894133400001</v>
      </c>
      <c r="K55" s="246">
        <f>SUM(K56:K58)</f>
        <v>13.7734369467</v>
      </c>
      <c r="L55" s="122">
        <f t="shared" si="12"/>
        <v>43.988966391699996</v>
      </c>
      <c r="M55" s="99"/>
      <c r="N55" s="180" t="s">
        <v>485</v>
      </c>
      <c r="O55" s="36">
        <f>O56+O57</f>
        <v>3.9851054274374702</v>
      </c>
      <c r="P55" s="35">
        <f t="shared" ref="P55:R55" si="14">P56+P57</f>
        <v>12.588919196501005</v>
      </c>
      <c r="Q55" s="35">
        <f t="shared" si="14"/>
        <v>9.4169455866228393</v>
      </c>
      <c r="R55" s="35">
        <f t="shared" si="14"/>
        <v>13.466989601471942</v>
      </c>
      <c r="S55" s="172">
        <f t="shared" si="13"/>
        <v>39.457959812033259</v>
      </c>
      <c r="T55" s="247"/>
    </row>
    <row r="56" spans="2:20" x14ac:dyDescent="0.35">
      <c r="C56" s="179" t="s">
        <v>24</v>
      </c>
      <c r="D56" t="s">
        <v>175</v>
      </c>
      <c r="E56" t="s">
        <v>176</v>
      </c>
      <c r="F56" t="s">
        <v>177</v>
      </c>
      <c r="G56" t="s">
        <v>178</v>
      </c>
      <c r="H56" s="19">
        <f>VLOOKUP(D56,Résultats!$B$2:$AX$476,'T energie vecteurs'!S5,FALSE)</f>
        <v>2.3238612559999998</v>
      </c>
      <c r="I56" s="19">
        <f>VLOOKUP(E56,Résultats!$B$2:$AX$476,'T energie vecteurs'!S5,FALSE)</f>
        <v>11.75454585</v>
      </c>
      <c r="J56" s="19">
        <f>VLOOKUP(F56,Résultats!$B$2:$AX$476,'T energie vecteurs'!S5,FALSE)</f>
        <v>10.44594975</v>
      </c>
      <c r="K56" s="19">
        <f>VLOOKUP(G56,Résultats!$B$2:$AX$476,'T energie vecteurs'!S5,FALSE)</f>
        <v>11.42687428</v>
      </c>
      <c r="L56" s="121">
        <f t="shared" si="12"/>
        <v>35.951231136000004</v>
      </c>
      <c r="M56" s="19"/>
      <c r="N56" s="179" t="s">
        <v>486</v>
      </c>
      <c r="O56" s="173">
        <f>'[1]Bilan 2030'!$U$46/11.63</f>
        <v>0.55918092587900114</v>
      </c>
      <c r="P56" s="37">
        <f>SUM('[1]Bilan 2030'!$U$41:$U$43)/11.63</f>
        <v>2.2272873473675703</v>
      </c>
      <c r="Q56" s="37">
        <f>'[1]Bilan 2030'!$U$13/11.63</f>
        <v>9.4169455866228393</v>
      </c>
      <c r="R56" s="37">
        <f>('[1]Bilan 2030'!$U$22+'[1]Bilan 2030'!$U$30+SUM('[1]Bilan 2030'!$U$36:$U$40)+SUM('[1]Bilan 2030'!$U$44:$U$45)+'[1]Bilan 2030'!$U$47)/11.63</f>
        <v>12.399810480766773</v>
      </c>
      <c r="S56" s="121">
        <f t="shared" si="13"/>
        <v>24.603224340636181</v>
      </c>
      <c r="T56" s="247">
        <f>S56-'[2]Bilan 2030'!$T$5</f>
        <v>-6.1655106420556933</v>
      </c>
    </row>
    <row r="57" spans="2:20" x14ac:dyDescent="0.35">
      <c r="C57" s="179" t="s">
        <v>258</v>
      </c>
      <c r="D57" t="s">
        <v>259</v>
      </c>
      <c r="E57" t="s">
        <v>260</v>
      </c>
      <c r="F57" t="s">
        <v>261</v>
      </c>
      <c r="G57" t="s">
        <v>262</v>
      </c>
      <c r="H57" s="19">
        <f>VLOOKUP(D57,Résultats!$B$2:$AX$476,'T energie vecteurs'!S5,FALSE)</f>
        <v>0.93565316359999995</v>
      </c>
      <c r="I57" s="19">
        <f>VLOOKUP(E57,Résultats!$B$2:$AX$476,'T energie vecteurs'!S5,FALSE)</f>
        <v>2.017250615</v>
      </c>
      <c r="J57" s="19">
        <f>VLOOKUP(F57,Résultats!$B$2:$AX$476,'T energie vecteurs'!S5,FALSE)</f>
        <v>0</v>
      </c>
      <c r="K57" s="19">
        <f>VLOOKUP(G57,Résultats!$B$2:$AX$476,'T energie vecteurs'!S5,FALSE)</f>
        <v>2.0075253540000002</v>
      </c>
      <c r="L57" s="121">
        <f>SUM(H57:K57)</f>
        <v>4.9604291325999998</v>
      </c>
      <c r="M57" s="19"/>
      <c r="N57" s="179" t="s">
        <v>258</v>
      </c>
      <c r="O57" s="28">
        <f>'[1]Bilan 2030'!$E$52/11.63</f>
        <v>3.4259245015584692</v>
      </c>
      <c r="P57" s="19">
        <f>('[1]Bilan 2030'!$E$54+'[1]Bilan 2030'!$E$56)/11.63</f>
        <v>10.361631849133435</v>
      </c>
      <c r="Q57" s="19">
        <v>0</v>
      </c>
      <c r="R57" s="19">
        <f>('[1]Bilan 2030'!$E$53+'[1]Bilan 2030'!$E$55+'[1]Bilan 2030'!$E$57)/11.63</f>
        <v>1.0671791207051695</v>
      </c>
      <c r="S57" s="121">
        <f t="shared" si="13"/>
        <v>14.854735471397074</v>
      </c>
      <c r="T57" s="247">
        <f>S57-SUM('[2]Bilan 2030'!$E$53:$E$58)</f>
        <v>-1.9343120714794395</v>
      </c>
    </row>
    <row r="58" spans="2:20" x14ac:dyDescent="0.35">
      <c r="C58" s="179" t="s">
        <v>25</v>
      </c>
      <c r="D58" t="s">
        <v>179</v>
      </c>
      <c r="E58" t="s">
        <v>180</v>
      </c>
      <c r="F58" t="s">
        <v>181</v>
      </c>
      <c r="G58" t="s">
        <v>182</v>
      </c>
      <c r="H58" s="19">
        <f>VLOOKUP(D58,Résultats!$B$2:$AX$476,'T energie vecteurs'!S5,FALSE)</f>
        <v>0</v>
      </c>
      <c r="I58" s="19">
        <f>VLOOKUP(E58,Résultats!$B$2:$AX$476,'T energie vecteurs'!S5,FALSE)</f>
        <v>2.385324427</v>
      </c>
      <c r="J58" s="19">
        <f>VLOOKUP(F58,Résultats!$B$2:$AX$476,'T energie vecteurs'!S5,FALSE)</f>
        <v>0.35294438340000001</v>
      </c>
      <c r="K58" s="19">
        <f>VLOOKUP(G58,Résultats!$B$2:$AX$476,'T energie vecteurs'!S5,FALSE)</f>
        <v>0.33903731269999998</v>
      </c>
      <c r="L58" s="121">
        <f t="shared" si="12"/>
        <v>3.0773061231000001</v>
      </c>
      <c r="M58" s="19"/>
      <c r="N58" s="180" t="s">
        <v>25</v>
      </c>
      <c r="O58" s="36">
        <f>'[1]Bilan 2030'!$T$46/11.63</f>
        <v>0</v>
      </c>
      <c r="P58" s="35">
        <f>SUM('[1]Bilan 2030'!$T$41:$T$43)/11.63</f>
        <v>3.0639411119175732</v>
      </c>
      <c r="Q58" s="35">
        <f>'[1]Bilan 2030'!$T$13/11.63</f>
        <v>0.66849749048065465</v>
      </c>
      <c r="R58" s="35">
        <f>('[1]Bilan 2030'!$T$22+'[1]Bilan 2030'!$T$30+SUM('[1]Bilan 2030'!$T$36:$T$40)+SUM('[1]Bilan 2030'!$T$44:$T$45)+'[1]Bilan 2030'!$T$47)/11.63</f>
        <v>0.321548699857926</v>
      </c>
      <c r="S58" s="172">
        <f t="shared" si="13"/>
        <v>4.0539873022561537</v>
      </c>
      <c r="T58" s="247">
        <f>S58-'[2]Bilan 2030'!$S$5</f>
        <v>3.5986415065170974E-2</v>
      </c>
    </row>
    <row r="59" spans="2:20" x14ac:dyDescent="0.35">
      <c r="C59" s="29" t="s">
        <v>26</v>
      </c>
      <c r="D59" s="10"/>
      <c r="E59" s="10"/>
      <c r="F59" s="10"/>
      <c r="G59" s="10"/>
      <c r="H59" s="9">
        <f>SUM(H50,H53:H55)</f>
        <v>3.4353973426</v>
      </c>
      <c r="I59" s="9">
        <f>SUM(I50,I53:I55)</f>
        <v>61.273793799000003</v>
      </c>
      <c r="J59" s="9">
        <f>SUM(J50,J53:J55)</f>
        <v>42.013556706900005</v>
      </c>
      <c r="K59" s="9">
        <f>SUM(K50,K53:K55)</f>
        <v>39.056365999411106</v>
      </c>
      <c r="L59" s="124">
        <f>SUM(H59:K59)</f>
        <v>145.77911384791111</v>
      </c>
      <c r="M59" s="106"/>
      <c r="N59" s="181" t="s">
        <v>26</v>
      </c>
      <c r="O59" s="40">
        <f>O50+O53+O54+O55+O58</f>
        <v>3.9851054274374702</v>
      </c>
      <c r="P59" s="38">
        <f>P50+P53+P54+P55+P58</f>
        <v>51.958596319763863</v>
      </c>
      <c r="Q59" s="38">
        <f>Q50+Q53+Q54+Q55+Q58</f>
        <v>39.098089390719309</v>
      </c>
      <c r="R59" s="38">
        <f>R50+R53+R54+R55+R58</f>
        <v>42.983562642623433</v>
      </c>
      <c r="S59" s="174">
        <f t="shared" si="13"/>
        <v>138.02535378054407</v>
      </c>
      <c r="T59" s="106"/>
    </row>
    <row r="60" spans="2:20" s="3" customFormat="1" x14ac:dyDescent="0.35">
      <c r="O60" s="104"/>
      <c r="P60" s="104"/>
      <c r="Q60" s="104"/>
      <c r="R60" s="105"/>
      <c r="S60" s="69"/>
    </row>
    <row r="61" spans="2:20" s="3" customFormat="1" x14ac:dyDescent="0.35">
      <c r="B61" s="84"/>
      <c r="K61" s="71"/>
      <c r="O61" s="106"/>
      <c r="P61" s="106"/>
      <c r="Q61" s="106"/>
      <c r="R61" s="107"/>
      <c r="S61" s="108"/>
    </row>
    <row r="62" spans="2:20" ht="30.5" x14ac:dyDescent="0.5">
      <c r="C62" s="175">
        <v>2035</v>
      </c>
      <c r="D62" s="176"/>
      <c r="E62" s="176"/>
      <c r="F62" s="176"/>
      <c r="G62" s="176"/>
      <c r="H62" s="101" t="s">
        <v>36</v>
      </c>
      <c r="I62" s="101" t="s">
        <v>268</v>
      </c>
      <c r="J62" s="101" t="s">
        <v>38</v>
      </c>
      <c r="K62" s="101" t="s">
        <v>267</v>
      </c>
      <c r="L62" s="119" t="s">
        <v>1</v>
      </c>
      <c r="M62" s="25"/>
      <c r="N62" s="175">
        <v>2035</v>
      </c>
      <c r="O62" s="171" t="s">
        <v>36</v>
      </c>
      <c r="P62" s="101" t="s">
        <v>268</v>
      </c>
      <c r="Q62" s="101" t="s">
        <v>38</v>
      </c>
      <c r="R62" s="101" t="s">
        <v>267</v>
      </c>
      <c r="S62" s="119" t="s">
        <v>1</v>
      </c>
      <c r="T62" s="25"/>
    </row>
    <row r="63" spans="2:20" x14ac:dyDescent="0.35">
      <c r="C63" s="177" t="s">
        <v>18</v>
      </c>
      <c r="H63" s="8">
        <f>SUM(H64:H65)</f>
        <v>0</v>
      </c>
      <c r="I63" s="8">
        <f>SUM(I64:I65)</f>
        <v>34.638251530000005</v>
      </c>
      <c r="J63" s="8">
        <f>SUM(J64:J65)</f>
        <v>3.1415102160000004</v>
      </c>
      <c r="K63" s="8">
        <f>SUM(K64:K65)</f>
        <v>0.59542211707750003</v>
      </c>
      <c r="L63" s="122">
        <f t="shared" ref="L63:L72" si="15">SUM(H63:K63)</f>
        <v>38.375183863077503</v>
      </c>
      <c r="M63" s="99"/>
      <c r="N63" s="180" t="s">
        <v>18</v>
      </c>
      <c r="O63" s="36">
        <f>'[1]Bilan 2035'!$X$46/11.63</f>
        <v>0</v>
      </c>
      <c r="P63" s="35">
        <f>SUM('[1]Bilan 2035'!$X$41:$X$43)/11.63</f>
        <v>27.486457521711181</v>
      </c>
      <c r="Q63" s="35">
        <f>'[1]Bilan 2035'!$X$13/11.63</f>
        <v>4.0115827656184662</v>
      </c>
      <c r="R63" s="35">
        <f>('[1]Bilan 2035'!$X$22+'[1]Bilan 2035'!$X$30+SUM('[1]Bilan 2035'!$X$36:$X$40)+SUM('[1]Bilan 2035'!$X$44:$X$45)+'[1]Bilan 2035'!$X$47)/11.63</f>
        <v>2.2033171859401204</v>
      </c>
      <c r="S63" s="172">
        <f>SUM(O63:R63)</f>
        <v>33.701357473269766</v>
      </c>
      <c r="T63" s="99"/>
    </row>
    <row r="64" spans="2:20" x14ac:dyDescent="0.35">
      <c r="C64" s="178" t="s">
        <v>19</v>
      </c>
      <c r="D64" t="s">
        <v>159</v>
      </c>
      <c r="E64" t="s">
        <v>160</v>
      </c>
      <c r="F64" t="s">
        <v>161</v>
      </c>
      <c r="G64" t="s">
        <v>162</v>
      </c>
      <c r="H64" s="19">
        <f>VLOOKUP(D64,Résultats!$B$2:$AX$476,'T energie vecteurs'!T5,FALSE)</f>
        <v>0</v>
      </c>
      <c r="I64" s="19">
        <f>VLOOKUP(E64,Résultats!$B$2:$AX$476,'T energie vecteurs'!T5,FALSE)</f>
        <v>17.60421947</v>
      </c>
      <c r="J64" s="59">
        <f>VLOOKUP(F64,Résultats!$B$2:$AX$476,'T energie vecteurs'!T5,FALSE)</f>
        <v>1.5845609110000001</v>
      </c>
      <c r="K64" s="19">
        <f>VLOOKUP(G64,Résultats!$B$2:$AX$476,'T energie vecteurs'!T5,FALSE)</f>
        <v>7.07558775E-5</v>
      </c>
      <c r="L64" s="121">
        <f t="shared" si="15"/>
        <v>19.188851136877499</v>
      </c>
      <c r="M64" s="19"/>
      <c r="N64" s="178" t="s">
        <v>19</v>
      </c>
      <c r="O64" s="173"/>
      <c r="P64" s="19"/>
      <c r="Q64" s="55"/>
      <c r="R64" s="19"/>
      <c r="S64" s="121"/>
      <c r="T64" s="19"/>
    </row>
    <row r="65" spans="3:20" x14ac:dyDescent="0.35">
      <c r="C65" s="179" t="s">
        <v>20</v>
      </c>
      <c r="D65" t="s">
        <v>163</v>
      </c>
      <c r="E65" t="s">
        <v>164</v>
      </c>
      <c r="F65" t="s">
        <v>165</v>
      </c>
      <c r="G65" t="s">
        <v>166</v>
      </c>
      <c r="H65" s="19">
        <f>VLOOKUP(D65,Résultats!$B$2:$AX$476,'T energie vecteurs'!T5,FALSE)</f>
        <v>0</v>
      </c>
      <c r="I65" s="19">
        <f>VLOOKUP(E65,Résultats!$B$2:$AX$476,'T energie vecteurs'!T5,FALSE)</f>
        <v>17.034032060000001</v>
      </c>
      <c r="J65" s="19">
        <f>VLOOKUP(F65,Résultats!$B$2:$AX$476,'T energie vecteurs'!T5,FALSE)</f>
        <v>1.5569493050000001</v>
      </c>
      <c r="K65" s="19">
        <f>VLOOKUP(G65,Résultats!$B$2:$AX$476,'T energie vecteurs'!T5,FALSE)</f>
        <v>0.59535136119999998</v>
      </c>
      <c r="L65" s="121">
        <f t="shared" si="15"/>
        <v>19.1863327262</v>
      </c>
      <c r="M65" s="19"/>
      <c r="N65" s="179" t="s">
        <v>20</v>
      </c>
      <c r="O65" s="173"/>
      <c r="P65" s="19"/>
      <c r="Q65" s="55"/>
      <c r="R65" s="19"/>
      <c r="S65" s="121"/>
      <c r="T65" s="19"/>
    </row>
    <row r="66" spans="3:20" x14ac:dyDescent="0.35">
      <c r="C66" s="177" t="s">
        <v>21</v>
      </c>
      <c r="D66" t="s">
        <v>167</v>
      </c>
      <c r="E66" t="s">
        <v>168</v>
      </c>
      <c r="F66" t="s">
        <v>169</v>
      </c>
      <c r="G66" t="s">
        <v>170</v>
      </c>
      <c r="H66" s="8">
        <f>VLOOKUP(D66,Résultats!$B$2:$AX$476,'T energie vecteurs'!T5,FALSE)</f>
        <v>0.15059249869999999</v>
      </c>
      <c r="I66" s="8">
        <f>VLOOKUP(E66,Résultats!$B$2:$AX$476,'T energie vecteurs'!T5,FALSE)</f>
        <v>4.1348503220000001</v>
      </c>
      <c r="J66" s="8">
        <f>VLOOKUP(F66,Résultats!$B$2:$AX$476,'T energie vecteurs'!T5,FALSE)</f>
        <v>14.39049237</v>
      </c>
      <c r="K66" s="8">
        <f>VLOOKUP(G66,Résultats!$B$2:$AX$476,'T energie vecteurs'!T5,FALSE)+8</f>
        <v>17.615451790999998</v>
      </c>
      <c r="L66" s="122">
        <f t="shared" si="15"/>
        <v>36.291386981700001</v>
      </c>
      <c r="M66" s="99"/>
      <c r="N66" s="180" t="s">
        <v>21</v>
      </c>
      <c r="O66" s="36">
        <f>'[1]Bilan 2035'!$V$46/11.63</f>
        <v>0</v>
      </c>
      <c r="P66" s="35">
        <f>SUM('[1]Bilan 2035'!$V$41:$V$43)/11.63</f>
        <v>2.0951035895513908</v>
      </c>
      <c r="Q66" s="35">
        <f>'[1]Bilan 2035'!$V$13/11.63</f>
        <v>15.742193210619391</v>
      </c>
      <c r="R66" s="35">
        <f>('[1]Bilan 2035'!$V$22+'[1]Bilan 2035'!$V$30+SUM('[1]Bilan 2035'!$V$36:$V$40)+SUM('[1]Bilan 2035'!$V$44:$V$45)+'[1]Bilan 2035'!$V$47)/11.63</f>
        <v>20.967584673572926</v>
      </c>
      <c r="S66" s="172">
        <f t="shared" ref="S66:S72" si="16">SUM(O66:R66)</f>
        <v>38.804881473743706</v>
      </c>
      <c r="T66" s="99"/>
    </row>
    <row r="67" spans="3:20" x14ac:dyDescent="0.35">
      <c r="C67" s="177" t="s">
        <v>22</v>
      </c>
      <c r="D67" t="s">
        <v>171</v>
      </c>
      <c r="E67" t="s">
        <v>172</v>
      </c>
      <c r="F67" t="s">
        <v>173</v>
      </c>
      <c r="G67" t="s">
        <v>174</v>
      </c>
      <c r="H67" s="8">
        <f>VLOOKUP(D67,Résultats!$B$2:$AX$476,'T energie vecteurs'!T5,FALSE)</f>
        <v>0</v>
      </c>
      <c r="I67" s="8">
        <f>VLOOKUP(E67,Résultats!$B$2:$AX$476,'T energie vecteurs'!T5,FALSE)</f>
        <v>2.8792981800000002</v>
      </c>
      <c r="J67" s="8">
        <f>VLOOKUP(F67,Résultats!$B$2:$AX$476,'T energie vecteurs'!T5,FALSE)</f>
        <v>17.078784200000001</v>
      </c>
      <c r="K67" s="8">
        <f>VLOOKUP(G67,Résultats!$B$2:$AX$476,'T energie vecteurs'!T5,FALSE)</f>
        <v>7.0320371929999999</v>
      </c>
      <c r="L67" s="122">
        <f t="shared" si="15"/>
        <v>26.990119573000001</v>
      </c>
      <c r="M67" s="99"/>
      <c r="N67" s="180" t="s">
        <v>22</v>
      </c>
      <c r="O67" s="36">
        <f>('[1]Bilan 2035'!$W$46)/11.63</f>
        <v>0</v>
      </c>
      <c r="P67" s="35">
        <f>SUM('[1]Bilan 2035'!$W$41:$W$43)/11.63</f>
        <v>0.78619437858671104</v>
      </c>
      <c r="Q67" s="35">
        <f>('[1]Bilan 2035'!$W$13)/11.63</f>
        <v>11.60340380118288</v>
      </c>
      <c r="R67" s="35">
        <f>('[1]Bilan 2035'!$W$22+'[1]Bilan 2035'!$W$30+SUM('[1]Bilan 2035'!$W$36:$W$40)+SUM('[1]Bilan 2035'!$W$44:$W$45)+'[1]Bilan 2035'!$W$47)/11.63</f>
        <v>6.9321344622243126</v>
      </c>
      <c r="S67" s="172">
        <f t="shared" si="16"/>
        <v>19.321732641993904</v>
      </c>
      <c r="T67" s="99"/>
    </row>
    <row r="68" spans="3:20" x14ac:dyDescent="0.35">
      <c r="C68" s="177" t="s">
        <v>23</v>
      </c>
      <c r="H68" s="8">
        <f>SUM(H69:H71)</f>
        <v>3.528308483</v>
      </c>
      <c r="I68" s="8">
        <f>SUM(I69:I71)</f>
        <v>17.323260975</v>
      </c>
      <c r="J68" s="8">
        <f>SUM(J69:J71)</f>
        <v>11.872908038799999</v>
      </c>
      <c r="K68" s="8">
        <f>SUM(K69:K71)</f>
        <v>14.5255285894</v>
      </c>
      <c r="L68" s="122">
        <f t="shared" si="15"/>
        <v>47.250006086200003</v>
      </c>
      <c r="M68" s="99"/>
      <c r="N68" s="180" t="s">
        <v>485</v>
      </c>
      <c r="O68" s="36">
        <f>O69+O70</f>
        <v>3.9553292854700368</v>
      </c>
      <c r="P68" s="35">
        <f t="shared" ref="P68:R68" si="17">P69+P70</f>
        <v>11.944511664213444</v>
      </c>
      <c r="Q68" s="35">
        <f t="shared" si="17"/>
        <v>9.4578136584636443</v>
      </c>
      <c r="R68" s="35">
        <f t="shared" si="17"/>
        <v>13.231890023314502</v>
      </c>
      <c r="S68" s="172">
        <f t="shared" si="16"/>
        <v>38.589544631461621</v>
      </c>
      <c r="T68" s="99"/>
    </row>
    <row r="69" spans="3:20" x14ac:dyDescent="0.35">
      <c r="C69" s="179" t="s">
        <v>24</v>
      </c>
      <c r="D69" t="s">
        <v>175</v>
      </c>
      <c r="E69" t="s">
        <v>176</v>
      </c>
      <c r="F69" t="s">
        <v>177</v>
      </c>
      <c r="G69" t="s">
        <v>178</v>
      </c>
      <c r="H69" s="19">
        <f>VLOOKUP(D69,Résultats!$B$2:$AX$476,'T energie vecteurs'!T5,FALSE)</f>
        <v>2.5257335350000001</v>
      </c>
      <c r="I69" s="19">
        <f>VLOOKUP(E69,Résultats!$B$2:$AX$476,'T energie vecteurs'!T5,FALSE)</f>
        <v>12.54963863</v>
      </c>
      <c r="J69" s="19">
        <f>VLOOKUP(F69,Résultats!$B$2:$AX$476,'T energie vecteurs'!T5,FALSE)</f>
        <v>11.485945689999999</v>
      </c>
      <c r="K69" s="19">
        <f>VLOOKUP(G69,Résultats!$B$2:$AX$476,'T energie vecteurs'!T5,FALSE)</f>
        <v>12.009140289999999</v>
      </c>
      <c r="L69" s="121">
        <f t="shared" si="15"/>
        <v>38.570458144999996</v>
      </c>
      <c r="M69" s="19"/>
      <c r="N69" s="179" t="s">
        <v>486</v>
      </c>
      <c r="O69" s="173">
        <f>'[1]Bilan 2035'!$U$46/11.63</f>
        <v>0.53312193513684658</v>
      </c>
      <c r="P69" s="37">
        <f>SUM('[1]Bilan 2035'!$U$41:$U$43)/11.63</f>
        <v>2.0748420527036808</v>
      </c>
      <c r="Q69" s="37">
        <f>'[1]Bilan 2035'!$U$13/11.63</f>
        <v>9.4578136584636443</v>
      </c>
      <c r="R69" s="37">
        <f>('[1]Bilan 2035'!$U$22+'[1]Bilan 2035'!$U$30+SUM('[1]Bilan 2035'!$U$36:$U$40)+SUM('[1]Bilan 2035'!$U$44:$U$45)+'[1]Bilan 2035'!$U$47)/11.63</f>
        <v>12.12241416055519</v>
      </c>
      <c r="S69" s="121">
        <f t="shared" si="16"/>
        <v>24.188191806859361</v>
      </c>
      <c r="T69" s="19"/>
    </row>
    <row r="70" spans="3:20" x14ac:dyDescent="0.35">
      <c r="C70" s="179" t="s">
        <v>258</v>
      </c>
      <c r="D70" t="s">
        <v>259</v>
      </c>
      <c r="E70" t="s">
        <v>260</v>
      </c>
      <c r="F70" t="s">
        <v>261</v>
      </c>
      <c r="G70" t="s">
        <v>262</v>
      </c>
      <c r="H70" s="19">
        <f>VLOOKUP(D70,Résultats!$B$2:$AX$476,'T energie vecteurs'!T5,FALSE)</f>
        <v>1.0025749479999999</v>
      </c>
      <c r="I70" s="19">
        <f>VLOOKUP(E70,Résultats!$B$2:$AX$476,'T energie vecteurs'!T5,FALSE)</f>
        <v>2.194814424</v>
      </c>
      <c r="J70" s="19">
        <f>VLOOKUP(F70,Résultats!$B$2:$AX$476,'T energie vecteurs'!T5,FALSE)</f>
        <v>0</v>
      </c>
      <c r="K70" s="19">
        <f>VLOOKUP(G70,Résultats!$B$2:$AX$476,'T energie vecteurs'!T5,FALSE)</f>
        <v>2.1547918529999999</v>
      </c>
      <c r="L70" s="121">
        <f t="shared" si="15"/>
        <v>5.3521812249999998</v>
      </c>
      <c r="M70" s="19"/>
      <c r="N70" s="179" t="s">
        <v>258</v>
      </c>
      <c r="O70" s="28">
        <f>'[1]Bilan 2035'!$E$52/11.63</f>
        <v>3.4222073503331902</v>
      </c>
      <c r="P70" s="19">
        <f>('[1]Bilan 2035'!$E$54+'[1]Bilan 2035'!$E$56)/11.63</f>
        <v>9.8696696115097637</v>
      </c>
      <c r="Q70" s="19">
        <v>0</v>
      </c>
      <c r="R70" s="19">
        <f>('[1]Bilan 2035'!$E$53+'[1]Bilan 2035'!$E$55+'[1]Bilan 2035'!$E$57)/11.63</f>
        <v>1.1094758627593131</v>
      </c>
      <c r="S70" s="121">
        <f t="shared" si="16"/>
        <v>14.401352824602267</v>
      </c>
      <c r="T70" s="19"/>
    </row>
    <row r="71" spans="3:20" x14ac:dyDescent="0.35">
      <c r="C71" s="179" t="s">
        <v>25</v>
      </c>
      <c r="D71" t="s">
        <v>179</v>
      </c>
      <c r="E71" t="s">
        <v>180</v>
      </c>
      <c r="F71" t="s">
        <v>181</v>
      </c>
      <c r="G71" t="s">
        <v>182</v>
      </c>
      <c r="H71" s="19">
        <f>VLOOKUP(D71,Résultats!$B$2:$AX$476,'T energie vecteurs'!T5,FALSE)</f>
        <v>0</v>
      </c>
      <c r="I71" s="19">
        <f>VLOOKUP(E71,Résultats!$B$2:$AX$476,'T energie vecteurs'!T5,FALSE)</f>
        <v>2.5788079210000001</v>
      </c>
      <c r="J71" s="19">
        <f>VLOOKUP(F71,Résultats!$B$2:$AX$476,'T energie vecteurs'!T5,FALSE)</f>
        <v>0.38696234880000002</v>
      </c>
      <c r="K71" s="19">
        <f>VLOOKUP(G71,Résultats!$B$2:$AX$476,'T energie vecteurs'!T5,FALSE)</f>
        <v>0.36159644639999999</v>
      </c>
      <c r="L71" s="121">
        <f t="shared" si="15"/>
        <v>3.3273667162000002</v>
      </c>
      <c r="M71" s="19"/>
      <c r="N71" s="180" t="s">
        <v>25</v>
      </c>
      <c r="O71" s="36">
        <f>'[1]Bilan 2035'!$T$46/11.63</f>
        <v>0</v>
      </c>
      <c r="P71" s="35">
        <f>SUM('[1]Bilan 2035'!$T$41:$T$43)/11.63</f>
        <v>2.9333630598729807</v>
      </c>
      <c r="Q71" s="35">
        <f>'[1]Bilan 2035'!$T$13/11.63</f>
        <v>0.61074147074884144</v>
      </c>
      <c r="R71" s="35">
        <f>('[1]Bilan 2035'!$T$22+'[1]Bilan 2035'!$T$30+SUM('[1]Bilan 2035'!$T$36:$T$40)+SUM('[1]Bilan 2035'!$T$44:$T$45)+'[1]Bilan 2035'!$T$47)/11.63</f>
        <v>0.3773602321326443</v>
      </c>
      <c r="S71" s="172">
        <f t="shared" si="16"/>
        <v>3.9214647627544661</v>
      </c>
      <c r="T71" s="19"/>
    </row>
    <row r="72" spans="3:20" x14ac:dyDescent="0.35">
      <c r="C72" s="29" t="s">
        <v>26</v>
      </c>
      <c r="D72" s="10"/>
      <c r="E72" s="10"/>
      <c r="F72" s="10"/>
      <c r="G72" s="10"/>
      <c r="H72" s="9">
        <f>SUM(H63,H66:H68)</f>
        <v>3.6789009817</v>
      </c>
      <c r="I72" s="9">
        <f>SUM(I63,I66:I68)</f>
        <v>58.975661006999999</v>
      </c>
      <c r="J72" s="9">
        <f>SUM(J63,J66:J68)</f>
        <v>46.483694824800004</v>
      </c>
      <c r="K72" s="9">
        <f>SUM(K63,K66:K68)</f>
        <v>39.7684396904775</v>
      </c>
      <c r="L72" s="124">
        <f t="shared" si="15"/>
        <v>148.90669650397749</v>
      </c>
      <c r="M72" s="106"/>
      <c r="N72" s="181" t="s">
        <v>26</v>
      </c>
      <c r="O72" s="40">
        <f>O63+O66+O67+O68+O71</f>
        <v>3.9553292854700368</v>
      </c>
      <c r="P72" s="38">
        <f>P63+P66+P67+P68+P71</f>
        <v>45.245630213935705</v>
      </c>
      <c r="Q72" s="38">
        <f>Q63+Q66+Q67+Q68+Q71</f>
        <v>41.425734906633224</v>
      </c>
      <c r="R72" s="38">
        <f>R63+R66+R67+R68+R71</f>
        <v>43.7122865771845</v>
      </c>
      <c r="S72" s="174">
        <f t="shared" si="16"/>
        <v>134.33898098322345</v>
      </c>
      <c r="T72" s="106"/>
    </row>
    <row r="73" spans="3:20" s="3" customFormat="1" x14ac:dyDescent="0.35"/>
    <row r="74" spans="3:20" s="3" customFormat="1" x14ac:dyDescent="0.35"/>
    <row r="75" spans="3:20" s="3" customFormat="1" ht="30.5" x14ac:dyDescent="0.5">
      <c r="C75" s="175">
        <v>2040</v>
      </c>
      <c r="D75" s="176"/>
      <c r="E75" s="176"/>
      <c r="F75" s="176"/>
      <c r="G75" s="176"/>
      <c r="H75" s="101" t="s">
        <v>36</v>
      </c>
      <c r="I75" s="101" t="s">
        <v>268</v>
      </c>
      <c r="J75" s="101" t="s">
        <v>38</v>
      </c>
      <c r="K75" s="101" t="s">
        <v>267</v>
      </c>
      <c r="L75" s="119" t="s">
        <v>1</v>
      </c>
      <c r="M75" s="25"/>
      <c r="N75" s="175">
        <v>2040</v>
      </c>
      <c r="O75" s="171" t="s">
        <v>36</v>
      </c>
      <c r="P75" s="101" t="s">
        <v>268</v>
      </c>
      <c r="Q75" s="101" t="s">
        <v>38</v>
      </c>
      <c r="R75" s="101" t="s">
        <v>267</v>
      </c>
      <c r="S75" s="119" t="s">
        <v>1</v>
      </c>
    </row>
    <row r="76" spans="3:20" s="3" customFormat="1" x14ac:dyDescent="0.35">
      <c r="C76" s="177" t="s">
        <v>18</v>
      </c>
      <c r="D76"/>
      <c r="E76"/>
      <c r="F76"/>
      <c r="G76"/>
      <c r="H76" s="8">
        <f>SUM(H77:H78)</f>
        <v>0</v>
      </c>
      <c r="I76" s="8">
        <f>SUM(I77:I78)</f>
        <v>49.824178320000001</v>
      </c>
      <c r="J76" s="8">
        <f>SUM(J77:J78)</f>
        <v>1.23999999993</v>
      </c>
      <c r="K76" s="8">
        <f>SUM(K77:K78)</f>
        <v>0.27200000002106001</v>
      </c>
      <c r="L76" s="122">
        <f t="shared" ref="L76:L85" si="18">SUM(H76:K76)</f>
        <v>51.33617831995106</v>
      </c>
      <c r="M76" s="99"/>
      <c r="N76" s="180" t="s">
        <v>18</v>
      </c>
      <c r="O76" s="36">
        <f>'[1]Bilan 2040'!$X$46/11.63</f>
        <v>0</v>
      </c>
      <c r="P76" s="35">
        <f>SUM('[1]Bilan 2040'!$X$41:$X$43)/11.63</f>
        <v>23.504697168694122</v>
      </c>
      <c r="Q76" s="35">
        <f>'[1]Bilan 2040'!$X$13/11.63</f>
        <v>5.3384407017958537</v>
      </c>
      <c r="R76" s="35">
        <f>('[1]Bilan 2040'!$X$22+'[1]Bilan 2040'!$X$30+SUM('[1]Bilan 2040'!$X$36:$X$40)+SUM('[1]Bilan 2040'!$X$44:$X$45)+'[1]Bilan 2040'!$X$47)/11.63</f>
        <v>2.7897080492637398</v>
      </c>
      <c r="S76" s="172">
        <f>SUM(O76:R76)</f>
        <v>31.632845919753716</v>
      </c>
    </row>
    <row r="77" spans="3:20" s="3" customFormat="1" x14ac:dyDescent="0.35">
      <c r="C77" s="178" t="s">
        <v>19</v>
      </c>
      <c r="D77" t="s">
        <v>159</v>
      </c>
      <c r="E77" t="s">
        <v>160</v>
      </c>
      <c r="F77" t="s">
        <v>161</v>
      </c>
      <c r="G77" t="s">
        <v>162</v>
      </c>
      <c r="H77" s="265">
        <f>VLOOKUP(D77,Résultats!$B$2:$AX$476,'T energie vecteurs'!T18,FALSE)</f>
        <v>0</v>
      </c>
      <c r="I77" s="265">
        <f>VLOOKUP(E77,Résultats!$B$2:$AX$476,'T energie vecteurs'!T18,FALSE)</f>
        <v>28</v>
      </c>
      <c r="J77" s="266">
        <f>VLOOKUP(F77,Résultats!$B$2:$AX$476,'T energie vecteurs'!T18,FALSE)</f>
        <v>4.5698792999999998E-4</v>
      </c>
      <c r="K77" s="265">
        <f>VLOOKUP(G77,Résultats!$B$2:$AX$476,'T energie vecteurs'!T18,FALSE)</f>
        <v>1.0953210600000001E-6</v>
      </c>
      <c r="L77" s="267">
        <f t="shared" si="18"/>
        <v>28.000458083251061</v>
      </c>
      <c r="M77" s="19"/>
      <c r="N77" s="178" t="s">
        <v>19</v>
      </c>
      <c r="O77" s="173"/>
      <c r="P77" s="19"/>
      <c r="Q77" s="55"/>
      <c r="R77" s="19"/>
      <c r="S77" s="121"/>
    </row>
    <row r="78" spans="3:20" s="3" customFormat="1" x14ac:dyDescent="0.35">
      <c r="C78" s="179" t="s">
        <v>20</v>
      </c>
      <c r="D78" t="s">
        <v>163</v>
      </c>
      <c r="E78" t="s">
        <v>164</v>
      </c>
      <c r="F78" t="s">
        <v>165</v>
      </c>
      <c r="G78" t="s">
        <v>166</v>
      </c>
      <c r="H78" s="265">
        <f>VLOOKUP(D78,Résultats!$B$2:$AX$476,'T energie vecteurs'!T18,FALSE)</f>
        <v>0</v>
      </c>
      <c r="I78" s="265">
        <f>VLOOKUP(E78,Résultats!$B$2:$AX$476,'T energie vecteurs'!T18,FALSE)</f>
        <v>21.824178320000001</v>
      </c>
      <c r="J78" s="265">
        <f>VLOOKUP(F78,Résultats!$B$2:$AX$476,'T energie vecteurs'!T18,FALSE)</f>
        <v>1.2395430119999999</v>
      </c>
      <c r="K78" s="265">
        <f>VLOOKUP(G78,Résultats!$B$2:$AX$476,'T energie vecteurs'!T18,FALSE)</f>
        <v>0.27199890469999999</v>
      </c>
      <c r="L78" s="267">
        <f t="shared" si="18"/>
        <v>23.335720236699999</v>
      </c>
      <c r="M78" s="19"/>
      <c r="N78" s="179" t="s">
        <v>20</v>
      </c>
      <c r="O78" s="173"/>
      <c r="P78" s="19"/>
      <c r="Q78" s="55"/>
      <c r="R78" s="19"/>
      <c r="S78" s="121"/>
    </row>
    <row r="79" spans="3:20" s="3" customFormat="1" x14ac:dyDescent="0.35">
      <c r="C79" s="177" t="s">
        <v>21</v>
      </c>
      <c r="D79" t="s">
        <v>167</v>
      </c>
      <c r="E79" t="s">
        <v>168</v>
      </c>
      <c r="F79" t="s">
        <v>169</v>
      </c>
      <c r="G79" t="s">
        <v>170</v>
      </c>
      <c r="H79" s="268">
        <f>VLOOKUP(D79,Résultats!$B$2:$AX$476,'T energie vecteurs'!T18,FALSE)</f>
        <v>0.37</v>
      </c>
      <c r="I79" s="268">
        <f>VLOOKUP(E79,Résultats!$B$2:$AX$476,'T energie vecteurs'!T18,FALSE)</f>
        <v>9.9643076920000002</v>
      </c>
      <c r="J79" s="268">
        <f>VLOOKUP(F79,Résultats!$B$2:$AX$476,'T energie vecteurs'!T18,FALSE)</f>
        <v>12.802881360000001</v>
      </c>
      <c r="K79" s="268">
        <f>VLOOKUP(G79,Résultats!$B$2:$AX$476,'T energie vecteurs'!T18,FALSE)+8</f>
        <v>25.667910710000001</v>
      </c>
      <c r="L79" s="269">
        <f t="shared" si="18"/>
        <v>48.805099761999998</v>
      </c>
      <c r="M79" s="99"/>
      <c r="N79" s="180" t="s">
        <v>21</v>
      </c>
      <c r="O79" s="36">
        <f>'[1]Bilan 2040'!$V$46/11.63</f>
        <v>0</v>
      </c>
      <c r="P79" s="35">
        <f>SUM('[1]Bilan 2040'!$V$41:$V$43)/11.63</f>
        <v>1.5217705718446504</v>
      </c>
      <c r="Q79" s="35">
        <f>'[1]Bilan 2040'!$V$13/11.63</f>
        <v>16.100467182146332</v>
      </c>
      <c r="R79" s="35">
        <f>('[1]Bilan 2040'!$V$22+'[1]Bilan 2040'!$V$30+SUM('[1]Bilan 2040'!$V$36:$V$40)+SUM('[1]Bilan 2040'!$V$44:$V$45)+'[1]Bilan 2040'!$V$47)/11.63</f>
        <v>20.91841103225741</v>
      </c>
      <c r="S79" s="172">
        <f t="shared" ref="S79:S85" si="19">SUM(O79:R79)</f>
        <v>38.540648786248397</v>
      </c>
    </row>
    <row r="80" spans="3:20" s="3" customFormat="1" x14ac:dyDescent="0.35">
      <c r="C80" s="177" t="s">
        <v>22</v>
      </c>
      <c r="D80" t="s">
        <v>171</v>
      </c>
      <c r="E80" t="s">
        <v>172</v>
      </c>
      <c r="F80" t="s">
        <v>173</v>
      </c>
      <c r="G80" t="s">
        <v>174</v>
      </c>
      <c r="H80" s="268">
        <f>VLOOKUP(D80,Résultats!$B$2:$AX$476,'T energie vecteurs'!T18,FALSE)</f>
        <v>0</v>
      </c>
      <c r="I80" s="268">
        <f>VLOOKUP(E80,Résultats!$B$2:$AX$476,'T energie vecteurs'!T18,FALSE)</f>
        <v>4.7556923080000004</v>
      </c>
      <c r="J80" s="268">
        <f>VLOOKUP(F80,Résultats!$B$2:$AX$476,'T energie vecteurs'!T18,FALSE)</f>
        <v>11.17711864</v>
      </c>
      <c r="K80" s="268">
        <f>VLOOKUP(G80,Résultats!$B$2:$AX$476,'T energie vecteurs'!T18,FALSE)</f>
        <v>5.8220892859999998</v>
      </c>
      <c r="L80" s="269">
        <f t="shared" si="18"/>
        <v>21.754900234000001</v>
      </c>
      <c r="M80" s="99"/>
      <c r="N80" s="180" t="s">
        <v>22</v>
      </c>
      <c r="O80" s="36">
        <f>('[1]Bilan 2040'!$W$46)/11.63</f>
        <v>0</v>
      </c>
      <c r="P80" s="35">
        <f>SUM('[1]Bilan 2040'!$W$41:$W$43)/11.63</f>
        <v>0.4952300504112862</v>
      </c>
      <c r="Q80" s="35">
        <f>('[1]Bilan 2040'!$W$13)/11.63</f>
        <v>11.924705484934304</v>
      </c>
      <c r="R80" s="35">
        <f>('[1]Bilan 2040'!$W$22+'[1]Bilan 2040'!$W$30+SUM('[1]Bilan 2040'!$W$36:$W$40)+SUM('[1]Bilan 2040'!$W$44:$W$45)+'[1]Bilan 2040'!$W$47)/11.63</f>
        <v>6.9475060506073669</v>
      </c>
      <c r="S80" s="172">
        <f t="shared" si="19"/>
        <v>19.367441585952957</v>
      </c>
    </row>
    <row r="81" spans="3:20" s="3" customFormat="1" x14ac:dyDescent="0.35">
      <c r="C81" s="177" t="s">
        <v>23</v>
      </c>
      <c r="D81"/>
      <c r="E81"/>
      <c r="F81"/>
      <c r="G81"/>
      <c r="H81" s="268">
        <f>SUM(H82:H84)</f>
        <v>6.6100000190000001</v>
      </c>
      <c r="I81" s="268">
        <f>SUM(I82:I84)</f>
        <v>21.829999973</v>
      </c>
      <c r="J81" s="268">
        <f>SUM(J82:J84)</f>
        <v>11.979999999999999</v>
      </c>
      <c r="K81" s="268">
        <f>SUM(K82:K84)</f>
        <v>15.230000205</v>
      </c>
      <c r="L81" s="269">
        <f t="shared" si="18"/>
        <v>55.650000196999997</v>
      </c>
      <c r="M81" s="99"/>
      <c r="N81" s="180" t="s">
        <v>485</v>
      </c>
      <c r="O81" s="36">
        <f>O82+O83</f>
        <v>3.8874337769367404</v>
      </c>
      <c r="P81" s="35">
        <f t="shared" ref="P81:R81" si="20">P82+P83</f>
        <v>11.388314604220763</v>
      </c>
      <c r="Q81" s="35">
        <f t="shared" si="20"/>
        <v>9.6134424318279077</v>
      </c>
      <c r="R81" s="35">
        <f t="shared" si="20"/>
        <v>13.104002297133148</v>
      </c>
      <c r="S81" s="172">
        <f t="shared" si="19"/>
        <v>37.993193110118561</v>
      </c>
    </row>
    <row r="82" spans="3:20" s="3" customFormat="1" x14ac:dyDescent="0.35">
      <c r="C82" s="179" t="s">
        <v>24</v>
      </c>
      <c r="D82" t="s">
        <v>175</v>
      </c>
      <c r="E82" t="s">
        <v>176</v>
      </c>
      <c r="F82" t="s">
        <v>177</v>
      </c>
      <c r="G82" t="s">
        <v>178</v>
      </c>
      <c r="H82" s="265">
        <f>VLOOKUP(D82,Résultats!$B$2:$AX$476,'T energie vecteurs'!T18,FALSE)</f>
        <v>5.3808898210000002</v>
      </c>
      <c r="I82" s="265">
        <f>VLOOKUP(E82,Résultats!$B$2:$AX$476,'T energie vecteurs'!T18,FALSE)</f>
        <v>17.843402770000001</v>
      </c>
      <c r="J82" s="265">
        <f>VLOOKUP(F82,Résultats!$B$2:$AX$476,'T energie vecteurs'!T18,FALSE)</f>
        <v>11.69</v>
      </c>
      <c r="K82" s="265">
        <f>VLOOKUP(G82,Résultats!$B$2:$AX$476,'T energie vecteurs'!T18,FALSE)</f>
        <v>13.26</v>
      </c>
      <c r="L82" s="267">
        <f t="shared" si="18"/>
        <v>48.174292590999997</v>
      </c>
      <c r="M82" s="19"/>
      <c r="N82" s="179" t="s">
        <v>486</v>
      </c>
      <c r="O82" s="173">
        <f>'[1]Bilan 2040'!$U$46/11.63</f>
        <v>0.46996817074585479</v>
      </c>
      <c r="P82" s="37">
        <f>SUM('[1]Bilan 2040'!$U$41:$U$43)/11.63</f>
        <v>1.9564072098333778</v>
      </c>
      <c r="Q82" s="37">
        <f>'[1]Bilan 2040'!$U$13/11.63</f>
        <v>9.6134424318279077</v>
      </c>
      <c r="R82" s="37">
        <f>('[1]Bilan 2040'!$U$22+'[1]Bilan 2040'!$U$30+SUM('[1]Bilan 2040'!$U$36:$U$40)+SUM('[1]Bilan 2040'!$U$44:$U$45)+'[1]Bilan 2040'!$U$47)/11.63</f>
        <v>11.936351978766361</v>
      </c>
      <c r="S82" s="121">
        <f t="shared" si="19"/>
        <v>23.976169791173501</v>
      </c>
    </row>
    <row r="83" spans="3:20" s="3" customFormat="1" x14ac:dyDescent="0.35">
      <c r="C83" s="179" t="s">
        <v>258</v>
      </c>
      <c r="D83" t="s">
        <v>259</v>
      </c>
      <c r="E83" t="s">
        <v>260</v>
      </c>
      <c r="F83" t="s">
        <v>261</v>
      </c>
      <c r="G83" t="s">
        <v>262</v>
      </c>
      <c r="H83" s="265">
        <f>VLOOKUP(D83,Résultats!$B$2:$AX$476,'T energie vecteurs'!T18,FALSE)</f>
        <v>1.2291101980000001</v>
      </c>
      <c r="I83" s="265">
        <f>VLOOKUP(E83,Résultats!$B$2:$AX$476,'T energie vecteurs'!T18,FALSE)</f>
        <v>1.7665972029999999</v>
      </c>
      <c r="J83" s="265">
        <f>VLOOKUP(F83,Résultats!$B$2:$AX$476,'T energie vecteurs'!T18,FALSE)</f>
        <v>0</v>
      </c>
      <c r="K83" s="265">
        <f>VLOOKUP(G83,Résultats!$B$2:$AX$476,'T energie vecteurs'!T18,FALSE)</f>
        <v>1.620000205</v>
      </c>
      <c r="L83" s="267">
        <f t="shared" si="18"/>
        <v>4.615707606</v>
      </c>
      <c r="M83" s="19"/>
      <c r="N83" s="179" t="s">
        <v>258</v>
      </c>
      <c r="O83" s="28">
        <f>'[1]Bilan 2040'!$E$52/11.63</f>
        <v>3.4174656061908855</v>
      </c>
      <c r="P83" s="19">
        <f>('[1]Bilan 2040'!$E$54+'[1]Bilan 2040'!$E$56)/11.63</f>
        <v>9.4319073943873857</v>
      </c>
      <c r="Q83" s="19">
        <v>0</v>
      </c>
      <c r="R83" s="19">
        <f>('[1]Bilan 2040'!$E$53+'[1]Bilan 2040'!$E$55+'[1]Bilan 2040'!$E$57)/11.63</f>
        <v>1.1676503183667879</v>
      </c>
      <c r="S83" s="121">
        <f t="shared" si="19"/>
        <v>14.017023318945059</v>
      </c>
    </row>
    <row r="84" spans="3:20" s="3" customFormat="1" x14ac:dyDescent="0.35">
      <c r="C84" s="179" t="s">
        <v>25</v>
      </c>
      <c r="D84" t="s">
        <v>179</v>
      </c>
      <c r="E84" t="s">
        <v>180</v>
      </c>
      <c r="F84" t="s">
        <v>181</v>
      </c>
      <c r="G84" t="s">
        <v>182</v>
      </c>
      <c r="H84" s="265">
        <f>VLOOKUP(D84,Résultats!$B$2:$AX$476,'T energie vecteurs'!T18,FALSE)</f>
        <v>0</v>
      </c>
      <c r="I84" s="265">
        <f>VLOOKUP(E84,Résultats!$B$2:$AX$476,'T energie vecteurs'!T18,FALSE)</f>
        <v>2.2200000000000002</v>
      </c>
      <c r="J84" s="265">
        <f>VLOOKUP(F84,Résultats!$B$2:$AX$476,'T energie vecteurs'!T18,FALSE)</f>
        <v>0.28999999999999998</v>
      </c>
      <c r="K84" s="265">
        <f>VLOOKUP(G84,Résultats!$B$2:$AX$476,'T energie vecteurs'!T18,FALSE)</f>
        <v>0.35</v>
      </c>
      <c r="L84" s="267">
        <f t="shared" si="18"/>
        <v>2.8600000000000003</v>
      </c>
      <c r="M84" s="19"/>
      <c r="N84" s="180" t="s">
        <v>25</v>
      </c>
      <c r="O84" s="36">
        <f>'[1]Bilan 2040'!$T$46/11.63</f>
        <v>0</v>
      </c>
      <c r="P84" s="35">
        <f>SUM('[1]Bilan 2040'!$T$41:$T$43)/11.63</f>
        <v>2.79232070662915</v>
      </c>
      <c r="Q84" s="35">
        <f>'[1]Bilan 2040'!$T$13/11.63</f>
        <v>0.54723304841648379</v>
      </c>
      <c r="R84" s="35">
        <f>('[1]Bilan 2040'!$T$22+'[1]Bilan 2040'!$T$30+SUM('[1]Bilan 2040'!$T$36:$T$40)+SUM('[1]Bilan 2040'!$T$44:$T$45)+'[1]Bilan 2040'!$T$47)/11.63</f>
        <v>0.43855300175211398</v>
      </c>
      <c r="S84" s="172">
        <f t="shared" si="19"/>
        <v>3.7781067567977473</v>
      </c>
    </row>
    <row r="85" spans="3:20" s="3" customFormat="1" x14ac:dyDescent="0.35">
      <c r="C85" s="29" t="s">
        <v>26</v>
      </c>
      <c r="D85" s="10"/>
      <c r="E85" s="10"/>
      <c r="F85" s="10"/>
      <c r="G85" s="10"/>
      <c r="H85" s="270">
        <f>SUM(H76,H79:H81)</f>
        <v>6.9800000190000002</v>
      </c>
      <c r="I85" s="270">
        <f>SUM(I76,I79:I81)</f>
        <v>86.374178293</v>
      </c>
      <c r="J85" s="270">
        <f>SUM(J76,J79:J81)</f>
        <v>37.19999999993</v>
      </c>
      <c r="K85" s="270">
        <f>SUM(K76,K79:K81)</f>
        <v>46.992000201021057</v>
      </c>
      <c r="L85" s="271">
        <f t="shared" si="18"/>
        <v>177.54617851295106</v>
      </c>
      <c r="M85" s="106"/>
      <c r="N85" s="181" t="s">
        <v>26</v>
      </c>
      <c r="O85" s="40">
        <f>O76+O79+O80+O81+O84</f>
        <v>3.8874337769367404</v>
      </c>
      <c r="P85" s="38">
        <f>P76+P79+P80+P81+P84</f>
        <v>39.702333101799972</v>
      </c>
      <c r="Q85" s="38">
        <f>Q76+Q79+Q80+Q81+Q84</f>
        <v>43.524288849120879</v>
      </c>
      <c r="R85" s="38">
        <f>R76+R79+R80+R81+R84</f>
        <v>44.198180431013775</v>
      </c>
      <c r="S85" s="174">
        <f t="shared" si="19"/>
        <v>131.31223615887137</v>
      </c>
    </row>
    <row r="86" spans="3:20" s="3" customFormat="1" x14ac:dyDescent="0.35"/>
    <row r="87" spans="3:20" s="3" customFormat="1" x14ac:dyDescent="0.35"/>
    <row r="88" spans="3:20" ht="30.5" x14ac:dyDescent="0.5">
      <c r="C88" s="175">
        <v>2050</v>
      </c>
      <c r="D88" s="176"/>
      <c r="E88" s="176"/>
      <c r="F88" s="176"/>
      <c r="G88" s="176"/>
      <c r="H88" s="101" t="s">
        <v>36</v>
      </c>
      <c r="I88" s="101" t="s">
        <v>268</v>
      </c>
      <c r="J88" s="101" t="s">
        <v>38</v>
      </c>
      <c r="K88" s="101" t="s">
        <v>267</v>
      </c>
      <c r="L88" s="119" t="s">
        <v>1</v>
      </c>
      <c r="M88" s="25"/>
      <c r="N88" s="175">
        <v>2050</v>
      </c>
      <c r="O88" s="171" t="s">
        <v>36</v>
      </c>
      <c r="P88" s="101" t="s">
        <v>268</v>
      </c>
      <c r="Q88" s="101" t="s">
        <v>38</v>
      </c>
      <c r="R88" s="101" t="s">
        <v>267</v>
      </c>
      <c r="S88" s="119" t="s">
        <v>1</v>
      </c>
      <c r="T88" s="25"/>
    </row>
    <row r="89" spans="3:20" x14ac:dyDescent="0.35">
      <c r="C89" s="177" t="s">
        <v>18</v>
      </c>
      <c r="H89" s="8">
        <f>SUM(H90:H91)</f>
        <v>0</v>
      </c>
      <c r="I89" s="8">
        <f>SUM(I90:I91)</f>
        <v>24.915046359999998</v>
      </c>
      <c r="J89" s="8">
        <f>SUM(J90:J91)</f>
        <v>7.0284417860000001</v>
      </c>
      <c r="K89" s="8">
        <f>SUM(K90:K91)</f>
        <v>1.4620995548168998</v>
      </c>
      <c r="L89" s="122">
        <f>SUM(H89:K89)</f>
        <v>33.405587700816902</v>
      </c>
      <c r="M89" s="99"/>
      <c r="N89" s="180" t="s">
        <v>18</v>
      </c>
      <c r="O89" s="36">
        <f>'[1]Bilan 2050'!$X$46/11.63</f>
        <v>0</v>
      </c>
      <c r="P89" s="35">
        <f>SUM('[1]Bilan 2050'!$X$41:$X$43)/11.63</f>
        <v>20.444690116616325</v>
      </c>
      <c r="Q89" s="35">
        <f>'[1]Bilan 2050'!$X$13/11.63</f>
        <v>6.9492063867804656</v>
      </c>
      <c r="R89" s="35">
        <f>('[1]Bilan 2050'!$X$22+'[1]Bilan 2050'!$X$30+SUM('[1]Bilan 2050'!$X$36:$X$40)+SUM('[1]Bilan 2050'!$X$44:$X$45)+'[1]Bilan 2050'!$X$47)/11.63</f>
        <v>3.1240940704702966</v>
      </c>
      <c r="S89" s="172">
        <f>SUM(O89:R89)</f>
        <v>30.517990573867085</v>
      </c>
      <c r="T89" s="247"/>
    </row>
    <row r="90" spans="3:20" x14ac:dyDescent="0.35">
      <c r="C90" s="178" t="s">
        <v>19</v>
      </c>
      <c r="D90" t="s">
        <v>159</v>
      </c>
      <c r="E90" t="s">
        <v>160</v>
      </c>
      <c r="F90" t="s">
        <v>161</v>
      </c>
      <c r="G90" t="s">
        <v>162</v>
      </c>
      <c r="H90" s="19">
        <f>VLOOKUP(D90,Résultats!$B$2:$AX$476,'T energie vecteurs'!W5,FALSE)</f>
        <v>0</v>
      </c>
      <c r="I90" s="19">
        <f>VLOOKUP(E90,Résultats!$B$2:$AX$476,'T energie vecteurs'!W5,FALSE)</f>
        <v>7.9276503700000003</v>
      </c>
      <c r="J90" s="19">
        <f>VLOOKUP(F90,Résultats!$B$2:$AX$476,'T energie vecteurs'!W5,FALSE)</f>
        <v>5.024197182</v>
      </c>
      <c r="K90" s="19">
        <f>VLOOKUP(G90,Résultats!$B$2:$AX$476,'T energie vecteurs'!W5,FALSE)</f>
        <v>4.9006816900000001E-5</v>
      </c>
      <c r="L90" s="121">
        <f t="shared" ref="L90:L98" si="21">SUM(H90:K90)</f>
        <v>12.9518965588169</v>
      </c>
      <c r="M90" s="19"/>
      <c r="N90" s="178" t="s">
        <v>19</v>
      </c>
      <c r="O90" s="173"/>
      <c r="P90" s="19"/>
      <c r="Q90" s="55"/>
      <c r="R90" s="19"/>
      <c r="S90" s="121"/>
      <c r="T90" s="247"/>
    </row>
    <row r="91" spans="3:20" x14ac:dyDescent="0.35">
      <c r="C91" s="179" t="s">
        <v>20</v>
      </c>
      <c r="D91" t="s">
        <v>163</v>
      </c>
      <c r="E91" t="s">
        <v>164</v>
      </c>
      <c r="F91" t="s">
        <v>165</v>
      </c>
      <c r="G91" t="s">
        <v>166</v>
      </c>
      <c r="H91" s="19">
        <f>VLOOKUP(D91,Résultats!$B$2:$AX$476,'T energie vecteurs'!W5,FALSE)</f>
        <v>0</v>
      </c>
      <c r="I91" s="55">
        <f>VLOOKUP(E91,Résultats!$B$2:$AX$476,'T energie vecteurs'!W5,FALSE)</f>
        <v>16.98739599</v>
      </c>
      <c r="J91" s="19">
        <f>VLOOKUP(F91,Résultats!$B$2:$AX$476,'T energie vecteurs'!W5,FALSE)</f>
        <v>2.0042446040000002</v>
      </c>
      <c r="K91" s="19">
        <f>VLOOKUP(G91,Résultats!$B$2:$AX$476,'T energie vecteurs'!W5,FALSE)</f>
        <v>1.4620505479999999</v>
      </c>
      <c r="L91" s="121">
        <f t="shared" si="21"/>
        <v>20.453691142</v>
      </c>
      <c r="M91" s="19"/>
      <c r="N91" s="179" t="s">
        <v>20</v>
      </c>
      <c r="O91" s="173"/>
      <c r="P91" s="19"/>
      <c r="Q91" s="55"/>
      <c r="R91" s="19"/>
      <c r="S91" s="121"/>
      <c r="T91" s="247"/>
    </row>
    <row r="92" spans="3:20" x14ac:dyDescent="0.35">
      <c r="C92" s="177" t="s">
        <v>21</v>
      </c>
      <c r="D92" t="s">
        <v>167</v>
      </c>
      <c r="E92" t="s">
        <v>168</v>
      </c>
      <c r="F92" t="s">
        <v>169</v>
      </c>
      <c r="G92" t="s">
        <v>170</v>
      </c>
      <c r="H92" s="8">
        <f>VLOOKUP(D92,Résultats!$B$2:$AX$476,'T energie vecteurs'!W5,FALSE)</f>
        <v>0.1014016187</v>
      </c>
      <c r="I92" s="8">
        <f>VLOOKUP(E92,Résultats!$B$2:$AX$476,'T energie vecteurs'!W5,FALSE)</f>
        <v>2.796087403</v>
      </c>
      <c r="J92" s="8">
        <f>VLOOKUP(F92,Résultats!$B$2:$AX$476,'T energie vecteurs'!W5,FALSE)</f>
        <v>14.7462819</v>
      </c>
      <c r="K92" s="8">
        <f>VLOOKUP(G92,Résultats!$B$2:$AX$476,'T energie vecteurs'!W5,FALSE)+8</f>
        <v>15.588759098000001</v>
      </c>
      <c r="L92" s="122">
        <f t="shared" si="21"/>
        <v>33.2325300197</v>
      </c>
      <c r="M92" s="99"/>
      <c r="N92" s="180" t="s">
        <v>21</v>
      </c>
      <c r="O92" s="36">
        <f>'[1]Bilan 2050'!$V$46/11.63</f>
        <v>0</v>
      </c>
      <c r="P92" s="35">
        <f>SUM('[1]Bilan 2050'!$V$41:$V$43)/11.63</f>
        <v>0.44793357100944881</v>
      </c>
      <c r="Q92" s="35">
        <f>'[1]Bilan 2050'!$V$13/11.63</f>
        <v>16.722069816294518</v>
      </c>
      <c r="R92" s="35">
        <f>('[1]Bilan 2050'!$V$22+'[1]Bilan 2050'!$V$30+SUM('[1]Bilan 2050'!$V$36:$V$40)+SUM('[1]Bilan 2050'!$V$44:$V$45)+'[1]Bilan 2050'!$V$47)/11.63</f>
        <v>20.626598768707204</v>
      </c>
      <c r="S92" s="172">
        <f t="shared" ref="S92:S98" si="22">SUM(O92:R92)</f>
        <v>37.796602156011176</v>
      </c>
      <c r="T92" s="247"/>
    </row>
    <row r="93" spans="3:20" x14ac:dyDescent="0.35">
      <c r="C93" s="177" t="s">
        <v>22</v>
      </c>
      <c r="D93" t="s">
        <v>171</v>
      </c>
      <c r="E93" t="s">
        <v>172</v>
      </c>
      <c r="F93" t="s">
        <v>173</v>
      </c>
      <c r="G93" t="s">
        <v>174</v>
      </c>
      <c r="H93" s="8">
        <f>VLOOKUP(D93,Résultats!$B$2:$AX$476,'T energie vecteurs'!W5,FALSE)</f>
        <v>0</v>
      </c>
      <c r="I93" s="8">
        <f>VLOOKUP(E93,Résultats!$B$2:$AX$476,'T energie vecteurs'!W5,FALSE)</f>
        <v>3.5671304269999999</v>
      </c>
      <c r="J93" s="8">
        <f>VLOOKUP(F93,Résultats!$B$2:$AX$476,'T energie vecteurs'!W5,FALSE)</f>
        <v>23.378131190000001</v>
      </c>
      <c r="K93" s="8">
        <f>VLOOKUP(G93,Résultats!$B$2:$AX$476,'T energie vecteurs'!W5,FALSE)</f>
        <v>8.196438959</v>
      </c>
      <c r="L93" s="122">
        <f t="shared" si="21"/>
        <v>35.141700575999998</v>
      </c>
      <c r="M93" s="99"/>
      <c r="N93" s="180" t="s">
        <v>22</v>
      </c>
      <c r="O93" s="36">
        <f>('[1]Bilan 2050'!$W$46)/11.63</f>
        <v>0</v>
      </c>
      <c r="P93" s="35">
        <f>SUM('[1]Bilan 2050'!$W$41:$W$43)/11.63</f>
        <v>0.19932306002356692</v>
      </c>
      <c r="Q93" s="35">
        <f>('[1]Bilan 2050'!$W$13)/11.63</f>
        <v>12.561375724275205</v>
      </c>
      <c r="R93" s="35">
        <f>('[1]Bilan 2050'!$W$22+'[1]Bilan 2050'!$W$30+SUM('[1]Bilan 2050'!$W$36:$W$40)+SUM('[1]Bilan 2050'!$W$44:$W$45)+'[1]Bilan 2050'!$W$47)/11.63</f>
        <v>6.8359123459815141</v>
      </c>
      <c r="S93" s="172">
        <f t="shared" si="22"/>
        <v>19.596611130280287</v>
      </c>
      <c r="T93" s="247"/>
    </row>
    <row r="94" spans="3:20" x14ac:dyDescent="0.35">
      <c r="C94" s="177" t="s">
        <v>23</v>
      </c>
      <c r="H94" s="8">
        <f>SUM(H95:H97)</f>
        <v>4.4088489790000001</v>
      </c>
      <c r="I94" s="8">
        <f>SUM(I95:I97)</f>
        <v>20.286439229999999</v>
      </c>
      <c r="J94" s="8">
        <f>SUM(J95:J97)</f>
        <v>16.2098886134</v>
      </c>
      <c r="K94" s="8">
        <f>SUM(K95:K97)</f>
        <v>17.2832269992</v>
      </c>
      <c r="L94" s="8">
        <f>SUM(L95:L97)</f>
        <v>58.188403821600005</v>
      </c>
      <c r="M94" s="99"/>
      <c r="N94" s="180" t="s">
        <v>485</v>
      </c>
      <c r="O94" s="36">
        <f>O95+O96</f>
        <v>3.7208173415817956</v>
      </c>
      <c r="P94" s="35">
        <f t="shared" ref="P94:R94" si="23">P95+P96</f>
        <v>10.357640817267992</v>
      </c>
      <c r="Q94" s="35">
        <f t="shared" si="23"/>
        <v>9.8880397220191174</v>
      </c>
      <c r="R94" s="35">
        <f t="shared" si="23"/>
        <v>12.816914942214364</v>
      </c>
      <c r="S94" s="172">
        <f t="shared" si="22"/>
        <v>36.783412823083268</v>
      </c>
      <c r="T94" s="247"/>
    </row>
    <row r="95" spans="3:20" x14ac:dyDescent="0.35">
      <c r="C95" s="179" t="s">
        <v>24</v>
      </c>
      <c r="D95" t="s">
        <v>175</v>
      </c>
      <c r="E95" t="s">
        <v>176</v>
      </c>
      <c r="F95" t="s">
        <v>177</v>
      </c>
      <c r="G95" t="s">
        <v>178</v>
      </c>
      <c r="H95" s="19">
        <f>VLOOKUP(D95,Résultats!$B$2:$AX$476,'T energie vecteurs'!W5,FALSE)</f>
        <v>3.174310465</v>
      </c>
      <c r="I95" s="19">
        <f>VLOOKUP(E95,Résultats!$B$2:$AX$476,'T energie vecteurs'!W5,FALSE)</f>
        <v>14.41274548</v>
      </c>
      <c r="J95" s="19">
        <f>VLOOKUP(F95,Résultats!$B$2:$AX$476,'T energie vecteurs'!W5,FALSE)</f>
        <v>15.66711549</v>
      </c>
      <c r="K95" s="19">
        <f>VLOOKUP(G95,Résultats!$B$2:$AX$476,'T energie vecteurs'!W5,FALSE)</f>
        <v>14.14831738</v>
      </c>
      <c r="L95" s="121">
        <f t="shared" si="21"/>
        <v>47.402488815000005</v>
      </c>
      <c r="M95" s="19"/>
      <c r="N95" s="179" t="s">
        <v>486</v>
      </c>
      <c r="O95" s="173">
        <f>'[1]Bilan 2050'!$U$46/11.63</f>
        <v>0.31585492622281036</v>
      </c>
      <c r="P95" s="37">
        <f>SUM('[1]Bilan 2050'!$U$41:$U$43)/11.63</f>
        <v>1.7544463445123659</v>
      </c>
      <c r="Q95" s="37">
        <f>'[1]Bilan 2050'!$U$13/11.63</f>
        <v>9.8880397220191174</v>
      </c>
      <c r="R95" s="37">
        <f>('[1]Bilan 2050'!$U$22+'[1]Bilan 2050'!$U$30+SUM('[1]Bilan 2050'!$U$36:$U$40)+SUM('[1]Bilan 2050'!$U$44:$U$45)+'[1]Bilan 2050'!$U$47)/11.63</f>
        <v>11.51748338251616</v>
      </c>
      <c r="S95" s="121">
        <f t="shared" si="22"/>
        <v>23.475824375270456</v>
      </c>
      <c r="T95" s="247"/>
    </row>
    <row r="96" spans="3:20" x14ac:dyDescent="0.35">
      <c r="C96" s="179" t="s">
        <v>258</v>
      </c>
      <c r="D96" t="s">
        <v>259</v>
      </c>
      <c r="E96" t="s">
        <v>260</v>
      </c>
      <c r="F96" t="s">
        <v>261</v>
      </c>
      <c r="G96" t="s">
        <v>262</v>
      </c>
      <c r="H96" s="19">
        <f>VLOOKUP(D96,Résultats!$B$2:$AX$476,'T energie vecteurs'!W5,FALSE)</f>
        <v>1.234538514</v>
      </c>
      <c r="I96" s="19">
        <f>VLOOKUP(E96,Résultats!$B$2:$AX$476,'T energie vecteurs'!W5,FALSE)</f>
        <v>2.7649819290000002</v>
      </c>
      <c r="J96" s="19">
        <f>VLOOKUP(F96,Résultats!$B$2:$AX$476,'T energie vecteurs'!W5,FALSE)</f>
        <v>0</v>
      </c>
      <c r="K96" s="19">
        <f>VLOOKUP(G96,Résultats!$B$2:$AX$476,'T energie vecteurs'!W5,FALSE)</f>
        <v>2.6780350149999999</v>
      </c>
      <c r="L96" s="121">
        <f t="shared" si="21"/>
        <v>6.6775554580000005</v>
      </c>
      <c r="M96" s="19"/>
      <c r="N96" s="179" t="s">
        <v>258</v>
      </c>
      <c r="O96" s="28">
        <f>'[1]Bilan 2050'!$E$52/11.63</f>
        <v>3.4049624153589853</v>
      </c>
      <c r="P96" s="19">
        <f>('[1]Bilan 2050'!$E$54+'[1]Bilan 2050'!$E$56)/11.63</f>
        <v>8.6031944727556251</v>
      </c>
      <c r="Q96" s="19">
        <v>0</v>
      </c>
      <c r="R96" s="19">
        <f>('[1]Bilan 2050'!$E$53+'[1]Bilan 2050'!$E$55+'[1]Bilan 2050'!$E$57)/11.63</f>
        <v>1.2994315596982036</v>
      </c>
      <c r="S96" s="121">
        <f t="shared" si="22"/>
        <v>13.307588447812815</v>
      </c>
      <c r="T96" s="247"/>
    </row>
    <row r="97" spans="3:20" x14ac:dyDescent="0.35">
      <c r="C97" s="179" t="s">
        <v>25</v>
      </c>
      <c r="D97" t="s">
        <v>179</v>
      </c>
      <c r="E97" t="s">
        <v>180</v>
      </c>
      <c r="F97" t="s">
        <v>181</v>
      </c>
      <c r="G97" t="s">
        <v>182</v>
      </c>
      <c r="H97" s="19">
        <f>VLOOKUP(D97,Résultats!$B$2:$AX$476,'T energie vecteurs'!W5,FALSE)</f>
        <v>0</v>
      </c>
      <c r="I97" s="19">
        <f>VLOOKUP(E97,Résultats!$B$2:$AX$476,'T energie vecteurs'!W5,FALSE)</f>
        <v>3.108711821</v>
      </c>
      <c r="J97" s="19">
        <f>VLOOKUP(F97,Résultats!$B$2:$AX$476,'T energie vecteurs'!W5,FALSE)</f>
        <v>0.54277312339999995</v>
      </c>
      <c r="K97" s="19">
        <f>VLOOKUP(G97,Résultats!$B$2:$AX$476,'T energie vecteurs'!W5,FALSE)</f>
        <v>0.45687460419999998</v>
      </c>
      <c r="L97" s="121">
        <f t="shared" si="21"/>
        <v>4.1083595486000002</v>
      </c>
      <c r="M97" s="19"/>
      <c r="N97" s="180" t="s">
        <v>25</v>
      </c>
      <c r="O97" s="36">
        <f>'[1]Bilan 2050'!$T$46/11.63</f>
        <v>0</v>
      </c>
      <c r="P97" s="35">
        <f>SUM('[1]Bilan 2050'!$T$41:$T$43)/11.63</f>
        <v>2.6210382547955651</v>
      </c>
      <c r="Q97" s="35">
        <f>'[1]Bilan 2050'!$T$13/11.63</f>
        <v>0.47494021651696666</v>
      </c>
      <c r="R97" s="35">
        <f>('[1]Bilan 2050'!$T$22+'[1]Bilan 2050'!$T$30+SUM('[1]Bilan 2050'!$T$36:$T$40)+SUM('[1]Bilan 2050'!$T$44:$T$45)+'[1]Bilan 2050'!$T$47)/11.63</f>
        <v>0.5067259755592558</v>
      </c>
      <c r="S97" s="172">
        <f t="shared" si="22"/>
        <v>3.6027044468717877</v>
      </c>
      <c r="T97" s="247"/>
    </row>
    <row r="98" spans="3:20" x14ac:dyDescent="0.35">
      <c r="C98" s="29" t="s">
        <v>26</v>
      </c>
      <c r="D98" s="10"/>
      <c r="E98" s="10"/>
      <c r="F98" s="10"/>
      <c r="G98" s="10"/>
      <c r="H98" s="9">
        <f>SUM(H89,H92:H94)</f>
        <v>4.5102505976999998</v>
      </c>
      <c r="I98" s="9">
        <f>SUM(I89,I92:I94)</f>
        <v>51.564703420000001</v>
      </c>
      <c r="J98" s="9">
        <f>SUM(J89,J92:J94)</f>
        <v>61.362743489400003</v>
      </c>
      <c r="K98" s="9">
        <f>SUM(K89,K92:K94)</f>
        <v>42.530524611016901</v>
      </c>
      <c r="L98" s="124">
        <f t="shared" si="21"/>
        <v>159.9682221181169</v>
      </c>
      <c r="M98" s="106"/>
      <c r="N98" s="181" t="s">
        <v>26</v>
      </c>
      <c r="O98" s="40">
        <f>O89+O92+O93+O94+O97</f>
        <v>3.7208173415817956</v>
      </c>
      <c r="P98" s="38">
        <f>P89+P92+P93+P94+P97</f>
        <v>34.070625819712902</v>
      </c>
      <c r="Q98" s="38">
        <f>Q89+Q92+Q93+Q94+Q97</f>
        <v>46.595631865886276</v>
      </c>
      <c r="R98" s="38">
        <f>R89+R92+R93+R94+R97</f>
        <v>43.910246102932639</v>
      </c>
      <c r="S98" s="174">
        <f t="shared" si="22"/>
        <v>128.2973211301136</v>
      </c>
      <c r="T98" s="106"/>
    </row>
    <row r="99" spans="3:20" x14ac:dyDescent="0.35">
      <c r="C99" s="3"/>
      <c r="D99" s="3"/>
      <c r="E99" s="3"/>
      <c r="F99" s="3"/>
      <c r="G99" s="3"/>
      <c r="H99" s="3"/>
      <c r="I99" s="3"/>
      <c r="J99" s="3"/>
      <c r="K99" s="3"/>
      <c r="L99" s="69"/>
      <c r="M99" s="3"/>
      <c r="O99" s="104"/>
      <c r="P99" s="104"/>
      <c r="Q99" s="104"/>
      <c r="R99" s="105"/>
      <c r="S99" s="69"/>
    </row>
    <row r="100" spans="3:20" x14ac:dyDescent="0.3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O100" s="3"/>
      <c r="P100" s="3"/>
      <c r="Q100" s="3"/>
      <c r="R100" s="3"/>
      <c r="S100" s="3"/>
    </row>
    <row r="101" spans="3:20" x14ac:dyDescent="0.3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O101" s="3"/>
      <c r="P101" s="3"/>
      <c r="Q101" s="3"/>
      <c r="R101" s="3"/>
      <c r="S101" s="3"/>
    </row>
    <row r="102" spans="3:20" x14ac:dyDescent="0.35">
      <c r="C102" s="84" t="s">
        <v>455</v>
      </c>
      <c r="D102" s="3"/>
      <c r="E102" s="3"/>
      <c r="F102" s="3">
        <f>0.1/0.028*51.84</f>
        <v>185.14285714285717</v>
      </c>
      <c r="G102" s="3"/>
      <c r="H102" s="3"/>
      <c r="I102" s="3"/>
      <c r="J102" s="3"/>
      <c r="K102" s="3"/>
      <c r="L102" s="3"/>
      <c r="M102" s="3"/>
      <c r="N102" s="84" t="s">
        <v>456</v>
      </c>
      <c r="O102" s="3"/>
      <c r="P102" s="3"/>
      <c r="Q102" s="3"/>
      <c r="R102" s="3"/>
      <c r="S102" s="3"/>
    </row>
    <row r="103" spans="3:20" s="3" customFormat="1" ht="30.5" x14ac:dyDescent="0.5">
      <c r="C103" s="175">
        <v>2050</v>
      </c>
      <c r="D103" s="176"/>
      <c r="E103" s="176"/>
      <c r="F103" s="176"/>
      <c r="G103" s="176"/>
      <c r="H103" s="101" t="s">
        <v>36</v>
      </c>
      <c r="I103" s="101" t="s">
        <v>268</v>
      </c>
      <c r="J103" s="101" t="s">
        <v>38</v>
      </c>
      <c r="K103" s="101" t="s">
        <v>267</v>
      </c>
      <c r="L103" s="119" t="s">
        <v>1</v>
      </c>
      <c r="N103" s="175">
        <v>2050</v>
      </c>
      <c r="O103" s="171" t="s">
        <v>36</v>
      </c>
      <c r="P103" s="101" t="s">
        <v>268</v>
      </c>
      <c r="Q103" s="101" t="s">
        <v>38</v>
      </c>
      <c r="R103" s="101" t="s">
        <v>267</v>
      </c>
      <c r="S103" s="119" t="s">
        <v>1</v>
      </c>
    </row>
    <row r="104" spans="3:20" s="3" customFormat="1" x14ac:dyDescent="0.35">
      <c r="C104" s="250" t="s">
        <v>18</v>
      </c>
      <c r="D104" s="251"/>
      <c r="E104" s="251"/>
      <c r="F104" s="251"/>
      <c r="G104" s="251"/>
      <c r="H104" s="252" t="e">
        <f>H89-#REF!</f>
        <v>#REF!</v>
      </c>
      <c r="I104" s="253" t="e">
        <f>I89-#REF!</f>
        <v>#REF!</v>
      </c>
      <c r="J104" s="253" t="e">
        <f>J89-#REF!</f>
        <v>#REF!</v>
      </c>
      <c r="K104" s="253" t="e">
        <f>K89-#REF!</f>
        <v>#REF!</v>
      </c>
      <c r="L104" s="254" t="e">
        <f>L89-#REF!</f>
        <v>#REF!</v>
      </c>
      <c r="N104" s="250" t="s">
        <v>18</v>
      </c>
      <c r="O104" s="252">
        <f>H89-O89</f>
        <v>0</v>
      </c>
      <c r="P104" s="253">
        <f t="shared" ref="P104:S113" si="24">I89-P89</f>
        <v>4.470356243383673</v>
      </c>
      <c r="Q104" s="253">
        <f t="shared" si="24"/>
        <v>7.9235399219534486E-2</v>
      </c>
      <c r="R104" s="253">
        <f t="shared" si="24"/>
        <v>-1.6619945156533968</v>
      </c>
      <c r="S104" s="254">
        <f t="shared" si="24"/>
        <v>2.8875971269498173</v>
      </c>
    </row>
    <row r="105" spans="3:20" s="3" customFormat="1" x14ac:dyDescent="0.35">
      <c r="C105" s="178" t="s">
        <v>19</v>
      </c>
      <c r="D105" t="s">
        <v>457</v>
      </c>
      <c r="E105" t="s">
        <v>458</v>
      </c>
      <c r="F105" t="s">
        <v>459</v>
      </c>
      <c r="G105" t="s">
        <v>460</v>
      </c>
      <c r="H105" s="255" t="e">
        <f>H90-#REF!</f>
        <v>#REF!</v>
      </c>
      <c r="I105" s="55" t="e">
        <f>I90-#REF!</f>
        <v>#REF!</v>
      </c>
      <c r="J105" s="55" t="e">
        <f>J90-#REF!</f>
        <v>#REF!</v>
      </c>
      <c r="K105" s="55" t="e">
        <f>K90-#REF!</f>
        <v>#REF!</v>
      </c>
      <c r="L105" s="256" t="e">
        <f>L90-#REF!</f>
        <v>#REF!</v>
      </c>
      <c r="N105" s="178" t="s">
        <v>19</v>
      </c>
      <c r="O105" s="255">
        <f t="shared" ref="O105:O113" si="25">H90-O90</f>
        <v>0</v>
      </c>
      <c r="P105" s="55">
        <f t="shared" si="24"/>
        <v>7.9276503700000003</v>
      </c>
      <c r="Q105" s="55">
        <f t="shared" si="24"/>
        <v>5.024197182</v>
      </c>
      <c r="R105" s="55">
        <f t="shared" si="24"/>
        <v>4.9006816900000001E-5</v>
      </c>
      <c r="S105" s="256">
        <f t="shared" si="24"/>
        <v>12.9518965588169</v>
      </c>
    </row>
    <row r="106" spans="3:20" s="3" customFormat="1" x14ac:dyDescent="0.35">
      <c r="C106" s="179" t="s">
        <v>20</v>
      </c>
      <c r="D106" t="s">
        <v>461</v>
      </c>
      <c r="E106" t="s">
        <v>462</v>
      </c>
      <c r="F106" t="s">
        <v>463</v>
      </c>
      <c r="G106" t="s">
        <v>464</v>
      </c>
      <c r="H106" s="255" t="e">
        <f>H91-#REF!</f>
        <v>#REF!</v>
      </c>
      <c r="I106" s="55" t="e">
        <f>I91-#REF!</f>
        <v>#REF!</v>
      </c>
      <c r="J106" s="55" t="e">
        <f>J91-#REF!</f>
        <v>#REF!</v>
      </c>
      <c r="K106" s="55" t="e">
        <f>K91-#REF!</f>
        <v>#REF!</v>
      </c>
      <c r="L106" s="256" t="e">
        <f>L91-#REF!</f>
        <v>#REF!</v>
      </c>
      <c r="N106" s="179" t="s">
        <v>20</v>
      </c>
      <c r="O106" s="255">
        <f t="shared" si="25"/>
        <v>0</v>
      </c>
      <c r="P106" s="55">
        <f t="shared" si="24"/>
        <v>16.98739599</v>
      </c>
      <c r="Q106" s="55">
        <f t="shared" si="24"/>
        <v>2.0042446040000002</v>
      </c>
      <c r="R106" s="55">
        <f t="shared" si="24"/>
        <v>1.4620505479999999</v>
      </c>
      <c r="S106" s="256">
        <f t="shared" si="24"/>
        <v>20.453691142</v>
      </c>
    </row>
    <row r="107" spans="3:20" s="3" customFormat="1" x14ac:dyDescent="0.35">
      <c r="C107" s="250" t="s">
        <v>21</v>
      </c>
      <c r="D107" s="251" t="s">
        <v>465</v>
      </c>
      <c r="E107" s="251" t="s">
        <v>466</v>
      </c>
      <c r="F107" s="251" t="s">
        <v>467</v>
      </c>
      <c r="G107" s="251" t="s">
        <v>468</v>
      </c>
      <c r="H107" s="257" t="e">
        <f>H92-#REF!</f>
        <v>#REF!</v>
      </c>
      <c r="I107" s="253" t="e">
        <f>I92-#REF!</f>
        <v>#REF!</v>
      </c>
      <c r="J107" s="253" t="e">
        <f>J92-#REF!</f>
        <v>#REF!</v>
      </c>
      <c r="K107" s="253" t="e">
        <f>K92-#REF!</f>
        <v>#REF!</v>
      </c>
      <c r="L107" s="254" t="e">
        <f>L92-#REF!</f>
        <v>#REF!</v>
      </c>
      <c r="N107" s="250" t="s">
        <v>21</v>
      </c>
      <c r="O107" s="257">
        <f t="shared" si="25"/>
        <v>0.1014016187</v>
      </c>
      <c r="P107" s="253">
        <f t="shared" si="24"/>
        <v>2.3481538319905511</v>
      </c>
      <c r="Q107" s="253">
        <f t="shared" si="24"/>
        <v>-1.975787916294518</v>
      </c>
      <c r="R107" s="253">
        <f t="shared" si="24"/>
        <v>-5.0378396707072035</v>
      </c>
      <c r="S107" s="254">
        <f t="shared" si="24"/>
        <v>-4.5640721363111751</v>
      </c>
    </row>
    <row r="108" spans="3:20" s="3" customFormat="1" x14ac:dyDescent="0.35">
      <c r="C108" s="250" t="s">
        <v>22</v>
      </c>
      <c r="D108" s="251" t="s">
        <v>469</v>
      </c>
      <c r="E108" s="251" t="s">
        <v>470</v>
      </c>
      <c r="F108" s="251" t="s">
        <v>471</v>
      </c>
      <c r="G108" s="251" t="s">
        <v>472</v>
      </c>
      <c r="H108" s="257" t="e">
        <f>H93-#REF!</f>
        <v>#REF!</v>
      </c>
      <c r="I108" s="253" t="e">
        <f>I93-#REF!</f>
        <v>#REF!</v>
      </c>
      <c r="J108" s="253" t="e">
        <f>J93-#REF!</f>
        <v>#REF!</v>
      </c>
      <c r="K108" s="253" t="e">
        <f>K93-#REF!</f>
        <v>#REF!</v>
      </c>
      <c r="L108" s="254" t="e">
        <f>L93-#REF!</f>
        <v>#REF!</v>
      </c>
      <c r="N108" s="250" t="s">
        <v>22</v>
      </c>
      <c r="O108" s="257">
        <f t="shared" si="25"/>
        <v>0</v>
      </c>
      <c r="P108" s="253">
        <f t="shared" si="24"/>
        <v>3.3678073669764332</v>
      </c>
      <c r="Q108" s="253">
        <f t="shared" si="24"/>
        <v>10.816755465724796</v>
      </c>
      <c r="R108" s="253">
        <f t="shared" si="24"/>
        <v>1.3605266130184859</v>
      </c>
      <c r="S108" s="254">
        <f t="shared" si="24"/>
        <v>15.545089445719711</v>
      </c>
    </row>
    <row r="109" spans="3:20" s="3" customFormat="1" x14ac:dyDescent="0.35">
      <c r="C109" s="250" t="s">
        <v>23</v>
      </c>
      <c r="D109" s="251"/>
      <c r="E109" s="251"/>
      <c r="F109" s="251"/>
      <c r="G109" s="251"/>
      <c r="H109" s="257" t="e">
        <f>H94-#REF!</f>
        <v>#REF!</v>
      </c>
      <c r="I109" s="253" t="e">
        <f>I94-#REF!</f>
        <v>#REF!</v>
      </c>
      <c r="J109" s="253" t="e">
        <f>J94-#REF!</f>
        <v>#REF!</v>
      </c>
      <c r="K109" s="253" t="e">
        <f>K94-#REF!</f>
        <v>#REF!</v>
      </c>
      <c r="L109" s="254" t="e">
        <f>L94-#REF!</f>
        <v>#REF!</v>
      </c>
      <c r="N109" s="250" t="s">
        <v>23</v>
      </c>
      <c r="O109" s="257">
        <f t="shared" si="25"/>
        <v>0.6880316374182045</v>
      </c>
      <c r="P109" s="253">
        <f t="shared" si="24"/>
        <v>9.9287984127320073</v>
      </c>
      <c r="Q109" s="253">
        <f t="shared" si="24"/>
        <v>6.321848891380883</v>
      </c>
      <c r="R109" s="253">
        <f t="shared" si="24"/>
        <v>4.466312056985636</v>
      </c>
      <c r="S109" s="254">
        <f t="shared" si="24"/>
        <v>21.404990998516737</v>
      </c>
    </row>
    <row r="110" spans="3:20" s="3" customFormat="1" x14ac:dyDescent="0.35">
      <c r="C110" s="179" t="s">
        <v>24</v>
      </c>
      <c r="D110" t="s">
        <v>473</v>
      </c>
      <c r="E110" t="s">
        <v>474</v>
      </c>
      <c r="F110" t="s">
        <v>475</v>
      </c>
      <c r="G110" t="s">
        <v>476</v>
      </c>
      <c r="H110" s="255" t="e">
        <f>H95-#REF!</f>
        <v>#REF!</v>
      </c>
      <c r="I110" s="258" t="e">
        <f>I95-#REF!</f>
        <v>#REF!</v>
      </c>
      <c r="J110" s="258" t="e">
        <f>J95-#REF!</f>
        <v>#REF!</v>
      </c>
      <c r="K110" s="258" t="e">
        <f>K95-#REF!</f>
        <v>#REF!</v>
      </c>
      <c r="L110" s="256" t="e">
        <f>L95-#REF!</f>
        <v>#REF!</v>
      </c>
      <c r="N110" s="179" t="s">
        <v>24</v>
      </c>
      <c r="O110" s="255">
        <f t="shared" si="25"/>
        <v>2.8584555387771897</v>
      </c>
      <c r="P110" s="258">
        <f t="shared" si="24"/>
        <v>12.658299135487635</v>
      </c>
      <c r="Q110" s="258">
        <f t="shared" si="24"/>
        <v>5.7790757679808831</v>
      </c>
      <c r="R110" s="258">
        <f t="shared" si="24"/>
        <v>2.6308339974838404</v>
      </c>
      <c r="S110" s="256">
        <f t="shared" si="24"/>
        <v>23.926664439729549</v>
      </c>
    </row>
    <row r="111" spans="3:20" s="3" customFormat="1" x14ac:dyDescent="0.35">
      <c r="C111" s="179" t="s">
        <v>258</v>
      </c>
      <c r="D111" t="s">
        <v>477</v>
      </c>
      <c r="E111" t="s">
        <v>478</v>
      </c>
      <c r="F111" t="s">
        <v>479</v>
      </c>
      <c r="G111" t="s">
        <v>480</v>
      </c>
      <c r="H111" s="259" t="e">
        <f>H96-#REF!</f>
        <v>#REF!</v>
      </c>
      <c r="I111" s="55" t="e">
        <f>I96-#REF!</f>
        <v>#REF!</v>
      </c>
      <c r="J111" s="55" t="e">
        <f>J96-#REF!</f>
        <v>#REF!</v>
      </c>
      <c r="K111" s="55" t="e">
        <f>K96-#REF!</f>
        <v>#REF!</v>
      </c>
      <c r="L111" s="256" t="e">
        <f>L96-#REF!</f>
        <v>#REF!</v>
      </c>
      <c r="N111" s="179" t="s">
        <v>258</v>
      </c>
      <c r="O111" s="259">
        <f t="shared" si="25"/>
        <v>-2.1704239013589852</v>
      </c>
      <c r="P111" s="55">
        <f t="shared" si="24"/>
        <v>-5.8382125437556249</v>
      </c>
      <c r="Q111" s="55">
        <f t="shared" si="24"/>
        <v>0</v>
      </c>
      <c r="R111" s="55">
        <f t="shared" si="24"/>
        <v>1.3786034553017963</v>
      </c>
      <c r="S111" s="256">
        <f t="shared" si="24"/>
        <v>-6.6300329898128147</v>
      </c>
    </row>
    <row r="112" spans="3:20" s="3" customFormat="1" x14ac:dyDescent="0.35">
      <c r="C112" s="179" t="s">
        <v>25</v>
      </c>
      <c r="D112" t="s">
        <v>481</v>
      </c>
      <c r="E112" t="s">
        <v>482</v>
      </c>
      <c r="F112" t="s">
        <v>483</v>
      </c>
      <c r="G112" t="s">
        <v>484</v>
      </c>
      <c r="H112" s="255" t="e">
        <f>H97-#REF!</f>
        <v>#REF!</v>
      </c>
      <c r="I112" s="258" t="e">
        <f>I97-#REF!</f>
        <v>#REF!</v>
      </c>
      <c r="J112" s="258" t="e">
        <f>J97-#REF!</f>
        <v>#REF!</v>
      </c>
      <c r="K112" s="258" t="e">
        <f>K97-#REF!</f>
        <v>#REF!</v>
      </c>
      <c r="L112" s="256" t="e">
        <f>L97-#REF!</f>
        <v>#REF!</v>
      </c>
      <c r="N112" s="179" t="s">
        <v>25</v>
      </c>
      <c r="O112" s="255">
        <f t="shared" si="25"/>
        <v>0</v>
      </c>
      <c r="P112" s="258">
        <f t="shared" si="24"/>
        <v>0.48767356620443492</v>
      </c>
      <c r="Q112" s="258">
        <f t="shared" si="24"/>
        <v>6.7832906883033284E-2</v>
      </c>
      <c r="R112" s="258">
        <f t="shared" si="24"/>
        <v>-4.9851371359255825E-2</v>
      </c>
      <c r="S112" s="256">
        <f t="shared" si="24"/>
        <v>0.50565510172821249</v>
      </c>
    </row>
    <row r="113" spans="3:19" s="3" customFormat="1" x14ac:dyDescent="0.35">
      <c r="C113" s="260" t="s">
        <v>26</v>
      </c>
      <c r="D113" s="261"/>
      <c r="E113" s="261"/>
      <c r="F113" s="261"/>
      <c r="G113" s="261"/>
      <c r="H113" s="262" t="e">
        <f>H98-#REF!</f>
        <v>#REF!</v>
      </c>
      <c r="I113" s="263" t="e">
        <f>I98-#REF!</f>
        <v>#REF!</v>
      </c>
      <c r="J113" s="263" t="e">
        <f>J98-#REF!</f>
        <v>#REF!</v>
      </c>
      <c r="K113" s="263" t="e">
        <f>K98-#REF!</f>
        <v>#REF!</v>
      </c>
      <c r="L113" s="264" t="e">
        <f>L98-#REF!</f>
        <v>#REF!</v>
      </c>
      <c r="N113" s="260" t="s">
        <v>26</v>
      </c>
      <c r="O113" s="262">
        <f t="shared" si="25"/>
        <v>0.78943325611820425</v>
      </c>
      <c r="P113" s="263">
        <f t="shared" si="24"/>
        <v>17.494077600287099</v>
      </c>
      <c r="Q113" s="263">
        <f t="shared" si="24"/>
        <v>14.767111623513728</v>
      </c>
      <c r="R113" s="263">
        <f t="shared" si="24"/>
        <v>-1.3797214919157383</v>
      </c>
      <c r="S113" s="264">
        <f t="shared" si="24"/>
        <v>31.670900988003297</v>
      </c>
    </row>
    <row r="114" spans="3:19" s="3" customFormat="1" x14ac:dyDescent="0.35"/>
    <row r="115" spans="3:19" s="3" customFormat="1" x14ac:dyDescent="0.35"/>
    <row r="116" spans="3:19" s="3" customFormat="1" x14ac:dyDescent="0.35"/>
    <row r="117" spans="3:19" s="3" customFormat="1" x14ac:dyDescent="0.35"/>
    <row r="118" spans="3:19" s="3" customFormat="1" x14ac:dyDescent="0.35"/>
    <row r="119" spans="3:19" s="3" customFormat="1" x14ac:dyDescent="0.35"/>
    <row r="120" spans="3:19" s="3" customFormat="1" x14ac:dyDescent="0.35"/>
    <row r="121" spans="3:19" s="3" customFormat="1" x14ac:dyDescent="0.35"/>
    <row r="122" spans="3:19" s="3" customFormat="1" x14ac:dyDescent="0.35"/>
    <row r="123" spans="3:19" s="3" customFormat="1" x14ac:dyDescent="0.35"/>
    <row r="124" spans="3:19" s="3" customFormat="1" x14ac:dyDescent="0.35"/>
    <row r="125" spans="3:19" s="3" customFormat="1" x14ac:dyDescent="0.35"/>
    <row r="126" spans="3:19" s="3" customFormat="1" x14ac:dyDescent="0.35"/>
    <row r="127" spans="3:19" s="3" customFormat="1" x14ac:dyDescent="0.35"/>
    <row r="128" spans="3:19" s="3" customFormat="1" x14ac:dyDescent="0.35"/>
    <row r="129" s="3" customFormat="1" x14ac:dyDescent="0.35"/>
    <row r="130" s="3" customFormat="1" x14ac:dyDescent="0.35"/>
    <row r="131" s="3" customFormat="1" x14ac:dyDescent="0.35"/>
    <row r="132" s="3" customFormat="1" x14ac:dyDescent="0.35"/>
    <row r="133" s="3" customFormat="1" x14ac:dyDescent="0.35"/>
    <row r="134" s="3" customFormat="1" x14ac:dyDescent="0.35"/>
    <row r="135" s="3" customFormat="1" x14ac:dyDescent="0.35"/>
    <row r="136" s="3" customFormat="1" x14ac:dyDescent="0.35"/>
    <row r="137" s="3" customFormat="1" x14ac:dyDescent="0.35"/>
    <row r="138" s="3" customFormat="1" x14ac:dyDescent="0.35"/>
    <row r="139" s="3" customFormat="1" x14ac:dyDescent="0.35"/>
    <row r="140" s="3" customFormat="1" x14ac:dyDescent="0.35"/>
    <row r="141" s="3" customFormat="1" x14ac:dyDescent="0.35"/>
    <row r="142" s="3" customFormat="1" x14ac:dyDescent="0.35"/>
    <row r="143" s="3" customFormat="1" x14ac:dyDescent="0.35"/>
    <row r="144" s="3" customFormat="1" x14ac:dyDescent="0.35"/>
    <row r="145" s="3" customFormat="1" x14ac:dyDescent="0.35"/>
    <row r="146" s="3" customFormat="1" x14ac:dyDescent="0.35"/>
    <row r="147" s="3" customFormat="1" x14ac:dyDescent="0.35"/>
    <row r="148" s="3" customFormat="1" x14ac:dyDescent="0.35"/>
    <row r="149" s="3" customFormat="1" x14ac:dyDescent="0.35"/>
    <row r="150" s="3" customFormat="1" x14ac:dyDescent="0.35"/>
    <row r="151" s="3" customFormat="1" x14ac:dyDescent="0.35"/>
    <row r="152" s="3" customFormat="1" x14ac:dyDescent="0.35"/>
    <row r="153" s="3" customFormat="1" x14ac:dyDescent="0.35"/>
    <row r="154" s="3" customFormat="1" x14ac:dyDescent="0.35"/>
    <row r="155" s="3" customFormat="1" x14ac:dyDescent="0.35"/>
    <row r="156" s="3" customFormat="1" x14ac:dyDescent="0.35"/>
    <row r="157" s="3" customFormat="1" x14ac:dyDescent="0.35"/>
    <row r="158" s="3" customFormat="1" x14ac:dyDescent="0.35"/>
    <row r="159" s="3" customFormat="1" x14ac:dyDescent="0.35"/>
    <row r="160" s="3" customFormat="1" x14ac:dyDescent="0.35"/>
    <row r="161" s="3" customFormat="1" x14ac:dyDescent="0.35"/>
    <row r="162" s="3" customFormat="1" x14ac:dyDescent="0.35"/>
    <row r="163" s="3" customFormat="1" x14ac:dyDescent="0.35"/>
    <row r="164" s="3" customFormat="1" x14ac:dyDescent="0.35"/>
    <row r="165" s="3" customFormat="1" x14ac:dyDescent="0.35"/>
    <row r="166" s="3" customFormat="1" x14ac:dyDescent="0.35"/>
    <row r="167" s="3" customFormat="1" x14ac:dyDescent="0.35"/>
    <row r="168" s="3" customFormat="1" x14ac:dyDescent="0.35"/>
    <row r="169" s="3" customFormat="1" x14ac:dyDescent="0.35"/>
    <row r="170" s="3" customFormat="1" x14ac:dyDescent="0.35"/>
    <row r="171" s="3" customFormat="1" x14ac:dyDescent="0.35"/>
    <row r="172" s="3" customFormat="1" x14ac:dyDescent="0.35"/>
    <row r="173" s="3" customFormat="1" x14ac:dyDescent="0.35"/>
    <row r="174" s="3" customFormat="1" x14ac:dyDescent="0.35"/>
    <row r="175" s="3" customFormat="1" x14ac:dyDescent="0.35"/>
    <row r="176" s="3" customFormat="1" x14ac:dyDescent="0.35"/>
    <row r="177" s="3" customFormat="1" x14ac:dyDescent="0.35"/>
    <row r="178" s="3" customFormat="1" x14ac:dyDescent="0.35"/>
    <row r="179" s="3" customFormat="1" x14ac:dyDescent="0.35"/>
    <row r="180" s="3" customFormat="1" x14ac:dyDescent="0.35"/>
    <row r="181" s="3" customFormat="1" x14ac:dyDescent="0.35"/>
    <row r="182" s="3" customFormat="1" x14ac:dyDescent="0.35"/>
    <row r="183" s="3" customFormat="1" x14ac:dyDescent="0.35"/>
    <row r="184" s="3" customFormat="1" x14ac:dyDescent="0.35"/>
    <row r="185" s="3" customFormat="1" x14ac:dyDescent="0.35"/>
    <row r="186" s="3" customFormat="1" x14ac:dyDescent="0.35"/>
    <row r="187" s="3" customFormat="1" x14ac:dyDescent="0.35"/>
    <row r="188" s="3" customFormat="1" x14ac:dyDescent="0.35"/>
    <row r="189" s="3" customFormat="1" x14ac:dyDescent="0.35"/>
    <row r="190" s="3" customFormat="1" x14ac:dyDescent="0.35"/>
    <row r="191" s="3" customFormat="1" x14ac:dyDescent="0.35"/>
    <row r="192" s="3" customFormat="1" x14ac:dyDescent="0.35"/>
    <row r="193" s="3" customFormat="1" x14ac:dyDescent="0.35"/>
    <row r="194" s="3" customFormat="1" x14ac:dyDescent="0.35"/>
    <row r="195" s="3" customFormat="1" x14ac:dyDescent="0.35"/>
    <row r="196" s="3" customFormat="1" x14ac:dyDescent="0.35"/>
    <row r="197" s="3" customFormat="1" x14ac:dyDescent="0.35"/>
    <row r="198" s="3" customFormat="1" x14ac:dyDescent="0.35"/>
    <row r="199" s="3" customFormat="1" x14ac:dyDescent="0.35"/>
    <row r="200" s="3" customFormat="1" x14ac:dyDescent="0.35"/>
    <row r="201" s="3" customFormat="1" x14ac:dyDescent="0.35"/>
    <row r="202" s="3" customFormat="1" x14ac:dyDescent="0.35"/>
    <row r="203" s="3" customFormat="1" x14ac:dyDescent="0.35"/>
    <row r="204" s="3" customFormat="1" x14ac:dyDescent="0.35"/>
    <row r="205" s="3" customFormat="1" x14ac:dyDescent="0.35"/>
    <row r="206" s="3" customFormat="1" x14ac:dyDescent="0.35"/>
    <row r="207" s="3" customFormat="1" x14ac:dyDescent="0.35"/>
    <row r="208" s="3" customFormat="1" x14ac:dyDescent="0.35"/>
    <row r="209" s="3" customFormat="1" x14ac:dyDescent="0.35"/>
    <row r="210" s="3" customFormat="1" x14ac:dyDescent="0.35"/>
    <row r="211" s="3" customFormat="1" x14ac:dyDescent="0.35"/>
    <row r="212" s="3" customFormat="1" x14ac:dyDescent="0.35"/>
    <row r="213" s="3" customFormat="1" x14ac:dyDescent="0.35"/>
    <row r="214" s="3" customFormat="1" x14ac:dyDescent="0.35"/>
    <row r="215" s="3" customFormat="1" x14ac:dyDescent="0.35"/>
    <row r="216" s="3" customFormat="1" x14ac:dyDescent="0.35"/>
    <row r="217" s="3" customFormat="1" x14ac:dyDescent="0.35"/>
    <row r="218" s="3" customFormat="1" x14ac:dyDescent="0.35"/>
    <row r="219" s="3" customFormat="1" x14ac:dyDescent="0.35"/>
    <row r="220" s="3" customFormat="1" x14ac:dyDescent="0.35"/>
    <row r="221" s="3" customFormat="1" x14ac:dyDescent="0.35"/>
    <row r="222" s="3" customFormat="1" x14ac:dyDescent="0.35"/>
    <row r="223" s="3" customFormat="1" x14ac:dyDescent="0.35"/>
    <row r="224" s="3" customFormat="1" x14ac:dyDescent="0.35"/>
    <row r="225" s="3" customFormat="1" x14ac:dyDescent="0.35"/>
    <row r="226" s="3" customFormat="1" x14ac:dyDescent="0.35"/>
    <row r="227" s="3" customFormat="1" x14ac:dyDescent="0.35"/>
    <row r="228" s="3" customFormat="1" x14ac:dyDescent="0.35"/>
    <row r="229" s="3" customFormat="1" x14ac:dyDescent="0.35"/>
    <row r="230" s="3" customFormat="1" x14ac:dyDescent="0.35"/>
    <row r="231" s="3" customFormat="1" x14ac:dyDescent="0.35"/>
    <row r="232" s="3" customFormat="1" x14ac:dyDescent="0.35"/>
    <row r="233" s="3" customFormat="1" x14ac:dyDescent="0.35"/>
    <row r="234" s="3" customFormat="1" x14ac:dyDescent="0.35"/>
    <row r="235" s="3" customFormat="1" x14ac:dyDescent="0.35"/>
    <row r="236" s="3" customFormat="1" x14ac:dyDescent="0.35"/>
    <row r="237" s="3" customFormat="1" x14ac:dyDescent="0.35"/>
    <row r="238" s="3" customFormat="1" x14ac:dyDescent="0.35"/>
    <row r="239" s="3" customFormat="1" x14ac:dyDescent="0.35"/>
    <row r="240" s="3" customFormat="1" x14ac:dyDescent="0.35"/>
    <row r="241" s="3" customFormat="1" x14ac:dyDescent="0.35"/>
    <row r="242" s="3" customFormat="1" x14ac:dyDescent="0.35"/>
    <row r="243" s="3" customFormat="1" x14ac:dyDescent="0.35"/>
    <row r="244" s="3" customFormat="1" x14ac:dyDescent="0.35"/>
    <row r="245" s="3" customFormat="1" x14ac:dyDescent="0.35"/>
    <row r="246" s="3" customFormat="1" x14ac:dyDescent="0.35"/>
    <row r="247" s="3" customFormat="1" x14ac:dyDescent="0.35"/>
    <row r="248" s="3" customFormat="1" x14ac:dyDescent="0.35"/>
    <row r="249" s="3" customFormat="1" x14ac:dyDescent="0.35"/>
    <row r="250" s="3" customFormat="1" x14ac:dyDescent="0.35"/>
    <row r="251" s="3" customFormat="1" x14ac:dyDescent="0.35"/>
    <row r="252" s="3" customFormat="1" x14ac:dyDescent="0.35"/>
    <row r="253" s="3" customFormat="1" x14ac:dyDescent="0.35"/>
    <row r="254" s="3" customFormat="1" x14ac:dyDescent="0.35"/>
    <row r="255" s="3" customFormat="1" x14ac:dyDescent="0.35"/>
    <row r="256" s="3" customFormat="1" x14ac:dyDescent="0.35"/>
    <row r="257" s="3" customFormat="1" x14ac:dyDescent="0.35"/>
    <row r="258" s="3" customFormat="1" x14ac:dyDescent="0.35"/>
    <row r="259" s="3" customFormat="1" x14ac:dyDescent="0.35"/>
    <row r="260" s="3" customFormat="1" x14ac:dyDescent="0.35"/>
    <row r="261" s="3" customFormat="1" x14ac:dyDescent="0.35"/>
    <row r="262" s="3" customFormat="1" x14ac:dyDescent="0.35"/>
    <row r="263" s="3" customFormat="1" x14ac:dyDescent="0.35"/>
    <row r="264" s="3" customFormat="1" x14ac:dyDescent="0.35"/>
    <row r="265" s="3" customFormat="1" x14ac:dyDescent="0.35"/>
    <row r="266" s="3" customFormat="1" x14ac:dyDescent="0.35"/>
    <row r="267" s="3" customFormat="1" x14ac:dyDescent="0.35"/>
    <row r="268" s="3" customFormat="1" x14ac:dyDescent="0.35"/>
    <row r="269" s="3" customFormat="1" x14ac:dyDescent="0.35"/>
    <row r="270" s="3" customFormat="1" x14ac:dyDescent="0.35"/>
    <row r="271" s="3" customFormat="1" x14ac:dyDescent="0.35"/>
    <row r="272" s="3" customFormat="1" x14ac:dyDescent="0.35"/>
    <row r="273" s="3" customFormat="1" x14ac:dyDescent="0.35"/>
    <row r="274" s="3" customFormat="1" x14ac:dyDescent="0.35"/>
    <row r="275" s="3" customFormat="1" x14ac:dyDescent="0.35"/>
    <row r="276" s="3" customFormat="1" x14ac:dyDescent="0.35"/>
    <row r="277" s="3" customFormat="1" x14ac:dyDescent="0.35"/>
    <row r="278" s="3" customFormat="1" x14ac:dyDescent="0.35"/>
    <row r="279" s="3" customFormat="1" x14ac:dyDescent="0.35"/>
    <row r="280" s="3" customFormat="1" x14ac:dyDescent="0.35"/>
    <row r="281" s="3" customFormat="1" x14ac:dyDescent="0.35"/>
    <row r="282" s="3" customFormat="1" x14ac:dyDescent="0.35"/>
    <row r="283" s="3" customFormat="1" x14ac:dyDescent="0.35"/>
    <row r="284" s="3" customFormat="1" x14ac:dyDescent="0.35"/>
    <row r="285" s="3" customFormat="1" x14ac:dyDescent="0.35"/>
    <row r="286" s="3" customFormat="1" x14ac:dyDescent="0.35"/>
    <row r="287" s="3" customFormat="1" x14ac:dyDescent="0.35"/>
    <row r="288" s="3" customFormat="1" x14ac:dyDescent="0.35"/>
    <row r="289" s="3" customFormat="1" x14ac:dyDescent="0.35"/>
    <row r="290" s="3" customFormat="1" x14ac:dyDescent="0.35"/>
    <row r="291" s="3" customFormat="1" x14ac:dyDescent="0.35"/>
    <row r="292" s="3" customFormat="1" x14ac:dyDescent="0.35"/>
    <row r="293" s="3" customFormat="1" x14ac:dyDescent="0.35"/>
    <row r="294" s="3" customFormat="1" x14ac:dyDescent="0.35"/>
    <row r="295" s="3" customFormat="1" x14ac:dyDescent="0.35"/>
    <row r="296" s="3" customFormat="1" x14ac:dyDescent="0.35"/>
    <row r="297" s="3" customFormat="1" x14ac:dyDescent="0.35"/>
    <row r="298" s="3" customFormat="1" x14ac:dyDescent="0.35"/>
    <row r="299" s="3" customFormat="1" x14ac:dyDescent="0.35"/>
    <row r="300" s="3" customFormat="1" x14ac:dyDescent="0.35"/>
    <row r="301" s="3" customFormat="1" x14ac:dyDescent="0.35"/>
    <row r="302" s="3" customFormat="1" x14ac:dyDescent="0.35"/>
    <row r="303" s="3" customFormat="1" x14ac:dyDescent="0.35"/>
    <row r="304" s="3" customFormat="1" x14ac:dyDescent="0.35"/>
    <row r="305" s="3" customFormat="1" x14ac:dyDescent="0.35"/>
    <row r="306" s="3" customFormat="1" x14ac:dyDescent="0.35"/>
    <row r="307" s="3" customFormat="1" x14ac:dyDescent="0.35"/>
    <row r="308" s="3" customFormat="1" x14ac:dyDescent="0.35"/>
    <row r="309" s="3" customFormat="1" x14ac:dyDescent="0.35"/>
    <row r="310" s="3" customFormat="1" x14ac:dyDescent="0.35"/>
    <row r="311" s="3" customFormat="1" x14ac:dyDescent="0.35"/>
    <row r="312" s="3" customFormat="1" x14ac:dyDescent="0.35"/>
    <row r="313" s="3" customFormat="1" x14ac:dyDescent="0.35"/>
    <row r="314" s="3" customFormat="1" x14ac:dyDescent="0.35"/>
    <row r="315" s="3" customFormat="1" x14ac:dyDescent="0.35"/>
    <row r="316" s="3" customFormat="1" x14ac:dyDescent="0.35"/>
    <row r="317" s="3" customFormat="1" x14ac:dyDescent="0.35"/>
    <row r="318" s="3" customFormat="1" x14ac:dyDescent="0.35"/>
    <row r="319" s="3" customFormat="1" x14ac:dyDescent="0.35"/>
    <row r="320" s="3" customFormat="1" x14ac:dyDescent="0.35"/>
    <row r="321" s="3" customFormat="1" x14ac:dyDescent="0.35"/>
    <row r="322" s="3" customFormat="1" x14ac:dyDescent="0.35"/>
    <row r="323" s="3" customFormat="1" x14ac:dyDescent="0.35"/>
    <row r="324" s="3" customFormat="1" x14ac:dyDescent="0.35"/>
    <row r="325" s="3" customFormat="1" x14ac:dyDescent="0.35"/>
    <row r="326" s="3" customFormat="1" x14ac:dyDescent="0.35"/>
    <row r="327" s="3" customFormat="1" x14ac:dyDescent="0.35"/>
    <row r="328" s="3" customFormat="1" x14ac:dyDescent="0.35"/>
    <row r="329" s="3" customFormat="1" x14ac:dyDescent="0.35"/>
    <row r="330" s="3" customFormat="1" x14ac:dyDescent="0.35"/>
    <row r="331" s="3" customFormat="1" x14ac:dyDescent="0.35"/>
    <row r="332" s="3" customFormat="1" x14ac:dyDescent="0.35"/>
    <row r="333" s="3" customFormat="1" x14ac:dyDescent="0.35"/>
    <row r="334" s="3" customFormat="1" x14ac:dyDescent="0.35"/>
    <row r="335" s="3" customFormat="1" x14ac:dyDescent="0.35"/>
    <row r="336" s="3" customFormat="1" x14ac:dyDescent="0.35"/>
    <row r="337" s="3" customFormat="1" x14ac:dyDescent="0.35"/>
    <row r="338" s="3" customFormat="1" x14ac:dyDescent="0.35"/>
    <row r="339" s="3" customFormat="1" x14ac:dyDescent="0.35"/>
    <row r="340" s="3" customFormat="1" x14ac:dyDescent="0.35"/>
    <row r="341" s="3" customFormat="1" x14ac:dyDescent="0.35"/>
    <row r="342" s="3" customFormat="1" x14ac:dyDescent="0.35"/>
    <row r="343" s="3" customFormat="1" x14ac:dyDescent="0.35"/>
    <row r="344" s="3" customFormat="1" x14ac:dyDescent="0.35"/>
    <row r="345" s="3" customFormat="1" x14ac:dyDescent="0.35"/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70C0"/>
  </sheetPr>
  <dimension ref="A1:AB121"/>
  <sheetViews>
    <sheetView topLeftCell="A40" workbookViewId="0">
      <selection activeCell="E22" sqref="E22"/>
    </sheetView>
  </sheetViews>
  <sheetFormatPr baseColWidth="10" defaultRowHeight="14.5" x14ac:dyDescent="0.35"/>
  <cols>
    <col min="1" max="1" width="29.81640625" customWidth="1"/>
    <col min="5" max="6" width="11.453125" customWidth="1"/>
    <col min="9" max="9" width="13.1796875" customWidth="1"/>
    <col min="13" max="13" width="11.453125" customWidth="1"/>
    <col min="16" max="16" width="13.453125" customWidth="1"/>
    <col min="20" max="20" width="11.453125" customWidth="1"/>
  </cols>
  <sheetData>
    <row r="1" spans="1:28" ht="23.5" x14ac:dyDescent="0.55000000000000004">
      <c r="A1" s="1" t="s">
        <v>437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8" ht="18.5" x14ac:dyDescent="0.45">
      <c r="A2" s="6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65"/>
      <c r="S2" s="3"/>
      <c r="T2" s="3"/>
      <c r="U2" s="3"/>
      <c r="V2" s="69"/>
      <c r="W2" s="69"/>
      <c r="X2" s="3"/>
      <c r="Y2" s="3"/>
    </row>
    <row r="3" spans="1:28" ht="23.5" x14ac:dyDescent="0.55000000000000004">
      <c r="A3" s="195" t="str">
        <f>Résultats!B1</f>
        <v>TEND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65"/>
      <c r="S3" s="3"/>
      <c r="T3" s="3"/>
      <c r="U3" s="3"/>
      <c r="V3" s="69"/>
      <c r="W3" s="69"/>
      <c r="X3" s="3"/>
      <c r="Y3" s="3"/>
    </row>
    <row r="4" spans="1:28" x14ac:dyDescent="0.35">
      <c r="A4" s="3"/>
      <c r="B4" s="67"/>
      <c r="C4" s="67"/>
      <c r="D4" s="67"/>
      <c r="E4" s="67"/>
      <c r="F4" s="68"/>
      <c r="G4" s="3"/>
      <c r="H4" s="3"/>
      <c r="I4" s="3"/>
      <c r="J4" s="43"/>
      <c r="K4" s="43"/>
      <c r="L4" s="43"/>
      <c r="M4" s="43"/>
      <c r="O4" s="12"/>
      <c r="Q4" s="43"/>
      <c r="R4" s="43"/>
      <c r="S4" s="43"/>
      <c r="T4" s="43"/>
      <c r="X4" s="43"/>
      <c r="Y4" s="43"/>
      <c r="Z4" s="43"/>
      <c r="AA4" s="43"/>
    </row>
    <row r="5" spans="1:28" ht="21" x14ac:dyDescent="0.5">
      <c r="A5" s="175">
        <v>2015</v>
      </c>
      <c r="B5" s="4" t="s">
        <v>36</v>
      </c>
      <c r="C5" s="4" t="s">
        <v>37</v>
      </c>
      <c r="D5" s="4" t="s">
        <v>38</v>
      </c>
      <c r="E5" s="4" t="s">
        <v>39</v>
      </c>
      <c r="F5" s="4" t="s">
        <v>40</v>
      </c>
      <c r="G5" s="119" t="s">
        <v>1</v>
      </c>
      <c r="H5" s="3"/>
      <c r="I5" s="25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</row>
    <row r="6" spans="1:28" x14ac:dyDescent="0.35">
      <c r="A6" s="196" t="s">
        <v>18</v>
      </c>
      <c r="B6" s="57">
        <f>B7+B8</f>
        <v>0</v>
      </c>
      <c r="C6" s="57">
        <f>C7+C8</f>
        <v>128.41032796996001</v>
      </c>
      <c r="D6" s="57">
        <f>D7+D8</f>
        <v>0.56757073521878132</v>
      </c>
      <c r="E6" s="57">
        <f>E7+E8</f>
        <v>0.47104483946423387</v>
      </c>
      <c r="F6" s="57">
        <f>F7+F8</f>
        <v>0</v>
      </c>
      <c r="G6" s="197">
        <f t="shared" ref="G6:G15" si="0">SUM(B6:F6)</f>
        <v>129.44894354464304</v>
      </c>
      <c r="H6" s="3"/>
      <c r="I6" s="204"/>
      <c r="J6" s="51"/>
      <c r="K6" s="51" t="s">
        <v>440</v>
      </c>
      <c r="L6" s="51"/>
      <c r="M6" s="51"/>
      <c r="N6" s="53"/>
      <c r="O6" s="54"/>
      <c r="P6" s="54"/>
      <c r="Q6" s="54"/>
      <c r="R6" s="54"/>
      <c r="S6" s="54"/>
      <c r="T6" s="46"/>
      <c r="U6" s="53"/>
      <c r="V6" s="24"/>
      <c r="W6" s="45"/>
      <c r="X6" s="52"/>
      <c r="Y6" s="52"/>
      <c r="Z6" s="52"/>
      <c r="AA6" s="52"/>
      <c r="AB6" s="52"/>
    </row>
    <row r="7" spans="1:28" x14ac:dyDescent="0.35">
      <c r="A7" s="178" t="s">
        <v>19</v>
      </c>
      <c r="B7" s="19">
        <v>0</v>
      </c>
      <c r="C7" s="19">
        <f>'T energie usages'!I12*3.2*Résultats!L250</f>
        <v>78.278265475960012</v>
      </c>
      <c r="D7" s="19">
        <f>'T energie usages'!J12/'T energie usages'!J$20*(Résultats!N$159+Résultats!N$60+Résultats!N$161)/1000000</f>
        <v>5.4680477473909245E-3</v>
      </c>
      <c r="E7" s="19">
        <f>'T energie usages'!K12*2.394*Résultats!L251</f>
        <v>3.6819634233860019E-5</v>
      </c>
      <c r="F7" s="19">
        <v>0</v>
      </c>
      <c r="G7" s="121">
        <f t="shared" si="0"/>
        <v>78.283770343341629</v>
      </c>
      <c r="H7" s="3"/>
      <c r="I7" s="204"/>
      <c r="J7" s="51"/>
      <c r="K7" s="209"/>
      <c r="L7" s="210">
        <v>2020</v>
      </c>
      <c r="M7" s="210">
        <v>2030</v>
      </c>
      <c r="N7" s="211">
        <v>2050</v>
      </c>
      <c r="O7" s="54"/>
      <c r="P7" s="54"/>
      <c r="Q7" s="54"/>
      <c r="R7" s="54"/>
      <c r="S7" s="54"/>
      <c r="T7" s="46"/>
      <c r="U7" s="53"/>
      <c r="V7" s="24"/>
      <c r="W7" s="41"/>
      <c r="X7" s="52"/>
      <c r="Y7" s="52"/>
      <c r="Z7" s="52"/>
      <c r="AA7" s="52"/>
      <c r="AB7" s="52"/>
    </row>
    <row r="8" spans="1:28" x14ac:dyDescent="0.35">
      <c r="A8" s="179" t="s">
        <v>20</v>
      </c>
      <c r="B8" s="19">
        <v>0</v>
      </c>
      <c r="C8" s="19">
        <f>(Résultats!N$150+Résultats!N$151+Résultats!N$152+Résultats!N$153+Résultats!N$154)/1000000</f>
        <v>50.132062494000003</v>
      </c>
      <c r="D8" s="19">
        <f>'T energie usages'!J13/'T energie usages'!J$20*(Résultats!N$159+Résultats!N$160+Résultats!N$161)/1000000</f>
        <v>0.56210268747139036</v>
      </c>
      <c r="E8" s="19">
        <f>(Résultats!N$176+Résultats!N$177+Résultats!N$178+Résultats!N$179+Résultats!N$180)/1000000</f>
        <v>0.47100801983000001</v>
      </c>
      <c r="F8" s="19">
        <v>0</v>
      </c>
      <c r="G8" s="121">
        <f t="shared" si="0"/>
        <v>51.165173201301393</v>
      </c>
      <c r="H8" s="3"/>
      <c r="I8" s="204"/>
      <c r="J8" s="51"/>
      <c r="K8" s="212" t="s">
        <v>18</v>
      </c>
      <c r="L8" s="24">
        <f>G19</f>
        <v>130.02035880649819</v>
      </c>
      <c r="M8" s="24">
        <f>G45</f>
        <v>111.22357194019</v>
      </c>
      <c r="N8" s="215">
        <f>G71</f>
        <v>75.898961177474291</v>
      </c>
      <c r="O8" s="54"/>
      <c r="P8" s="54"/>
      <c r="Q8" s="54"/>
      <c r="R8" s="54"/>
      <c r="S8" s="54"/>
      <c r="T8" s="46"/>
      <c r="U8" s="53"/>
      <c r="V8" s="24"/>
      <c r="W8" s="41"/>
      <c r="X8" s="52"/>
      <c r="Y8" s="52"/>
      <c r="Z8" s="52"/>
      <c r="AA8" s="52"/>
      <c r="AB8" s="52"/>
    </row>
    <row r="9" spans="1:28" x14ac:dyDescent="0.35">
      <c r="A9" s="196" t="s">
        <v>21</v>
      </c>
      <c r="B9" s="57">
        <f>Résultats!N$102/1000000</f>
        <v>0.89171502980000006</v>
      </c>
      <c r="C9" s="57">
        <f>'T energie usages'!I14*3.2*Résultats!L250</f>
        <v>22.21782469396172</v>
      </c>
      <c r="D9" s="57">
        <f>'T energie usages'!J14/'T energie usages'!J$20*(Résultats!N$159+Résultats!N$160+Résultats!N$161)/1000000</f>
        <v>6.8945264409332845</v>
      </c>
      <c r="E9" s="57">
        <f>('T energie usages'!K14-5)*2.394*Résultats!L251</f>
        <v>33.157875874829308</v>
      </c>
      <c r="F9" s="57">
        <v>0</v>
      </c>
      <c r="G9" s="197">
        <f t="shared" si="0"/>
        <v>63.161942039524313</v>
      </c>
      <c r="H9" s="3"/>
      <c r="I9" s="204"/>
      <c r="J9" s="51"/>
      <c r="K9" s="212" t="s">
        <v>438</v>
      </c>
      <c r="L9" s="24">
        <f>G22</f>
        <v>47.634718103725397</v>
      </c>
      <c r="M9" s="24">
        <f>G48</f>
        <v>32.5092717049423</v>
      </c>
      <c r="N9" s="215">
        <f>G74</f>
        <v>21.70084476617798</v>
      </c>
      <c r="O9" s="54"/>
      <c r="P9" s="54"/>
      <c r="Q9" s="54"/>
      <c r="R9" s="54"/>
      <c r="S9" s="54"/>
      <c r="T9" s="46"/>
      <c r="U9" s="53"/>
      <c r="V9" s="24"/>
      <c r="W9" s="45"/>
      <c r="X9" s="52"/>
      <c r="Y9" s="52"/>
      <c r="Z9" s="52"/>
      <c r="AA9" s="52"/>
      <c r="AB9" s="52"/>
    </row>
    <row r="10" spans="1:28" x14ac:dyDescent="0.35">
      <c r="A10" s="196" t="s">
        <v>22</v>
      </c>
      <c r="B10" s="57">
        <f>(Résultats!N$135+Résultats!N$136)/1000000</f>
        <v>0</v>
      </c>
      <c r="C10" s="57">
        <f>(Résultats!N$155+Résultats!N$156)/1000000</f>
        <v>11.920007100999999</v>
      </c>
      <c r="D10" s="57">
        <f>'T energie usages'!J15/'T energie usages'!J$20*(Résultats!N$159+Résultats!N$160+Résultats!N$161)/1000000</f>
        <v>6.2039491227010712</v>
      </c>
      <c r="E10" s="57">
        <f>(Résultats!N$181+Résultats!N$182)/1000000</f>
        <v>17.441262936999998</v>
      </c>
      <c r="F10" s="57">
        <v>0</v>
      </c>
      <c r="G10" s="197">
        <f t="shared" si="0"/>
        <v>35.565219160701069</v>
      </c>
      <c r="H10" s="3"/>
      <c r="I10" s="204"/>
      <c r="J10" s="51"/>
      <c r="K10" s="213" t="s">
        <v>22</v>
      </c>
      <c r="L10" s="24">
        <f>G23</f>
        <v>26.933953214099638</v>
      </c>
      <c r="M10" s="24">
        <f>G49</f>
        <v>19.895900204322658</v>
      </c>
      <c r="N10" s="215">
        <f>G75</f>
        <v>25.817758421652172</v>
      </c>
      <c r="O10" s="54"/>
      <c r="P10" s="54"/>
      <c r="Q10" s="54"/>
      <c r="R10" s="54"/>
      <c r="S10" s="54"/>
      <c r="T10" s="46"/>
      <c r="U10" s="53"/>
      <c r="V10" s="24"/>
      <c r="W10" s="45"/>
      <c r="X10" s="52"/>
      <c r="Y10" s="52"/>
      <c r="Z10" s="52"/>
      <c r="AA10" s="52"/>
      <c r="AB10" s="52"/>
    </row>
    <row r="11" spans="1:28" x14ac:dyDescent="0.35">
      <c r="A11" s="196" t="s">
        <v>23</v>
      </c>
      <c r="B11" s="57">
        <f>B12+B13</f>
        <v>21.023099710700002</v>
      </c>
      <c r="C11" s="57">
        <f>C12+C13</f>
        <v>64.495161352860919</v>
      </c>
      <c r="D11" s="57">
        <f>D12+D13</f>
        <v>5.2836032977358416</v>
      </c>
      <c r="E11" s="57">
        <f>E12+E13</f>
        <v>28.773741349253708</v>
      </c>
      <c r="F11" s="57">
        <f>F12+F13</f>
        <v>12.099488490000001</v>
      </c>
      <c r="G11" s="197">
        <f t="shared" si="0"/>
        <v>131.67509420055046</v>
      </c>
      <c r="H11" s="3"/>
      <c r="I11" s="204"/>
      <c r="J11" s="51"/>
      <c r="K11" s="214" t="s">
        <v>439</v>
      </c>
      <c r="L11" s="216">
        <f>G24</f>
        <v>109.24837622385685</v>
      </c>
      <c r="M11" s="216">
        <f>G50</f>
        <v>107.00160226454781</v>
      </c>
      <c r="N11" s="217">
        <f>G76</f>
        <v>128.87223787246171</v>
      </c>
      <c r="O11" s="54"/>
      <c r="P11" s="54"/>
      <c r="Q11" s="54"/>
      <c r="R11" s="54"/>
      <c r="S11" s="54"/>
      <c r="T11" s="46"/>
      <c r="U11" s="53"/>
      <c r="V11" s="24"/>
      <c r="W11" s="45"/>
      <c r="X11" s="52"/>
      <c r="Y11" s="52"/>
      <c r="Z11" s="52"/>
      <c r="AA11" s="52"/>
      <c r="AB11" s="52"/>
    </row>
    <row r="12" spans="1:28" x14ac:dyDescent="0.35">
      <c r="A12" s="179" t="s">
        <v>24</v>
      </c>
      <c r="B12" s="19">
        <f>(Résultats!N$129+Résultats!N$130+Résultats!N$131+Résultats!N$132+Résultats!N$133+Résultats!N$134)/1000000</f>
        <v>21.023099710700002</v>
      </c>
      <c r="C12" s="19">
        <f>(Résultats!N$138+Résultats!N$140+Résultats!N$141+Résultats!N$142+Résultats!N$143+Résultats!N$144+Résultats!N$145+Résultats!N$146+Résultats!N$147+Résultats!N$148+Résultats!N$149)/1000000</f>
        <v>57.983178787860922</v>
      </c>
      <c r="D12" s="19">
        <f>'T energie usages'!J17/'T energie usages'!J$20*(Résultats!N$159+Résultats!N$160+Résultats!N$161)/1000000</f>
        <v>5.1371618809459259</v>
      </c>
      <c r="E12" s="19">
        <f>(Résultats!N$164+Résultats!N$165+Résultats!N$166+Résultats!N$167+Résultats!N$168+Résultats!N$169+Résultats!N$170+Résultats!N$171+Résultats!N$172+Résultats!N$173+Résultats!N$174+Résultats!N$175+Résultats!N$183+Résultats!N$185)/1000000</f>
        <v>28.076621948353708</v>
      </c>
      <c r="F12" s="19">
        <f>Résultats!N$100/1000000</f>
        <v>12.099488490000001</v>
      </c>
      <c r="G12" s="121">
        <f t="shared" si="0"/>
        <v>124.31955081786056</v>
      </c>
      <c r="H12" s="3"/>
      <c r="I12" s="204"/>
      <c r="J12" s="51"/>
      <c r="K12" s="218" t="s">
        <v>1</v>
      </c>
      <c r="L12" s="219">
        <f>SUM(L8:L11)</f>
        <v>313.83740634818008</v>
      </c>
      <c r="M12" s="219">
        <f t="shared" ref="M12:N12" si="1">SUM(M8:M11)</f>
        <v>270.6303461140028</v>
      </c>
      <c r="N12" s="219">
        <f t="shared" si="1"/>
        <v>252.28980223776614</v>
      </c>
      <c r="O12" s="54"/>
      <c r="P12" s="54"/>
      <c r="Q12" s="54"/>
      <c r="R12" s="54"/>
      <c r="S12" s="54"/>
      <c r="T12" s="46"/>
      <c r="U12" s="53"/>
      <c r="V12" s="24"/>
      <c r="W12" s="41"/>
      <c r="X12" s="52"/>
      <c r="Y12" s="52"/>
      <c r="Z12" s="52"/>
      <c r="AA12" s="52"/>
      <c r="AB12" s="52"/>
    </row>
    <row r="13" spans="1:28" x14ac:dyDescent="0.35">
      <c r="A13" s="179" t="s">
        <v>25</v>
      </c>
      <c r="B13" s="19">
        <v>0</v>
      </c>
      <c r="C13" s="19">
        <f>(Résultats!N$139)/1000000</f>
        <v>6.5119825650000003</v>
      </c>
      <c r="D13" s="19">
        <f>'T energie usages'!J19/'T energie usages'!J$20*(Résultats!N$159+Résultats!N$160+Résultats!N$161)/1000000</f>
        <v>0.1464414167899154</v>
      </c>
      <c r="E13" s="19">
        <f>(Résultats!N$163)/1000000</f>
        <v>0.69711940090000002</v>
      </c>
      <c r="F13" s="19">
        <v>0</v>
      </c>
      <c r="G13" s="121">
        <f t="shared" si="0"/>
        <v>7.3555433826899161</v>
      </c>
      <c r="H13" s="3"/>
      <c r="I13" s="204"/>
      <c r="J13" s="51"/>
      <c r="K13" s="51"/>
      <c r="L13" s="51"/>
      <c r="M13" s="51"/>
      <c r="N13" s="53"/>
      <c r="O13" s="54"/>
      <c r="P13" s="54"/>
      <c r="Q13" s="54"/>
      <c r="R13" s="54"/>
      <c r="S13" s="54"/>
      <c r="T13" s="46"/>
      <c r="U13" s="53"/>
      <c r="V13" s="24"/>
      <c r="W13" s="41"/>
      <c r="X13" s="52"/>
      <c r="Y13" s="52"/>
      <c r="Z13" s="52"/>
      <c r="AA13" s="52"/>
      <c r="AB13" s="52"/>
    </row>
    <row r="14" spans="1:28" x14ac:dyDescent="0.35">
      <c r="A14" s="72" t="s">
        <v>41</v>
      </c>
      <c r="B14" s="58">
        <f>SUM(B9:B11)+B6</f>
        <v>21.914814740500002</v>
      </c>
      <c r="C14" s="58">
        <f>SUM(C9:C11)+C6</f>
        <v>227.04332111778265</v>
      </c>
      <c r="D14" s="58">
        <f>SUM(D9:D11)+D6</f>
        <v>18.949649596588976</v>
      </c>
      <c r="E14" s="58">
        <f>SUM(E9:E11)+E6</f>
        <v>79.843925000547245</v>
      </c>
      <c r="F14" s="58">
        <f>SUM(F9:F11)+F6</f>
        <v>12.099488490000001</v>
      </c>
      <c r="G14" s="198">
        <f t="shared" si="0"/>
        <v>359.85119894541884</v>
      </c>
      <c r="H14" s="3"/>
      <c r="I14" s="204"/>
      <c r="J14" s="51"/>
      <c r="K14" s="51"/>
      <c r="L14" s="51"/>
      <c r="M14" s="51"/>
      <c r="N14" s="53"/>
      <c r="O14" s="54"/>
      <c r="P14" s="54"/>
      <c r="Q14" s="54"/>
      <c r="R14" s="54"/>
      <c r="S14" s="54"/>
      <c r="T14" s="46"/>
      <c r="U14" s="53"/>
      <c r="V14" s="24"/>
      <c r="W14" s="47"/>
      <c r="X14" s="52"/>
      <c r="Y14" s="52"/>
      <c r="Z14" s="52"/>
      <c r="AA14" s="52"/>
      <c r="AB14" s="52"/>
    </row>
    <row r="15" spans="1:28" x14ac:dyDescent="0.35">
      <c r="A15" s="199" t="s">
        <v>43</v>
      </c>
      <c r="B15" s="202">
        <f>(Résultats!N$102+Résultats!N$129+Résultats!N$130+Résultats!N$131+Résultats!N$132+Résultats!N$133+Résultats!N$134+Résultats!N$135+Résultats!N$136)/1000000</f>
        <v>21.914814740499999</v>
      </c>
      <c r="C15" s="202">
        <f>(Résultats!N$104+Résultats!N$138+Résultats!N$139+Résultats!N$140+Résultats!N$141+Résultats!N$142+Résultats!N$143+Résultats!N$144+Résultats!N$145+Résultats!N$146+Résultats!N$147+Résultats!N$148+Résultats!N$149+Résultats!N$150+Résultats!N$151+Résultats!N$152+Résultats!N$153+Résultats!N$154+Résultats!N$155+Résultats!N$156)/1000000</f>
        <v>226.13226783786092</v>
      </c>
      <c r="D15" s="202">
        <f>(Résultats!N$159+Résultats!N$160+Résultats!N$161)/1000000</f>
        <v>18.951938219999999</v>
      </c>
      <c r="E15" s="202">
        <f>(Résultats!N$106+Résultats!N$163+Résultats!N$164+Résultats!N$165+Résultats!N$166+Résultats!N$167+Résultats!N$168+Résultats!N$169+Résultats!N$170+Résultats!N$171+Résultats!N$172+Résultats!N$173+Résultats!N$174+Résultats!N$175+Résultats!N$176+Résultats!N$177+Résultats!N$178+Résultats!N$179+Résultats!N$180+Résultats!N$181+Résultats!N$182+Résultats!N$183+Résultats!N$185)/1000000</f>
        <v>79.545700316083696</v>
      </c>
      <c r="F15" s="202">
        <f>Résultats!N$100/1000000</f>
        <v>12.099488490000001</v>
      </c>
      <c r="G15" s="203">
        <f t="shared" si="0"/>
        <v>358.6442096044446</v>
      </c>
      <c r="H15" s="3"/>
      <c r="I15" s="204"/>
      <c r="J15" s="51"/>
      <c r="K15" s="51"/>
      <c r="L15" s="51"/>
      <c r="M15" s="46"/>
      <c r="N15" s="24"/>
      <c r="O15" s="51"/>
      <c r="P15" s="51"/>
      <c r="Q15" s="51"/>
      <c r="R15" s="51"/>
      <c r="S15" s="46"/>
      <c r="T15" s="46"/>
      <c r="U15" s="24"/>
      <c r="V15" s="24"/>
      <c r="W15" s="48"/>
      <c r="X15" s="52"/>
      <c r="Y15" s="52"/>
      <c r="Z15" s="52"/>
      <c r="AA15" s="52"/>
      <c r="AB15" s="52"/>
    </row>
    <row r="16" spans="1:28" x14ac:dyDescent="0.35">
      <c r="A16" s="199"/>
      <c r="B16" s="200"/>
      <c r="C16" s="200"/>
      <c r="D16" s="200"/>
      <c r="E16" s="200"/>
      <c r="F16" s="200"/>
      <c r="G16" s="201">
        <f>Résultats!N$194/1000000</f>
        <v>358.6442088</v>
      </c>
      <c r="H16" s="3"/>
      <c r="I16" s="204"/>
      <c r="J16" s="51"/>
      <c r="K16" s="51"/>
      <c r="L16" s="51"/>
      <c r="M16" s="46"/>
      <c r="N16" s="50"/>
      <c r="O16" s="51"/>
      <c r="P16" s="51"/>
      <c r="Q16" s="51"/>
      <c r="R16" s="51"/>
      <c r="S16" s="46"/>
      <c r="T16" s="46"/>
      <c r="U16" s="50"/>
      <c r="V16" s="50"/>
      <c r="W16" s="49"/>
      <c r="X16" s="52"/>
      <c r="Y16" s="52"/>
      <c r="Z16" s="52"/>
      <c r="AA16" s="52"/>
      <c r="AB16" s="52"/>
    </row>
    <row r="17" spans="1:28" x14ac:dyDescent="0.35">
      <c r="A17" s="3"/>
      <c r="B17" s="64"/>
      <c r="C17" s="64"/>
      <c r="D17" s="64"/>
      <c r="E17" s="64"/>
      <c r="F17" s="64"/>
      <c r="G17" s="3"/>
      <c r="H17" s="3"/>
      <c r="I17" s="204"/>
      <c r="J17" s="51"/>
      <c r="K17" s="51"/>
      <c r="L17" s="51"/>
      <c r="M17" s="46"/>
      <c r="O17" s="51"/>
      <c r="P17" s="51"/>
      <c r="Q17" s="51"/>
      <c r="R17" s="51"/>
      <c r="S17" s="46"/>
      <c r="T17" s="46"/>
      <c r="X17" s="52"/>
      <c r="Y17" s="52"/>
      <c r="Z17" s="52"/>
      <c r="AA17" s="52"/>
      <c r="AB17" s="52"/>
    </row>
    <row r="18" spans="1:28" ht="21" x14ac:dyDescent="0.5">
      <c r="A18" s="175">
        <v>2020</v>
      </c>
      <c r="B18" s="4" t="s">
        <v>36</v>
      </c>
      <c r="C18" s="4" t="s">
        <v>37</v>
      </c>
      <c r="D18" s="4" t="s">
        <v>38</v>
      </c>
      <c r="E18" s="4" t="s">
        <v>39</v>
      </c>
      <c r="F18" s="4" t="s">
        <v>40</v>
      </c>
      <c r="G18" s="119" t="s">
        <v>1</v>
      </c>
      <c r="H18" s="3"/>
      <c r="I18" s="25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W18" s="44"/>
      <c r="X18" s="44"/>
      <c r="Y18" s="44"/>
      <c r="Z18" s="44"/>
      <c r="AA18" s="44"/>
      <c r="AB18" s="52"/>
    </row>
    <row r="19" spans="1:28" x14ac:dyDescent="0.35">
      <c r="A19" s="196" t="s">
        <v>18</v>
      </c>
      <c r="B19" s="57">
        <f>B20+B21</f>
        <v>0</v>
      </c>
      <c r="C19" s="57">
        <f>C20+C21</f>
        <v>129.23321542981279</v>
      </c>
      <c r="D19" s="57">
        <f>D20+D21</f>
        <v>0.47079494761176482</v>
      </c>
      <c r="E19" s="61">
        <f>E20+E21</f>
        <v>0.31634842907363991</v>
      </c>
      <c r="F19" s="57">
        <f>F20+F21</f>
        <v>0</v>
      </c>
      <c r="G19" s="197">
        <f>SUM(B19:F19)</f>
        <v>130.02035880649819</v>
      </c>
      <c r="H19" s="3"/>
      <c r="I19" s="204"/>
      <c r="J19" s="51"/>
      <c r="K19" s="51"/>
      <c r="L19" s="51"/>
      <c r="M19" s="51"/>
      <c r="N19" s="53"/>
      <c r="O19" s="54"/>
      <c r="P19" s="54"/>
      <c r="Q19" s="54"/>
      <c r="R19" s="54"/>
      <c r="S19" s="54"/>
      <c r="T19" s="46"/>
      <c r="U19" s="34"/>
      <c r="W19" s="45"/>
      <c r="X19" s="52"/>
      <c r="Y19" s="52"/>
      <c r="Z19" s="52"/>
      <c r="AA19" s="52"/>
      <c r="AB19" s="52"/>
    </row>
    <row r="20" spans="1:28" x14ac:dyDescent="0.35">
      <c r="A20" s="178" t="s">
        <v>19</v>
      </c>
      <c r="B20" s="19">
        <v>0</v>
      </c>
      <c r="C20" s="19">
        <f>'T energie usages'!I25*3.2*Résultats!S250</f>
        <v>74.284050803812789</v>
      </c>
      <c r="D20" s="19">
        <f>'T energie usages'!J25/'T energie usages'!J$33*(Résultats!S$159+Résultats!S$160+Résultats!S$161)/1000000</f>
        <v>2.0019571410122568E-2</v>
      </c>
      <c r="E20" s="55">
        <f>'T energie usages'!K25*2.394*Résultats!S251</f>
        <v>4.7309373640002595E-5</v>
      </c>
      <c r="F20" s="19">
        <v>0</v>
      </c>
      <c r="G20" s="121">
        <f>SUM(B20:F20)</f>
        <v>74.304117684596548</v>
      </c>
      <c r="H20" s="3"/>
      <c r="I20" s="204"/>
      <c r="J20" s="51"/>
      <c r="K20" s="51"/>
      <c r="L20" s="51"/>
      <c r="M20" s="51"/>
      <c r="N20" s="53"/>
      <c r="O20" s="54"/>
      <c r="P20" s="54"/>
      <c r="Q20" s="54"/>
      <c r="R20" s="54"/>
      <c r="S20" s="54"/>
      <c r="T20" s="46"/>
      <c r="U20" s="42"/>
      <c r="W20" s="41"/>
      <c r="X20" s="52"/>
      <c r="Y20" s="52"/>
      <c r="Z20" s="52"/>
      <c r="AA20" s="52"/>
      <c r="AB20" s="52"/>
    </row>
    <row r="21" spans="1:28" x14ac:dyDescent="0.35">
      <c r="A21" s="179" t="s">
        <v>20</v>
      </c>
      <c r="B21" s="19">
        <v>0</v>
      </c>
      <c r="C21" s="19">
        <f>(Résultats!S$150+Résultats!S$151+Résultats!S$152+Résultats!S$153+Résultats!S$154)/1000000</f>
        <v>54.949164626000005</v>
      </c>
      <c r="D21" s="19">
        <f>'T energie usages'!J26/'T energie usages'!J$33*(Résultats!S$159+Résultats!S$160+Résultats!S$161)/1000000</f>
        <v>0.45077537620164226</v>
      </c>
      <c r="E21" s="55">
        <f>(Résultats!S$176+Résultats!S$177+Résultats!S$178+Résultats!S$179+Résultats!S$180)/1000000</f>
        <v>0.31630111969999991</v>
      </c>
      <c r="F21" s="19">
        <v>0</v>
      </c>
      <c r="G21" s="121">
        <f>SUM(B21:F21)</f>
        <v>55.716241121901646</v>
      </c>
      <c r="H21" s="3"/>
      <c r="I21" s="204"/>
      <c r="J21" s="51"/>
      <c r="K21" s="51"/>
      <c r="L21" s="51"/>
      <c r="M21" s="51"/>
      <c r="N21" s="53"/>
      <c r="O21" s="54"/>
      <c r="P21" s="54"/>
      <c r="Q21" s="54"/>
      <c r="R21" s="54"/>
      <c r="S21" s="54"/>
      <c r="T21" s="46"/>
      <c r="U21" s="42"/>
      <c r="W21" s="41"/>
      <c r="X21" s="52"/>
      <c r="Y21" s="52"/>
      <c r="Z21" s="52"/>
      <c r="AA21" s="52"/>
      <c r="AB21" s="52"/>
    </row>
    <row r="22" spans="1:28" x14ac:dyDescent="0.35">
      <c r="A22" s="196" t="s">
        <v>21</v>
      </c>
      <c r="B22" s="57">
        <f>Résultats!S$102/1000000</f>
        <v>0.79785725639999994</v>
      </c>
      <c r="C22" s="57">
        <f>'T energie usages'!I27*3.2*Résultats!S250</f>
        <v>20.680984085074833</v>
      </c>
      <c r="D22" s="57">
        <f>'T energie usages'!J27/'T energie usages'!J$33*(Résultats!S$159+Résultats!S$160+Résultats!S$161)/1000000</f>
        <v>4.9458237532778879</v>
      </c>
      <c r="E22" s="57">
        <f>('T energie usages'!K27-7)*2.394*Résultats!S251</f>
        <v>21.210053008972675</v>
      </c>
      <c r="F22" s="57">
        <v>0</v>
      </c>
      <c r="G22" s="197">
        <f>SUM(B22:F22)</f>
        <v>47.634718103725397</v>
      </c>
      <c r="H22" s="3"/>
      <c r="I22" s="204"/>
      <c r="J22" s="51"/>
      <c r="K22" s="51"/>
      <c r="L22" s="51"/>
      <c r="M22" s="51"/>
      <c r="N22" s="53"/>
      <c r="O22" s="54"/>
      <c r="P22" s="54"/>
      <c r="Q22" s="54"/>
      <c r="R22" s="54"/>
      <c r="S22" s="54"/>
      <c r="T22" s="46"/>
      <c r="U22" s="34"/>
      <c r="W22" s="45"/>
      <c r="X22" s="52"/>
      <c r="Y22" s="52"/>
      <c r="Z22" s="52"/>
      <c r="AA22" s="52"/>
      <c r="AB22" s="52"/>
    </row>
    <row r="23" spans="1:28" x14ac:dyDescent="0.35">
      <c r="A23" s="196" t="s">
        <v>22</v>
      </c>
      <c r="B23" s="57">
        <f>(Résultats!S$135+Résultats!S$136)/1000000</f>
        <v>0</v>
      </c>
      <c r="C23" s="57">
        <f>(Résultats!S$155+Résultats!S$156)/1000000</f>
        <v>10.0590869993</v>
      </c>
      <c r="D23" s="57">
        <f>'T energie usages'!J28/'T energie usages'!J$33*(Résultats!S$159+Résultats!S$160+Résultats!S$161)/1000000</f>
        <v>4.5682822487996395</v>
      </c>
      <c r="E23" s="57">
        <f>(Résultats!S$181+Résultats!S$182)/1000000</f>
        <v>12.306583966</v>
      </c>
      <c r="F23" s="57">
        <v>0</v>
      </c>
      <c r="G23" s="197">
        <f t="shared" ref="G23:G28" si="2">SUM(B23:F23)</f>
        <v>26.933953214099638</v>
      </c>
      <c r="H23" s="3"/>
      <c r="I23" s="204"/>
      <c r="J23" s="51"/>
      <c r="K23" s="51"/>
      <c r="L23" s="51"/>
      <c r="M23" s="51"/>
      <c r="N23" s="53"/>
      <c r="O23" s="54"/>
      <c r="P23" s="54"/>
      <c r="Q23" s="54"/>
      <c r="R23" s="54"/>
      <c r="S23" s="54"/>
      <c r="T23" s="46"/>
      <c r="U23" s="34"/>
      <c r="W23" s="45"/>
      <c r="X23" s="52"/>
      <c r="Y23" s="52"/>
      <c r="Z23" s="52"/>
      <c r="AA23" s="52"/>
      <c r="AB23" s="52"/>
    </row>
    <row r="24" spans="1:28" x14ac:dyDescent="0.35">
      <c r="A24" s="196" t="s">
        <v>23</v>
      </c>
      <c r="B24" s="57">
        <f>B25+B26</f>
        <v>12.437642960100002</v>
      </c>
      <c r="C24" s="57">
        <f>C25+C26</f>
        <v>54.406375893205933</v>
      </c>
      <c r="D24" s="57">
        <f>D25+D26</f>
        <v>3.4425543983106999</v>
      </c>
      <c r="E24" s="57">
        <f>E25+E26</f>
        <v>24.444727502240216</v>
      </c>
      <c r="F24" s="57">
        <f>F25+F26</f>
        <v>14.51707547</v>
      </c>
      <c r="G24" s="197">
        <f t="shared" si="2"/>
        <v>109.24837622385685</v>
      </c>
      <c r="H24" s="3"/>
      <c r="I24" s="204"/>
      <c r="J24" s="51"/>
      <c r="K24" s="51"/>
      <c r="L24" s="51"/>
      <c r="M24" s="51"/>
      <c r="N24" s="53"/>
      <c r="O24" s="54"/>
      <c r="P24" s="54"/>
      <c r="Q24" s="54"/>
      <c r="R24" s="54"/>
      <c r="S24" s="54"/>
      <c r="T24" s="46"/>
      <c r="U24" s="34"/>
      <c r="W24" s="45"/>
      <c r="X24" s="52"/>
      <c r="Y24" s="52"/>
      <c r="Z24" s="52"/>
      <c r="AA24" s="52"/>
      <c r="AB24" s="52"/>
    </row>
    <row r="25" spans="1:28" x14ac:dyDescent="0.35">
      <c r="A25" s="179" t="s">
        <v>24</v>
      </c>
      <c r="B25" s="19">
        <f>(Résultats!S$129+Résultats!S$130+Résultats!S$131+Résultats!S$132+Résultats!S$133+Résultats!S$134)/1000000</f>
        <v>12.437642960100002</v>
      </c>
      <c r="C25" s="19">
        <f>(Résultats!S$138+Résultats!S$140+Résultats!S$141+Résultats!S$142+Résultats!S$143+Résultats!S$144+Résultats!S$145+Résultats!S$146+Résultats!S$147+Résultats!S$148+Résultats!V$149)/1000000</f>
        <v>47.111159830205935</v>
      </c>
      <c r="D25" s="19">
        <f>'T energie usages'!J30/'T energie usages'!J$33*(Résultats!S$159+Résultats!S$160+Résultats!S$161)/1000000</f>
        <v>3.3374529361913812</v>
      </c>
      <c r="E25" s="19">
        <f>(Résultats!S$164+Résultats!S$165+Résultats!S$166+Résultats!S$167+Résultats!S$168+Résultats!S$169+Résultats!S$170+Résultats!S$171+Résultats!S$172+Résultats!S$173+Résultats!S$174+Résultats!S$175+Résultats!S$183+Résultats!S$185)/1000000</f>
        <v>23.922025672640217</v>
      </c>
      <c r="F25" s="19">
        <f>Résultats!S$100/1000000</f>
        <v>14.51707547</v>
      </c>
      <c r="G25" s="121">
        <f t="shared" si="2"/>
        <v>101.32535686913754</v>
      </c>
      <c r="H25" s="3"/>
      <c r="I25" s="204"/>
      <c r="J25" s="51"/>
      <c r="K25" s="51"/>
      <c r="L25" s="51"/>
      <c r="M25" s="51"/>
      <c r="N25" s="53"/>
      <c r="O25" s="54"/>
      <c r="P25" s="54"/>
      <c r="Q25" s="54"/>
      <c r="R25" s="54"/>
      <c r="S25" s="54"/>
      <c r="T25" s="46"/>
      <c r="U25" s="42"/>
      <c r="W25" s="41"/>
      <c r="X25" s="52"/>
      <c r="Y25" s="52"/>
      <c r="Z25" s="52"/>
      <c r="AA25" s="52"/>
      <c r="AB25" s="52"/>
    </row>
    <row r="26" spans="1:28" x14ac:dyDescent="0.35">
      <c r="A26" s="179" t="s">
        <v>25</v>
      </c>
      <c r="B26" s="19">
        <v>0</v>
      </c>
      <c r="C26" s="19">
        <f>(Résultats!S$139)/1000000</f>
        <v>7.2952160629999998</v>
      </c>
      <c r="D26" s="19">
        <f>'T energie usages'!J32/'T energie usages'!J$33*(Résultats!S$159+Résultats!S$160+Résultats!S$161)/1000000</f>
        <v>0.10510146211931852</v>
      </c>
      <c r="E26" s="19">
        <f>(Résultats!S$163)/1000000</f>
        <v>0.5227018296</v>
      </c>
      <c r="F26" s="19">
        <v>0</v>
      </c>
      <c r="G26" s="121">
        <f t="shared" si="2"/>
        <v>7.923019354719318</v>
      </c>
      <c r="H26" s="3"/>
      <c r="I26" s="204"/>
      <c r="J26" s="51"/>
      <c r="K26" s="51"/>
      <c r="L26" s="51"/>
      <c r="M26" s="51"/>
      <c r="N26" s="53"/>
      <c r="O26" s="54"/>
      <c r="P26" s="54"/>
      <c r="Q26" s="54"/>
      <c r="R26" s="54"/>
      <c r="S26" s="54"/>
      <c r="T26" s="46"/>
      <c r="U26" s="42"/>
      <c r="W26" s="41"/>
      <c r="X26" s="52"/>
      <c r="Y26" s="52"/>
      <c r="Z26" s="52"/>
      <c r="AA26" s="52"/>
      <c r="AB26" s="52"/>
    </row>
    <row r="27" spans="1:28" x14ac:dyDescent="0.35">
      <c r="A27" s="72" t="s">
        <v>41</v>
      </c>
      <c r="B27" s="58">
        <f>SUM(B22:B24)+B19</f>
        <v>13.235500216500002</v>
      </c>
      <c r="C27" s="58">
        <f>SUM(C22:C24)+C19</f>
        <v>214.37966240739354</v>
      </c>
      <c r="D27" s="58">
        <f>SUM(D22:D24)+D19</f>
        <v>13.427455347999992</v>
      </c>
      <c r="E27" s="58">
        <f>SUM(E22:E24)+E19</f>
        <v>58.277712906286538</v>
      </c>
      <c r="F27" s="58">
        <f>SUM(F22:F24)+F19</f>
        <v>14.51707547</v>
      </c>
      <c r="G27" s="198">
        <f t="shared" si="2"/>
        <v>313.83740634818008</v>
      </c>
      <c r="H27" s="3"/>
      <c r="I27" s="204"/>
      <c r="J27" s="51"/>
      <c r="K27" s="51"/>
      <c r="L27" s="51"/>
      <c r="M27" s="51"/>
      <c r="N27" s="53"/>
      <c r="O27" s="54"/>
      <c r="P27" s="54"/>
      <c r="Q27" s="54"/>
      <c r="R27" s="54"/>
      <c r="S27" s="54"/>
      <c r="T27" s="46"/>
      <c r="U27" s="48"/>
      <c r="W27" s="47"/>
      <c r="X27" s="52"/>
      <c r="Y27" s="52"/>
      <c r="Z27" s="52"/>
      <c r="AA27" s="52"/>
      <c r="AB27" s="52"/>
    </row>
    <row r="28" spans="1:28" x14ac:dyDescent="0.35">
      <c r="A28" s="199" t="s">
        <v>43</v>
      </c>
      <c r="B28" s="202">
        <f>(Résultats!S$102+Résultats!S$129+Résultats!S$130+Résultats!S$131+Résultats!S$132+Résultats!S$133+Résultats!S$134+Résultats!S$135+Résultats!S$136)/1000000</f>
        <v>13.2355002165</v>
      </c>
      <c r="C28" s="202">
        <f>(Résultats!S$104+Résultats!S$138+Résultats!S$139+Résultats!S$140+Résultats!S$141+Résultats!S$142+Résultats!S$143+Résultats!S$144+Résultats!S$145+Résultats!S$146+Résultats!S$147+Résultats!S$148+Résultats!S$149+Résultats!S$150+Résultats!S$151+Résultats!S$152+Résultats!S$153+Résultats!S$154+Résultats!S$155+Résultats!S$156)/1000000</f>
        <v>214.43704982048712</v>
      </c>
      <c r="D28" s="202">
        <f>(Résultats!S$159+Résultats!S$160+Résultats!S$161)/1000000</f>
        <v>13.42745534799999</v>
      </c>
      <c r="E28" s="201">
        <f>(Résultats!S$106+Résultats!S$163+Résultats!S$164+Résultats!S$165+Résultats!S$166+Résultats!S$167+Résultats!S$168+Résultats!S$169+Résultats!S$170+Résultats!S$171+Résultats!S$172+Résultats!S$173+Résultats!S$174+Résultats!S$175+Résultats!S$176+Résultats!S$177+Résultats!S$178+Résultats!S$179+Résultats!S$180+Résultats!S$181+Résultats!S$182+Résultats!S$183)/1000000</f>
        <v>59.804008211040205</v>
      </c>
      <c r="F28" s="202">
        <f>Résultats!S$100/1000000</f>
        <v>14.51707547</v>
      </c>
      <c r="G28" s="203">
        <f t="shared" si="2"/>
        <v>315.42108906602732</v>
      </c>
      <c r="H28" s="3"/>
      <c r="I28" s="204"/>
      <c r="J28" s="51"/>
      <c r="K28" s="51"/>
      <c r="L28" s="51"/>
      <c r="M28" s="51"/>
      <c r="N28" s="24"/>
      <c r="O28" s="51"/>
      <c r="P28" s="51"/>
      <c r="Q28" s="51"/>
      <c r="R28" s="51"/>
      <c r="S28" s="51"/>
      <c r="T28" s="46"/>
      <c r="U28" s="24"/>
      <c r="V28" s="24"/>
      <c r="W28" s="24"/>
      <c r="X28" s="52"/>
      <c r="Y28" s="52"/>
      <c r="Z28" s="52"/>
      <c r="AA28" s="52"/>
      <c r="AB28" s="52"/>
    </row>
    <row r="29" spans="1:28" x14ac:dyDescent="0.35">
      <c r="A29" s="199"/>
      <c r="B29" s="200"/>
      <c r="C29" s="200"/>
      <c r="D29" s="200"/>
      <c r="E29" s="200"/>
      <c r="F29" s="200"/>
      <c r="G29" s="201">
        <f>Résultats!S$194/1000000</f>
        <v>315.69459699999999</v>
      </c>
      <c r="H29" s="3"/>
      <c r="I29" s="204"/>
      <c r="J29" s="51"/>
      <c r="K29" s="51"/>
      <c r="L29" s="51"/>
      <c r="M29" s="51"/>
      <c r="N29" s="24"/>
      <c r="O29" s="51"/>
      <c r="P29" s="51"/>
      <c r="Q29" s="51"/>
      <c r="R29" s="51"/>
      <c r="S29" s="51"/>
      <c r="T29" s="46"/>
      <c r="U29" s="24"/>
      <c r="V29" s="24"/>
      <c r="W29" s="24"/>
      <c r="X29" s="52"/>
      <c r="Y29" s="52"/>
      <c r="Z29" s="52"/>
      <c r="AA29" s="52"/>
      <c r="AB29" s="52"/>
    </row>
    <row r="30" spans="1:28" x14ac:dyDescent="0.35">
      <c r="A30" s="3"/>
      <c r="B30" s="63"/>
      <c r="C30" s="63"/>
      <c r="D30" s="63"/>
      <c r="E30" s="63"/>
      <c r="F30" s="64"/>
      <c r="G30" s="69"/>
      <c r="H30" s="3"/>
      <c r="I30" s="204"/>
      <c r="J30" s="51"/>
      <c r="K30" s="51"/>
      <c r="L30" s="51"/>
      <c r="N30" s="24"/>
      <c r="O30" s="51"/>
      <c r="P30" s="51"/>
      <c r="Q30" s="51"/>
      <c r="R30" s="51"/>
      <c r="S30" s="51"/>
      <c r="T30" s="46"/>
      <c r="U30" s="24"/>
      <c r="V30" s="24"/>
      <c r="W30" s="24"/>
      <c r="X30" s="52"/>
      <c r="Y30" s="52"/>
      <c r="Z30" s="52"/>
      <c r="AA30" s="52"/>
      <c r="AB30" s="52"/>
    </row>
    <row r="31" spans="1:28" ht="21" x14ac:dyDescent="0.5">
      <c r="A31" s="175">
        <v>2025</v>
      </c>
      <c r="B31" s="4" t="s">
        <v>36</v>
      </c>
      <c r="C31" s="4" t="s">
        <v>37</v>
      </c>
      <c r="D31" s="4" t="s">
        <v>38</v>
      </c>
      <c r="E31" s="4" t="s">
        <v>39</v>
      </c>
      <c r="F31" s="4" t="s">
        <v>40</v>
      </c>
      <c r="G31" s="119" t="s">
        <v>1</v>
      </c>
      <c r="H31" s="3"/>
      <c r="I31" s="25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24"/>
      <c r="W31" s="44"/>
      <c r="X31" s="44"/>
      <c r="Y31" s="44"/>
      <c r="Z31" s="44"/>
      <c r="AA31" s="44"/>
      <c r="AB31" s="52"/>
    </row>
    <row r="32" spans="1:28" x14ac:dyDescent="0.35">
      <c r="A32" s="196" t="s">
        <v>18</v>
      </c>
      <c r="B32" s="57">
        <f>B33+B34</f>
        <v>0</v>
      </c>
      <c r="C32" s="57">
        <f>C33+C34</f>
        <v>119.15069484702343</v>
      </c>
      <c r="D32" s="57">
        <f>D33+D34</f>
        <v>0.2644930831301337</v>
      </c>
      <c r="E32" s="61">
        <f>E33+E34</f>
        <v>0.31749252490341934</v>
      </c>
      <c r="F32" s="57">
        <f>F33+F34</f>
        <v>0</v>
      </c>
      <c r="G32" s="197">
        <f>SUM(B32:F32)</f>
        <v>119.73268045505698</v>
      </c>
      <c r="H32" s="3"/>
      <c r="I32" s="204"/>
      <c r="J32" s="51"/>
      <c r="K32" s="51"/>
      <c r="L32" s="51"/>
      <c r="M32" s="51"/>
      <c r="N32" s="53"/>
      <c r="O32" s="54"/>
      <c r="P32" s="54"/>
      <c r="Q32" s="54"/>
      <c r="R32" s="54"/>
      <c r="S32" s="54"/>
      <c r="T32" s="46"/>
      <c r="U32" s="34"/>
      <c r="V32" s="24"/>
      <c r="W32" s="45"/>
      <c r="X32" s="52"/>
      <c r="Y32" s="52"/>
      <c r="Z32" s="52"/>
      <c r="AA32" s="52"/>
      <c r="AB32" s="52"/>
    </row>
    <row r="33" spans="1:28" x14ac:dyDescent="0.35">
      <c r="A33" s="178" t="s">
        <v>19</v>
      </c>
      <c r="B33" s="19">
        <v>0</v>
      </c>
      <c r="C33" s="19">
        <f>'T energie usages'!I38*3.2*Résultats!X250</f>
        <v>67.732997344023431</v>
      </c>
      <c r="D33" s="19">
        <f>'T energie usages'!J38/'T energie usages'!J$46*(Résultats!X$159+Résultats!X$160+Résultats!X$161)/1000000</f>
        <v>4.9474358112879015E-2</v>
      </c>
      <c r="E33" s="55">
        <f>'T energie usages'!K38*2.394*Résultats!X251</f>
        <v>6.9720033419316905E-5</v>
      </c>
      <c r="F33" s="19">
        <v>0</v>
      </c>
      <c r="G33" s="121">
        <f>SUM(B33:F33)</f>
        <v>67.782541422169729</v>
      </c>
      <c r="H33" s="3"/>
      <c r="I33" s="204"/>
      <c r="J33" s="51"/>
      <c r="K33" s="51"/>
      <c r="L33" s="51"/>
      <c r="M33" s="51"/>
      <c r="N33" s="53"/>
      <c r="O33" s="54"/>
      <c r="P33" s="54"/>
      <c r="Q33" s="54"/>
      <c r="R33" s="54"/>
      <c r="S33" s="54"/>
      <c r="T33" s="46"/>
      <c r="U33" s="42"/>
      <c r="V33" s="24"/>
      <c r="W33" s="41"/>
      <c r="X33" s="52"/>
      <c r="Y33" s="52"/>
      <c r="Z33" s="52"/>
      <c r="AA33" s="52"/>
      <c r="AB33" s="52"/>
    </row>
    <row r="34" spans="1:28" x14ac:dyDescent="0.35">
      <c r="A34" s="179" t="s">
        <v>20</v>
      </c>
      <c r="B34" s="19">
        <v>0</v>
      </c>
      <c r="C34" s="19">
        <f>(Résultats!X$150+Résultats!X$151+Résultats!X$152+Résultats!X$153+Résultats!X$154)/1000000</f>
        <v>51.417697502999999</v>
      </c>
      <c r="D34" s="19">
        <f>'T energie usages'!J39/'T energie usages'!J$46*(Résultats!X$159+Résultats!X$160+Résultats!X$161)/1000000</f>
        <v>0.21501872501725466</v>
      </c>
      <c r="E34" s="55">
        <f>(Résultats!X$176+Résultats!X$177+Résultats!X$178+Résultats!X$179+Résultats!X$180)/1000000</f>
        <v>0.31742280487000002</v>
      </c>
      <c r="F34" s="19">
        <v>0</v>
      </c>
      <c r="G34" s="121">
        <f>SUM(B34:F34)</f>
        <v>51.95013903288725</v>
      </c>
      <c r="H34" s="3"/>
      <c r="I34" s="204"/>
      <c r="J34" s="51"/>
      <c r="K34" s="51"/>
      <c r="L34" s="51"/>
      <c r="M34" s="51"/>
      <c r="N34" s="53"/>
      <c r="O34" s="54"/>
      <c r="P34" s="54"/>
      <c r="Q34" s="54"/>
      <c r="R34" s="54"/>
      <c r="S34" s="54"/>
      <c r="T34" s="46"/>
      <c r="U34" s="42"/>
      <c r="V34" s="24"/>
      <c r="W34" s="41"/>
      <c r="X34" s="52"/>
      <c r="Y34" s="52"/>
      <c r="Z34" s="52"/>
      <c r="AA34" s="52"/>
      <c r="AB34" s="52"/>
    </row>
    <row r="35" spans="1:28" x14ac:dyDescent="0.35">
      <c r="A35" s="196" t="s">
        <v>21</v>
      </c>
      <c r="B35" s="57">
        <f>Résultats!X$102/1000000</f>
        <v>0.66860290339999995</v>
      </c>
      <c r="C35" s="57">
        <f>'T energie usages'!I40*3.2*Résultats!X250</f>
        <v>16.728765171986389</v>
      </c>
      <c r="D35" s="57">
        <f>'T energie usages'!J40/'T energie usages'!J$46*(Résultats!X$159+Résultats!X$160+Résultats!X$161)/1000000</f>
        <v>2.2409300170319013</v>
      </c>
      <c r="E35" s="57">
        <f>('T energie usages'!K40-8)*2.394*Résultats!X251</f>
        <v>18.905259498198419</v>
      </c>
      <c r="F35" s="57">
        <v>0</v>
      </c>
      <c r="G35" s="197">
        <f>SUM(B35:F35)</f>
        <v>38.543557590616707</v>
      </c>
      <c r="H35" s="3"/>
      <c r="I35" s="204"/>
      <c r="J35" s="51"/>
      <c r="K35" s="51"/>
      <c r="L35" s="51"/>
      <c r="M35" s="51"/>
      <c r="N35" s="53"/>
      <c r="O35" s="54"/>
      <c r="P35" s="54"/>
      <c r="Q35" s="54"/>
      <c r="R35" s="54"/>
      <c r="S35" s="54"/>
      <c r="T35" s="46"/>
      <c r="U35" s="34"/>
      <c r="V35" s="24"/>
      <c r="W35" s="45"/>
      <c r="X35" s="52"/>
      <c r="Y35" s="52"/>
      <c r="Z35" s="52"/>
      <c r="AA35" s="52"/>
      <c r="AB35" s="52"/>
    </row>
    <row r="36" spans="1:28" x14ac:dyDescent="0.35">
      <c r="A36" s="196" t="s">
        <v>22</v>
      </c>
      <c r="B36" s="57">
        <f>(Résultats!X$135+Résultats!X$136)/1000000</f>
        <v>0</v>
      </c>
      <c r="C36" s="57">
        <f>(Résultats!X$155+Résultats!X$156)/1000000</f>
        <v>8.7818617041999989</v>
      </c>
      <c r="D36" s="57">
        <f>'T energie usages'!J41/'T energie usages'!J$46*(Résultats!X$159+Résultats!X$160+Résultats!X$161)/1000000</f>
        <v>2.0136250753427545</v>
      </c>
      <c r="E36" s="57">
        <f>(Résultats!X$181+Résultats!X$182)/1000000</f>
        <v>9.659905191</v>
      </c>
      <c r="F36" s="57">
        <v>0</v>
      </c>
      <c r="G36" s="197">
        <f t="shared" ref="G36:G41" si="3">SUM(B36:F36)</f>
        <v>20.455391970542752</v>
      </c>
      <c r="H36" s="3"/>
      <c r="I36" s="204"/>
      <c r="J36" s="51"/>
      <c r="K36" s="51"/>
      <c r="L36" s="51"/>
      <c r="M36" s="51"/>
      <c r="N36" s="53"/>
      <c r="O36" s="54"/>
      <c r="P36" s="54"/>
      <c r="Q36" s="54"/>
      <c r="R36" s="54"/>
      <c r="S36" s="54"/>
      <c r="T36" s="46"/>
      <c r="U36" s="34"/>
      <c r="V36" s="24"/>
      <c r="W36" s="45"/>
      <c r="X36" s="52"/>
      <c r="Y36" s="52"/>
      <c r="Z36" s="52"/>
      <c r="AA36" s="52"/>
      <c r="AB36" s="52"/>
    </row>
    <row r="37" spans="1:28" x14ac:dyDescent="0.35">
      <c r="A37" s="196" t="s">
        <v>23</v>
      </c>
      <c r="B37" s="57">
        <f>B38+B39</f>
        <v>12.288886203899999</v>
      </c>
      <c r="C37" s="57">
        <f>C38+C39</f>
        <v>56.342026310599429</v>
      </c>
      <c r="D37" s="57">
        <f>D38+D39</f>
        <v>1.571641984795211</v>
      </c>
      <c r="E37" s="57">
        <f>E38+E39</f>
        <v>21.793976198147408</v>
      </c>
      <c r="F37" s="57">
        <f>F38+F39</f>
        <v>14.61351906</v>
      </c>
      <c r="G37" s="197">
        <f t="shared" si="3"/>
        <v>106.61004975744204</v>
      </c>
      <c r="H37" s="3"/>
      <c r="I37" s="204"/>
      <c r="J37" s="51"/>
      <c r="K37" s="51"/>
      <c r="L37" s="51"/>
      <c r="M37" s="51"/>
      <c r="N37" s="53"/>
      <c r="O37" s="54"/>
      <c r="P37" s="54"/>
      <c r="Q37" s="54"/>
      <c r="R37" s="54"/>
      <c r="S37" s="54"/>
      <c r="T37" s="46"/>
      <c r="U37" s="34"/>
      <c r="V37" s="24"/>
      <c r="W37" s="45"/>
      <c r="X37" s="52"/>
      <c r="Y37" s="52"/>
      <c r="Z37" s="52"/>
      <c r="AA37" s="52"/>
      <c r="AB37" s="52"/>
    </row>
    <row r="38" spans="1:28" x14ac:dyDescent="0.35">
      <c r="A38" s="179" t="s">
        <v>24</v>
      </c>
      <c r="B38" s="19">
        <f>(Résultats!X$129+Résultats!X$130+Résultats!X$131+Résultats!X$132+Résultats!X$133+Résultats!X$134)/1000000</f>
        <v>12.288886203899999</v>
      </c>
      <c r="C38" s="19">
        <f>(Résultats!X$138+Résultats!X$140+Résultats!X$141+Résultats!X$142+Résultats!X$143+Résultats!X$144+Résultats!X$145+Résultats!X$146+Résultats!X$147+Résultats!X$148+Résultats!X149)/1000000</f>
        <v>49.413837641599429</v>
      </c>
      <c r="D38" s="19">
        <f>'T energie usages'!J43/'T energie usages'!J$46*(Résultats!X$159+Résultats!X$160+Résultats!X$161)/1000000</f>
        <v>1.5198575095149662</v>
      </c>
      <c r="E38" s="19">
        <f>(Résultats!X$164+Résultats!X$165+Résultats!X$166+Résultats!X$167+Résultats!X$168+Résultats!X$169+Résultats!X$170+Résultats!X$171+Résultats!X$172+Résultats!X$173+Résultats!X$174+Résultats!X$175+Résultats!X$183+Résultats!X$185)/1000000</f>
        <v>21.279657864047408</v>
      </c>
      <c r="F38" s="19">
        <f>Résultats!X$100/1000000</f>
        <v>14.61351906</v>
      </c>
      <c r="G38" s="121">
        <f t="shared" si="3"/>
        <v>99.115758279061808</v>
      </c>
      <c r="H38" s="3"/>
      <c r="I38" s="204"/>
      <c r="J38" s="51"/>
      <c r="K38" s="51"/>
      <c r="L38" s="51"/>
      <c r="M38" s="51"/>
      <c r="N38" s="53"/>
      <c r="O38" s="54"/>
      <c r="P38" s="54"/>
      <c r="Q38" s="54"/>
      <c r="R38" s="54"/>
      <c r="S38" s="54"/>
      <c r="T38" s="46"/>
      <c r="U38" s="42"/>
      <c r="V38" s="24"/>
      <c r="W38" s="41"/>
      <c r="X38" s="52"/>
      <c r="Y38" s="52"/>
      <c r="Z38" s="52"/>
      <c r="AA38" s="52"/>
      <c r="AB38" s="52"/>
    </row>
    <row r="39" spans="1:28" x14ac:dyDescent="0.35">
      <c r="A39" s="179" t="s">
        <v>25</v>
      </c>
      <c r="B39" s="19">
        <v>0</v>
      </c>
      <c r="C39" s="19">
        <f>(Résultats!X$139)/1000000</f>
        <v>6.9281886689999999</v>
      </c>
      <c r="D39" s="19">
        <f>'T energie usages'!J45/'T energie usages'!J$46*(Résultats!X$159+Résultats!X$160+Résultats!X$161)/1000000</f>
        <v>5.1784475280244747E-2</v>
      </c>
      <c r="E39" s="19">
        <f>(Résultats!X$163)/1000000</f>
        <v>0.51431833409999994</v>
      </c>
      <c r="F39" s="19">
        <v>0</v>
      </c>
      <c r="G39" s="121">
        <f t="shared" si="3"/>
        <v>7.4942914783802443</v>
      </c>
      <c r="H39" s="3"/>
      <c r="I39" s="204"/>
      <c r="J39" s="51"/>
      <c r="K39" s="51"/>
      <c r="L39" s="51"/>
      <c r="M39" s="51"/>
      <c r="N39" s="53"/>
      <c r="O39" s="54"/>
      <c r="P39" s="54"/>
      <c r="Q39" s="54"/>
      <c r="R39" s="54"/>
      <c r="S39" s="54"/>
      <c r="T39" s="46"/>
      <c r="U39" s="42"/>
      <c r="V39" s="24"/>
      <c r="W39" s="41"/>
      <c r="X39" s="52"/>
      <c r="Y39" s="52"/>
      <c r="Z39" s="52"/>
      <c r="AA39" s="52"/>
      <c r="AB39" s="52"/>
    </row>
    <row r="40" spans="1:28" x14ac:dyDescent="0.35">
      <c r="A40" s="72" t="s">
        <v>41</v>
      </c>
      <c r="B40" s="58">
        <f>SUM(B35:B37)+B32</f>
        <v>12.957489107299999</v>
      </c>
      <c r="C40" s="58">
        <f>SUM(C35:C37)+C32</f>
        <v>201.00334803380923</v>
      </c>
      <c r="D40" s="58">
        <f>SUM(D35:D37)+D32</f>
        <v>6.0906901603000003</v>
      </c>
      <c r="E40" s="58">
        <f>SUM(E35:E37)+E32</f>
        <v>50.676633412249252</v>
      </c>
      <c r="F40" s="58">
        <f>SUM(F35:F37)+F32</f>
        <v>14.61351906</v>
      </c>
      <c r="G40" s="198">
        <f t="shared" si="3"/>
        <v>285.34167977365848</v>
      </c>
      <c r="H40" s="3"/>
      <c r="I40" s="204"/>
      <c r="J40" s="51"/>
      <c r="K40" s="51"/>
      <c r="L40" s="51"/>
      <c r="M40" s="51"/>
      <c r="N40" s="53"/>
      <c r="O40" s="54"/>
      <c r="P40" s="54"/>
      <c r="Q40" s="54"/>
      <c r="R40" s="54"/>
      <c r="S40" s="54"/>
      <c r="T40" s="46"/>
      <c r="U40" s="48"/>
      <c r="V40" s="24"/>
      <c r="W40" s="47"/>
      <c r="X40" s="52"/>
      <c r="Y40" s="52"/>
      <c r="Z40" s="52"/>
      <c r="AA40" s="52"/>
      <c r="AB40" s="52"/>
    </row>
    <row r="41" spans="1:28" x14ac:dyDescent="0.35">
      <c r="A41" s="199" t="s">
        <v>43</v>
      </c>
      <c r="B41" s="202">
        <f>(Résultats!X$102+Résultats!X$129+Résultats!X$130+Résultats!X$131+Résultats!X$132+Résultats!X$133+Résultats!X$134+Résultats!X$135+Résultats!X$136)/1000000</f>
        <v>12.957489107299999</v>
      </c>
      <c r="C41" s="202">
        <f>(Résultats!X$104+Résultats!X$139+Résultats!X$140+Résultats!X$141+Résultats!X$142+Résultats!X$143+Résultats!X$144+Résultats!X$145+Résultats!X$146+Résultats!X$147+Résultats!X$148+Résultats!X$149+Résultats!X$150+Résultats!X$151+Résultats!X$152+Résultats!X$153+Résultats!X$154+Résultats!X$155+Résultats!X$156++Résultats!X$157)/1000000</f>
        <v>201.05438783979943</v>
      </c>
      <c r="D41" s="202">
        <f>(Résultats!X$159+Résultats!X$160+Résultats!X$161)/1000000</f>
        <v>6.0906901603000003</v>
      </c>
      <c r="E41" s="201">
        <f>(Résultats!X$106+Résultats!X$163+Résultats!X$164+Résultats!X$165+Résultats!X$166+Résultats!X$167+Résultats!X$168+Résultats!X$169+Résultats!X$170+Résultats!X$171+Résultats!X$172+Résultats!X$173+Résultats!X$174+Résultats!X$175+Résultats!X$176+Résultats!X$177+Résultats!X$178+Résultats!X$179+Résultats!X$180+Résultats!X$181+Résultats!X$182+Résultats!X$183)/1000000</f>
        <v>50.596620761117414</v>
      </c>
      <c r="F41" s="202">
        <f>Résultats!X$100/1000000</f>
        <v>14.61351906</v>
      </c>
      <c r="G41" s="203">
        <f t="shared" si="3"/>
        <v>285.31270692851683</v>
      </c>
      <c r="H41" s="3"/>
      <c r="I41" s="204"/>
      <c r="J41" s="51"/>
      <c r="K41" s="51"/>
      <c r="L41" s="51"/>
      <c r="M41" s="46"/>
      <c r="N41" s="24"/>
      <c r="O41" s="51"/>
      <c r="P41" s="51"/>
      <c r="Q41" s="51"/>
      <c r="R41" s="51"/>
      <c r="S41" s="46"/>
      <c r="T41" s="46"/>
      <c r="U41" s="24"/>
      <c r="V41" s="24"/>
      <c r="W41" s="24"/>
      <c r="X41" s="52"/>
      <c r="Y41" s="52"/>
      <c r="Z41" s="52"/>
      <c r="AA41" s="52"/>
      <c r="AB41" s="52"/>
    </row>
    <row r="42" spans="1:28" x14ac:dyDescent="0.35">
      <c r="A42" s="199"/>
      <c r="B42" s="200"/>
      <c r="C42" s="200"/>
      <c r="D42" s="200"/>
      <c r="E42" s="200"/>
      <c r="F42" s="200"/>
      <c r="G42" s="201">
        <f>Résultats!X$194/1000000</f>
        <v>285.52617889999999</v>
      </c>
      <c r="H42" s="3"/>
      <c r="I42" s="204"/>
      <c r="J42" s="51"/>
      <c r="K42" s="51"/>
      <c r="L42" s="51"/>
      <c r="M42" s="46"/>
      <c r="N42" s="24"/>
      <c r="O42" s="51"/>
      <c r="P42" s="51"/>
      <c r="Q42" s="51"/>
      <c r="R42" s="51"/>
      <c r="S42" s="46"/>
      <c r="T42" s="46"/>
      <c r="U42" s="24"/>
      <c r="V42" s="24"/>
      <c r="W42" s="24"/>
      <c r="X42" s="52"/>
      <c r="Y42" s="52"/>
      <c r="Z42" s="52"/>
      <c r="AA42" s="52"/>
      <c r="AB42" s="52"/>
    </row>
    <row r="43" spans="1:28" x14ac:dyDescent="0.35">
      <c r="A43" s="3"/>
      <c r="B43" s="64"/>
      <c r="C43" s="64"/>
      <c r="D43" s="64"/>
      <c r="E43" s="64"/>
      <c r="F43" s="64"/>
      <c r="G43" s="69"/>
      <c r="H43" s="3"/>
      <c r="I43" s="204"/>
      <c r="J43" s="51"/>
      <c r="K43" s="51"/>
      <c r="L43" s="51"/>
      <c r="M43" s="46"/>
      <c r="N43" s="24"/>
      <c r="O43" s="51"/>
      <c r="P43" s="51"/>
      <c r="Q43" s="51"/>
      <c r="R43" s="51"/>
      <c r="S43" s="46"/>
      <c r="T43" s="46"/>
      <c r="U43" s="24"/>
      <c r="V43" s="24"/>
      <c r="W43" s="48"/>
      <c r="X43" s="52"/>
      <c r="Y43" s="52"/>
      <c r="Z43" s="52"/>
      <c r="AA43" s="52"/>
      <c r="AB43" s="52"/>
    </row>
    <row r="44" spans="1:28" ht="21" x14ac:dyDescent="0.5">
      <c r="A44" s="175">
        <v>2030</v>
      </c>
      <c r="B44" s="4" t="s">
        <v>36</v>
      </c>
      <c r="C44" s="4" t="s">
        <v>37</v>
      </c>
      <c r="D44" s="4" t="s">
        <v>38</v>
      </c>
      <c r="E44" s="4" t="s">
        <v>39</v>
      </c>
      <c r="F44" s="4" t="s">
        <v>40</v>
      </c>
      <c r="G44" s="119" t="s">
        <v>1</v>
      </c>
      <c r="H44" s="3"/>
      <c r="I44" s="25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W44" s="44"/>
      <c r="X44" s="44"/>
      <c r="Y44" s="44"/>
      <c r="Z44" s="44"/>
      <c r="AA44" s="44"/>
      <c r="AB44" s="52"/>
    </row>
    <row r="45" spans="1:28" x14ac:dyDescent="0.35">
      <c r="A45" s="196" t="s">
        <v>18</v>
      </c>
      <c r="B45" s="57">
        <f>B46+B47</f>
        <v>0</v>
      </c>
      <c r="C45" s="57">
        <f>C46+C47</f>
        <v>110.58094535391174</v>
      </c>
      <c r="D45" s="57">
        <f>D46+D47</f>
        <v>0.31745469548696487</v>
      </c>
      <c r="E45" s="61">
        <f>E46+E47</f>
        <v>0.32517189079129749</v>
      </c>
      <c r="F45" s="57">
        <f>F46+F47</f>
        <v>0</v>
      </c>
      <c r="G45" s="197">
        <f>SUM(B45:F45)</f>
        <v>111.22357194019</v>
      </c>
      <c r="H45" s="3"/>
      <c r="I45" s="204"/>
      <c r="J45" s="51"/>
      <c r="K45" s="51"/>
      <c r="L45" s="51"/>
      <c r="M45" s="51"/>
      <c r="N45" s="53"/>
      <c r="O45" s="54"/>
      <c r="P45" s="54"/>
      <c r="Q45" s="54"/>
      <c r="R45" s="54"/>
      <c r="S45" s="54"/>
      <c r="T45" s="46"/>
      <c r="U45" s="34"/>
      <c r="W45" s="45"/>
      <c r="X45" s="52"/>
      <c r="Y45" s="52"/>
      <c r="Z45" s="52"/>
      <c r="AA45" s="52"/>
      <c r="AB45" s="52"/>
    </row>
    <row r="46" spans="1:28" x14ac:dyDescent="0.35">
      <c r="A46" s="178" t="s">
        <v>19</v>
      </c>
      <c r="B46" s="19">
        <v>0</v>
      </c>
      <c r="C46" s="19">
        <f>'T energie usages'!I51*3.2*Résultats!AC250</f>
        <v>60.899407336911736</v>
      </c>
      <c r="D46" s="19">
        <f>'T energie usages'!J51/'T energie usages'!J$59*(Résultats!AC$159+Résultats!AC$160+Résultats!AC$161)/1000000</f>
        <v>0.11177931203201427</v>
      </c>
      <c r="E46" s="55">
        <f>'T energie usages'!K51*2.394*Résultats!AC251</f>
        <v>9.1970881297468042E-5</v>
      </c>
      <c r="F46" s="19">
        <v>0</v>
      </c>
      <c r="G46" s="121">
        <f>SUM(B46:F46)</f>
        <v>61.011278619825049</v>
      </c>
      <c r="H46" s="3"/>
      <c r="I46" s="204"/>
      <c r="J46" s="51"/>
      <c r="K46" s="51"/>
      <c r="L46" s="51"/>
      <c r="M46" s="51"/>
      <c r="N46" s="53"/>
      <c r="O46" s="54"/>
      <c r="P46" s="54"/>
      <c r="Q46" s="54"/>
      <c r="R46" s="54"/>
      <c r="S46" s="54"/>
      <c r="T46" s="46"/>
      <c r="U46" s="42"/>
      <c r="W46" s="41"/>
      <c r="X46" s="52"/>
      <c r="Y46" s="52"/>
      <c r="Z46" s="52"/>
      <c r="AA46" s="52"/>
      <c r="AB46" s="52"/>
    </row>
    <row r="47" spans="1:28" x14ac:dyDescent="0.35">
      <c r="A47" s="179" t="s">
        <v>20</v>
      </c>
      <c r="B47" s="19">
        <v>0</v>
      </c>
      <c r="C47" s="19">
        <f>(Résultats!AC$150+Résultats!AC$151+Résultats!AC$152+Résultats!AC$153+Résultats!AC$154)/1000000</f>
        <v>49.681538017000001</v>
      </c>
      <c r="D47" s="19">
        <f>'T energie usages'!J52/'T energie usages'!J$59*(Résultats!AC$159+Résultats!AC$160+Résultats!AC$161)/1000000</f>
        <v>0.20567538345495059</v>
      </c>
      <c r="E47" s="55">
        <f>(Résultats!AC$176+Résultats!AC$177+Résultats!AC$178+Résultats!AC$179+Résultats!AC$180)/1000000</f>
        <v>0.32507991991000001</v>
      </c>
      <c r="F47" s="19">
        <v>0</v>
      </c>
      <c r="G47" s="121">
        <f>SUM(B47:F47)</f>
        <v>50.212293320364957</v>
      </c>
      <c r="H47" s="3"/>
      <c r="I47" s="204"/>
      <c r="J47" s="51"/>
      <c r="K47" s="51"/>
      <c r="L47" s="51"/>
      <c r="M47" s="51"/>
      <c r="N47" s="53"/>
      <c r="O47" s="54"/>
      <c r="P47" s="54"/>
      <c r="Q47" s="54"/>
      <c r="R47" s="54"/>
      <c r="S47" s="54"/>
      <c r="T47" s="46"/>
      <c r="U47" s="42"/>
      <c r="W47" s="41"/>
      <c r="X47" s="52"/>
      <c r="Y47" s="52"/>
      <c r="Z47" s="52"/>
      <c r="AA47" s="52"/>
      <c r="AB47" s="52"/>
    </row>
    <row r="48" spans="1:28" x14ac:dyDescent="0.35">
      <c r="A48" s="196" t="s">
        <v>21</v>
      </c>
      <c r="B48" s="57">
        <f>Résultats!AC$102/1000000</f>
        <v>0.5392570418</v>
      </c>
      <c r="C48" s="57">
        <f>'T energie usages'!I53*3.2*Résultats!AC250</f>
        <v>14.033066492833614</v>
      </c>
      <c r="D48" s="57">
        <f>'T energie usages'!J53/'T energie usages'!J$59*(Résultats!AC$159+Résultats!AC$160+Résultats!AC$161)/1000000</f>
        <v>2.0084378209617406</v>
      </c>
      <c r="E48" s="57">
        <f>('T energie usages'!K53-8)*2.394*Résultats!AC251</f>
        <v>15.928510349346944</v>
      </c>
      <c r="F48" s="57">
        <v>0</v>
      </c>
      <c r="G48" s="197">
        <f>SUM(B48:F48)</f>
        <v>32.5092717049423</v>
      </c>
      <c r="H48" s="3"/>
      <c r="I48" s="204"/>
      <c r="J48" s="51"/>
      <c r="K48" s="51"/>
      <c r="L48" s="51"/>
      <c r="M48" s="51"/>
      <c r="N48" s="53"/>
      <c r="O48" s="54"/>
      <c r="P48" s="54"/>
      <c r="Q48" s="54"/>
      <c r="R48" s="54"/>
      <c r="S48" s="54"/>
      <c r="T48" s="46"/>
      <c r="U48" s="34"/>
      <c r="W48" s="45"/>
      <c r="X48" s="52"/>
      <c r="Y48" s="52"/>
      <c r="Z48" s="52"/>
      <c r="AA48" s="52"/>
      <c r="AB48" s="52"/>
    </row>
    <row r="49" spans="1:28" x14ac:dyDescent="0.35">
      <c r="A49" s="196" t="s">
        <v>22</v>
      </c>
      <c r="B49" s="57">
        <f>(Résultats!AC$135+Résultats!AC$136)/1000000</f>
        <v>0</v>
      </c>
      <c r="C49" s="57">
        <f>(Résultats!AC$155+Résultats!AC$156)/1000000</f>
        <v>8.1278143818999986</v>
      </c>
      <c r="D49" s="57">
        <f>'T energie usages'!J54/'T energie usages'!J$59*(Résultats!AC$159+Résultats!AC$160+Résultats!AC$161)/1000000</f>
        <v>2.0625654754226623</v>
      </c>
      <c r="E49" s="57">
        <f>(Résultats!AC$181+Résultats!AC$182)/1000000</f>
        <v>9.7055203469999984</v>
      </c>
      <c r="F49" s="57">
        <v>0</v>
      </c>
      <c r="G49" s="197">
        <f t="shared" ref="G49:G53" si="4">SUM(B49:F49)</f>
        <v>19.895900204322658</v>
      </c>
      <c r="H49" s="3"/>
      <c r="I49" s="204"/>
      <c r="J49" s="51"/>
      <c r="K49" s="51"/>
      <c r="L49" s="51"/>
      <c r="M49" s="51"/>
      <c r="N49" s="53"/>
      <c r="O49" s="54"/>
      <c r="P49" s="54"/>
      <c r="Q49" s="54"/>
      <c r="R49" s="54"/>
      <c r="S49" s="54"/>
      <c r="T49" s="46"/>
      <c r="U49" s="34"/>
      <c r="W49" s="45"/>
      <c r="X49" s="52"/>
      <c r="Y49" s="52"/>
      <c r="Z49" s="52"/>
      <c r="AA49" s="52"/>
      <c r="AB49" s="52"/>
    </row>
    <row r="50" spans="1:28" x14ac:dyDescent="0.35">
      <c r="A50" s="196" t="s">
        <v>23</v>
      </c>
      <c r="B50" s="57">
        <f>B51+B52</f>
        <v>13.038057682000002</v>
      </c>
      <c r="C50" s="57">
        <f>C51+C52</f>
        <v>57.095770904058256</v>
      </c>
      <c r="D50" s="57">
        <f>D51+D52</f>
        <v>1.5182125756286309</v>
      </c>
      <c r="E50" s="57">
        <f>E51+E52</f>
        <v>21.17057137286093</v>
      </c>
      <c r="F50" s="57">
        <f>F51+F52</f>
        <v>14.17898973</v>
      </c>
      <c r="G50" s="197">
        <f t="shared" si="4"/>
        <v>107.00160226454781</v>
      </c>
      <c r="H50" s="3"/>
      <c r="I50" s="204"/>
      <c r="J50" s="51"/>
      <c r="K50" s="51"/>
      <c r="L50" s="51"/>
      <c r="M50" s="51"/>
      <c r="N50" s="53"/>
      <c r="O50" s="54"/>
      <c r="P50" s="54"/>
      <c r="Q50" s="54"/>
      <c r="R50" s="54"/>
      <c r="S50" s="54"/>
      <c r="T50" s="46"/>
      <c r="U50" s="34"/>
      <c r="W50" s="45"/>
      <c r="X50" s="52"/>
      <c r="Y50" s="52"/>
      <c r="Z50" s="52"/>
      <c r="AA50" s="52"/>
      <c r="AB50" s="52"/>
    </row>
    <row r="51" spans="1:28" x14ac:dyDescent="0.35">
      <c r="A51" s="179" t="s">
        <v>24</v>
      </c>
      <c r="B51" s="19">
        <f>(Résultats!AC$129+Résultats!AC$130+Résultats!AC$131+Résultats!AC$132+Résultats!AC$133+Résultats!AC$134)/1000000</f>
        <v>13.038057682000002</v>
      </c>
      <c r="C51" s="19">
        <f>(Résultats!AC$138+Résultats!AC$140+Résultats!AC$141+Résultats!AC$142+Résultats!AC$143+Résultats!AC$144+Résultats!AC$145+Résultats!AC$146+Résultats!AC$147+Résultats!AC$148+Résultats!AC$149)/1000000</f>
        <v>50.263397309058256</v>
      </c>
      <c r="D51" s="19">
        <f>'T energie usages'!J56/'T energie usages'!J$59*(Résultats!AC$159+Résultats!AC$160+Résultats!AC$161)/1000000</f>
        <v>1.4685922538849392</v>
      </c>
      <c r="E51" s="19">
        <f>(Résultats!AC$164+Résultats!AC$165+Résultats!AC$166+Résultats!AC$167+Résultats!AC$168+Résultats!AC$169+Résultats!AC$170+Résultats!AC$171+Résultats!AC$172+Résultats!AC$173+Résultats!AC$174+Résultats!AC$175+Résultats!AC$183+Résultats!AC$185)/1000000</f>
        <v>20.66054942736093</v>
      </c>
      <c r="F51" s="19">
        <f>Résultats!AC$100/1000000</f>
        <v>14.17898973</v>
      </c>
      <c r="G51" s="121">
        <f t="shared" si="4"/>
        <v>99.609586402304132</v>
      </c>
      <c r="H51" s="3"/>
      <c r="I51" s="204"/>
      <c r="J51" s="51"/>
      <c r="K51" s="51"/>
      <c r="L51" s="51"/>
      <c r="M51" s="51"/>
      <c r="N51" s="53"/>
      <c r="O51" s="54"/>
      <c r="P51" s="54"/>
      <c r="Q51" s="54"/>
      <c r="R51" s="54"/>
      <c r="S51" s="54"/>
      <c r="T51" s="46"/>
      <c r="U51" s="42"/>
      <c r="W51" s="41"/>
      <c r="X51" s="52"/>
      <c r="Y51" s="52"/>
      <c r="Z51" s="52"/>
      <c r="AA51" s="52"/>
      <c r="AB51" s="52"/>
    </row>
    <row r="52" spans="1:28" x14ac:dyDescent="0.35">
      <c r="A52" s="179" t="s">
        <v>25</v>
      </c>
      <c r="B52" s="19">
        <v>0</v>
      </c>
      <c r="C52" s="19">
        <f>(Résultats!AC$139)/1000000</f>
        <v>6.832373595</v>
      </c>
      <c r="D52" s="19">
        <f>'T energie usages'!J58/'T energie usages'!J$59*(Résultats!AC$159+Résultats!AC$160+Résultats!AC$161)/1000000</f>
        <v>4.9620321743691721E-2</v>
      </c>
      <c r="E52" s="19">
        <f>(Résultats!AC$163)/1000000</f>
        <v>0.51002194550000002</v>
      </c>
      <c r="F52" s="19">
        <v>0</v>
      </c>
      <c r="G52" s="121">
        <f t="shared" si="4"/>
        <v>7.3920158622436922</v>
      </c>
      <c r="H52" s="3"/>
      <c r="I52" s="204"/>
      <c r="J52" s="51"/>
      <c r="K52" s="51"/>
      <c r="L52" s="51"/>
      <c r="M52" s="51"/>
      <c r="N52" s="53"/>
      <c r="O52" s="54"/>
      <c r="P52" s="54"/>
      <c r="Q52" s="54"/>
      <c r="R52" s="54"/>
      <c r="S52" s="54"/>
      <c r="T52" s="46"/>
      <c r="U52" s="42"/>
      <c r="W52" s="41"/>
      <c r="X52" s="52"/>
      <c r="Y52" s="52"/>
      <c r="Z52" s="52"/>
      <c r="AA52" s="52"/>
      <c r="AB52" s="52"/>
    </row>
    <row r="53" spans="1:28" x14ac:dyDescent="0.35">
      <c r="A53" s="72" t="s">
        <v>41</v>
      </c>
      <c r="B53" s="58">
        <f>SUM(B48:B50)+B45</f>
        <v>13.577314723800001</v>
      </c>
      <c r="C53" s="58">
        <f>SUM(C48:C50)+C45</f>
        <v>189.83759713270362</v>
      </c>
      <c r="D53" s="58">
        <f>SUM(D48:D50)+D45</f>
        <v>5.9066705674999982</v>
      </c>
      <c r="E53" s="58">
        <f>SUM(E48:E50)+E45</f>
        <v>47.12977395999917</v>
      </c>
      <c r="F53" s="58">
        <f>SUM(F48:F50)+F45</f>
        <v>14.17898973</v>
      </c>
      <c r="G53" s="198">
        <f t="shared" si="4"/>
        <v>270.6303461140028</v>
      </c>
      <c r="H53" s="3"/>
      <c r="I53" s="204"/>
      <c r="J53" s="51"/>
      <c r="K53" s="51"/>
      <c r="L53" s="51"/>
      <c r="M53" s="51"/>
      <c r="N53" s="53"/>
      <c r="O53" s="54"/>
      <c r="P53" s="54"/>
      <c r="Q53" s="54"/>
      <c r="R53" s="54"/>
      <c r="S53" s="54"/>
      <c r="T53" s="46"/>
      <c r="U53" s="48"/>
      <c r="W53" s="47"/>
      <c r="X53" s="52"/>
      <c r="Y53" s="52"/>
      <c r="Z53" s="52"/>
      <c r="AA53" s="52"/>
      <c r="AB53" s="52"/>
    </row>
    <row r="54" spans="1:28" x14ac:dyDescent="0.35">
      <c r="A54" s="199" t="s">
        <v>43</v>
      </c>
      <c r="B54" s="202">
        <f>(Résultats!AC$102+Résultats!AC$129+Résultats!AC$130+Résultats!AC$131+Résultats!AC$132+Résultats!AC$133+Résultats!AC$134+Résultats!AC$135+Résultats!AC$136)/1000000</f>
        <v>13.577314723800002</v>
      </c>
      <c r="C54" s="202">
        <f>(Résultats!AC$104+Résultats!AC$138+Résultats!AC$139+Résultats!AC$140+Résultats!AC$141+Résultats!AC$142+Résultats!AC$143+Résultats!AC$144+Résultats!AC$145+Résultats!AC$146+Résultats!AC$147+Résultats!AC$148+Résultats!AC$149+Résultats!AC$150+Résultats!AC$151+Résultats!AC$152+Résultats!AC$153+Résultats!AC$154+Résultats!AC$155+Résultats!AC$156)/1000000</f>
        <v>189.88287896295827</v>
      </c>
      <c r="D54" s="202">
        <f>(Résultats!AC$159+Résultats!AC$160+Résultats!AC$161)/1000000</f>
        <v>5.9066705675</v>
      </c>
      <c r="E54" s="201">
        <f>(Résultats!AC$106+Résultats!AC$163+Résultats!AC$164+Résultats!AC$165+Résultats!AC$166+Résultats!AC$167+Résultats!AC$168+Résultats!AC$169+Résultats!AC$170+Résultats!AC$171+Résultats!AC$172+Résultats!AC$173+Résultats!AC$174+Résultats!AC$175+Résultats!AC$176+Résultats!AC$177+Résultats!AC$178+Résultats!AC$179+Résultats!AC$180+Résultats!AC$181+Résultats!AC$182+Résultats!AC$183)/1000000</f>
        <v>47.047506459670934</v>
      </c>
      <c r="F54" s="202">
        <f>Résultats!AC$100/1000000</f>
        <v>14.17898973</v>
      </c>
      <c r="G54" s="203">
        <f>SUM(B54:F54)</f>
        <v>270.59336044392921</v>
      </c>
      <c r="H54" s="3"/>
      <c r="I54" s="204"/>
      <c r="J54" s="51"/>
      <c r="K54" s="51"/>
      <c r="L54" s="51"/>
      <c r="M54" s="46"/>
      <c r="O54" s="51"/>
      <c r="P54" s="51"/>
      <c r="Q54" s="51"/>
      <c r="R54" s="51"/>
      <c r="S54" s="46"/>
      <c r="T54" s="46"/>
      <c r="X54" s="52"/>
      <c r="Y54" s="52"/>
      <c r="Z54" s="52"/>
      <c r="AA54" s="52"/>
      <c r="AB54" s="52"/>
    </row>
    <row r="55" spans="1:28" x14ac:dyDescent="0.35">
      <c r="A55" s="199"/>
      <c r="B55" s="200"/>
      <c r="C55" s="200"/>
      <c r="D55" s="200"/>
      <c r="E55" s="200"/>
      <c r="F55" s="200"/>
      <c r="G55" s="201">
        <f>Résultats!AC$194/1000000</f>
        <v>270.788073</v>
      </c>
      <c r="H55" s="3"/>
      <c r="I55" s="204"/>
      <c r="J55" s="51"/>
      <c r="K55" s="51"/>
      <c r="L55" s="51"/>
      <c r="M55" s="46"/>
      <c r="O55" s="51"/>
      <c r="P55" s="51"/>
      <c r="Q55" s="51"/>
      <c r="R55" s="51"/>
      <c r="S55" s="46"/>
      <c r="T55" s="46"/>
      <c r="W55" s="48"/>
      <c r="X55" s="52"/>
      <c r="Y55" s="52"/>
      <c r="Z55" s="52"/>
      <c r="AA55" s="52"/>
      <c r="AB55" s="52"/>
    </row>
    <row r="56" spans="1:28" x14ac:dyDescent="0.35">
      <c r="A56" s="3"/>
      <c r="B56" s="64"/>
      <c r="C56" s="64"/>
      <c r="D56" s="64"/>
      <c r="E56" s="64"/>
      <c r="F56" s="64"/>
      <c r="G56" s="3"/>
      <c r="H56" s="3"/>
      <c r="I56" s="204"/>
      <c r="J56" s="51"/>
      <c r="K56" s="51"/>
      <c r="L56" s="51"/>
      <c r="M56" s="46"/>
      <c r="O56" s="51"/>
      <c r="P56" s="51"/>
      <c r="Q56" s="51"/>
      <c r="R56" s="51"/>
      <c r="S56" s="46"/>
      <c r="T56" s="46"/>
      <c r="W56" s="49"/>
      <c r="X56" s="52"/>
      <c r="Y56" s="52"/>
      <c r="Z56" s="52"/>
      <c r="AA56" s="52"/>
      <c r="AB56" s="52"/>
    </row>
    <row r="57" spans="1:28" ht="21" x14ac:dyDescent="0.5">
      <c r="A57" s="175">
        <v>2035</v>
      </c>
      <c r="B57" s="4" t="s">
        <v>36</v>
      </c>
      <c r="C57" s="4" t="s">
        <v>37</v>
      </c>
      <c r="D57" s="4" t="s">
        <v>38</v>
      </c>
      <c r="E57" s="4" t="s">
        <v>39</v>
      </c>
      <c r="F57" s="4" t="s">
        <v>40</v>
      </c>
      <c r="G57" s="119" t="s">
        <v>1</v>
      </c>
      <c r="H57" s="3"/>
      <c r="I57" s="25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W57" s="44"/>
      <c r="X57" s="44"/>
      <c r="Y57" s="44"/>
      <c r="Z57" s="44"/>
      <c r="AA57" s="44"/>
      <c r="AB57" s="52"/>
    </row>
    <row r="58" spans="1:28" x14ac:dyDescent="0.35">
      <c r="A58" s="196" t="s">
        <v>18</v>
      </c>
      <c r="B58" s="57">
        <f>B59+B60</f>
        <v>0</v>
      </c>
      <c r="C58" s="57">
        <f>C59+C60</f>
        <v>101.72449700595274</v>
      </c>
      <c r="D58" s="57">
        <f>D59+D60</f>
        <v>0.42293689914774291</v>
      </c>
      <c r="E58" s="61">
        <f>E59+E60</f>
        <v>0.85244688257913193</v>
      </c>
      <c r="F58" s="57">
        <f>F59+F60</f>
        <v>0</v>
      </c>
      <c r="G58" s="197">
        <f t="shared" ref="G58:G67" si="5">SUM(B58:F58)</f>
        <v>102.99988078767961</v>
      </c>
      <c r="H58" s="3"/>
      <c r="I58" s="204"/>
      <c r="J58" s="51"/>
      <c r="K58" s="51"/>
      <c r="L58" s="51"/>
      <c r="M58" s="51"/>
      <c r="N58" s="53"/>
      <c r="O58" s="51"/>
      <c r="P58" s="51"/>
      <c r="Q58" s="51"/>
      <c r="R58" s="51"/>
      <c r="S58" s="51"/>
      <c r="T58" s="46"/>
      <c r="U58" s="34"/>
      <c r="W58" s="45"/>
      <c r="X58" s="52"/>
      <c r="Y58" s="52"/>
      <c r="Z58" s="52"/>
      <c r="AA58" s="52"/>
      <c r="AB58" s="52"/>
    </row>
    <row r="59" spans="1:28" x14ac:dyDescent="0.35">
      <c r="A59" s="178" t="s">
        <v>19</v>
      </c>
      <c r="B59" s="19">
        <v>0</v>
      </c>
      <c r="C59" s="19">
        <f>'T energie usages'!I64*3.2*Résultats!AH250</f>
        <v>52.919383722952745</v>
      </c>
      <c r="D59" s="19">
        <f>'T energie usages'!J64/'T energie usages'!J$72*(Résultats!AH$159+Résultats!AH$160+Résultats!AH$161)/1000000</f>
        <v>0.21332710452311407</v>
      </c>
      <c r="E59" s="55">
        <f>'T energie usages'!K64*2.394*Résultats!AH251</f>
        <v>1.0104571913183856E-4</v>
      </c>
      <c r="F59" s="19">
        <v>0</v>
      </c>
      <c r="G59" s="121">
        <f t="shared" si="5"/>
        <v>53.132811873194996</v>
      </c>
      <c r="H59" s="3"/>
      <c r="I59" s="204"/>
      <c r="J59" s="51"/>
      <c r="K59" s="51"/>
      <c r="L59" s="51"/>
      <c r="M59" s="51"/>
      <c r="N59" s="53"/>
      <c r="O59" s="51"/>
      <c r="P59" s="51"/>
      <c r="Q59" s="51"/>
      <c r="R59" s="51"/>
      <c r="S59" s="51"/>
      <c r="T59" s="46"/>
      <c r="U59" s="42"/>
      <c r="W59" s="41"/>
      <c r="X59" s="52"/>
      <c r="Y59" s="52"/>
      <c r="Z59" s="52"/>
      <c r="AA59" s="52"/>
      <c r="AB59" s="52"/>
    </row>
    <row r="60" spans="1:28" x14ac:dyDescent="0.35">
      <c r="A60" s="179" t="s">
        <v>20</v>
      </c>
      <c r="B60" s="19">
        <v>0</v>
      </c>
      <c r="C60" s="19">
        <f>(Résultats!AH$150+Résultats!AH$151+Résultats!AH$152+Résultats!AH$153+Résultats!AH$154)/1000000</f>
        <v>48.805113282999997</v>
      </c>
      <c r="D60" s="19">
        <f>'T energie usages'!J65/'T energie usages'!J$72*(Résultats!AH$159+Résultats!AH$160+Résultats!AH$161)/1000000</f>
        <v>0.20960979462462886</v>
      </c>
      <c r="E60" s="55">
        <f>(Résultats!AH$176+Résultats!AH$177+Résultats!AH$178+Résultats!AH$179+Résultats!AH$180)/1000000</f>
        <v>0.85234583686000009</v>
      </c>
      <c r="F60" s="19">
        <v>0</v>
      </c>
      <c r="G60" s="121">
        <f t="shared" si="5"/>
        <v>49.867068914484626</v>
      </c>
      <c r="H60" s="3"/>
      <c r="I60" s="204"/>
      <c r="J60" s="51"/>
      <c r="K60" s="51"/>
      <c r="L60" s="51"/>
      <c r="M60" s="51"/>
      <c r="N60" s="53"/>
      <c r="O60" s="51"/>
      <c r="P60" s="51"/>
      <c r="Q60" s="51"/>
      <c r="R60" s="51"/>
      <c r="S60" s="51"/>
      <c r="T60" s="46"/>
      <c r="U60" s="42"/>
      <c r="W60" s="41"/>
      <c r="X60" s="52"/>
      <c r="Y60" s="52"/>
      <c r="Z60" s="52"/>
      <c r="AA60" s="52"/>
      <c r="AB60" s="52"/>
    </row>
    <row r="61" spans="1:28" x14ac:dyDescent="0.35">
      <c r="A61" s="196" t="s">
        <v>21</v>
      </c>
      <c r="B61" s="57">
        <f>Résultats!AH$102/1000000</f>
        <v>0.4617166009</v>
      </c>
      <c r="C61" s="57">
        <f>'T energie usages'!I66*3.2*Résultats!AH250</f>
        <v>12.429618433227402</v>
      </c>
      <c r="D61" s="57">
        <f>'T energie usages'!J66/'T energie usages'!J$72*(Résultats!AH$159+Résultats!AH$160+Résultats!AH$161)/1000000</f>
        <v>1.9373708190344634</v>
      </c>
      <c r="E61" s="57">
        <f>('T energie usages'!K66-8)*2.394*Résultats!AH251</f>
        <v>13.73172484503665</v>
      </c>
      <c r="F61" s="57">
        <v>0</v>
      </c>
      <c r="G61" s="197">
        <f t="shared" si="5"/>
        <v>28.560430698198516</v>
      </c>
      <c r="H61" s="3"/>
      <c r="I61" s="204"/>
      <c r="J61" s="51"/>
      <c r="K61" s="51"/>
      <c r="L61" s="51"/>
      <c r="M61" s="51"/>
      <c r="N61" s="53"/>
      <c r="O61" s="51"/>
      <c r="P61" s="51"/>
      <c r="Q61" s="51"/>
      <c r="R61" s="51"/>
      <c r="S61" s="51"/>
      <c r="T61" s="46"/>
      <c r="U61" s="34"/>
      <c r="W61" s="45"/>
      <c r="X61" s="52"/>
      <c r="Y61" s="52"/>
      <c r="Z61" s="52"/>
      <c r="AA61" s="52"/>
      <c r="AB61" s="52"/>
    </row>
    <row r="62" spans="1:28" x14ac:dyDescent="0.35">
      <c r="A62" s="196" t="s">
        <v>22</v>
      </c>
      <c r="B62" s="57">
        <f>(Résultats!AH$135+Résultats!AH$136)/1000000</f>
        <v>0</v>
      </c>
      <c r="C62" s="57">
        <f>(Résultats!AH$155+Résultats!AH$156)/1000000</f>
        <v>8.2496306998999991</v>
      </c>
      <c r="D62" s="57">
        <f>'T energie usages'!J67/'T energie usages'!J$72*(Résultats!AH$159+Résultats!AH$160+Résultats!AH$161)/1000000</f>
        <v>2.2992915935694884</v>
      </c>
      <c r="E62" s="57">
        <f>(Résultats!AH$181+Résultats!AH$182)/1000000</f>
        <v>10.06754669</v>
      </c>
      <c r="F62" s="57">
        <v>0</v>
      </c>
      <c r="G62" s="197">
        <f t="shared" si="5"/>
        <v>20.616468983469488</v>
      </c>
      <c r="H62" s="3"/>
      <c r="I62" s="204"/>
      <c r="J62" s="51"/>
      <c r="K62" s="51"/>
      <c r="L62" s="51"/>
      <c r="M62" s="51"/>
      <c r="N62" s="53"/>
      <c r="O62" s="51"/>
      <c r="P62" s="51"/>
      <c r="Q62" s="51"/>
      <c r="R62" s="51"/>
      <c r="S62" s="51"/>
      <c r="T62" s="46"/>
      <c r="U62" s="34"/>
      <c r="W62" s="45"/>
      <c r="X62" s="52"/>
      <c r="Y62" s="52"/>
      <c r="Z62" s="52"/>
      <c r="AA62" s="52"/>
      <c r="AB62" s="52"/>
    </row>
    <row r="63" spans="1:28" x14ac:dyDescent="0.35">
      <c r="A63" s="196" t="s">
        <v>23</v>
      </c>
      <c r="B63" s="57">
        <f>B64+B65</f>
        <v>14.113233935899999</v>
      </c>
      <c r="C63" s="57">
        <f>C64+C65</f>
        <v>61.114037808514922</v>
      </c>
      <c r="D63" s="57">
        <f>D64+D65</f>
        <v>1.5984321439483047</v>
      </c>
      <c r="E63" s="57">
        <f>E64+E65</f>
        <v>21.244400498076853</v>
      </c>
      <c r="F63" s="57">
        <f>F64+F65</f>
        <v>14.181436119999999</v>
      </c>
      <c r="G63" s="197">
        <f t="shared" si="5"/>
        <v>112.25154050644008</v>
      </c>
      <c r="H63" s="3"/>
      <c r="I63" s="204"/>
      <c r="J63" s="51"/>
      <c r="K63" s="51"/>
      <c r="L63" s="51"/>
      <c r="M63" s="51"/>
      <c r="N63" s="53"/>
      <c r="O63" s="51"/>
      <c r="P63" s="51"/>
      <c r="Q63" s="51"/>
      <c r="R63" s="51"/>
      <c r="S63" s="51"/>
      <c r="T63" s="46"/>
      <c r="U63" s="34"/>
      <c r="W63" s="45"/>
      <c r="X63" s="52"/>
      <c r="Y63" s="52"/>
      <c r="Z63" s="52"/>
      <c r="AA63" s="52"/>
      <c r="AB63" s="52"/>
    </row>
    <row r="64" spans="1:28" x14ac:dyDescent="0.35">
      <c r="A64" s="179" t="s">
        <v>24</v>
      </c>
      <c r="B64" s="99">
        <f>(Résultats!AH$129+Résultats!AH$130+Résultats!AH$131+Résultats!AH$132+Résultats!AH$133+Résultats!AH$134)/1000000</f>
        <v>14.113233935899999</v>
      </c>
      <c r="C64" s="19">
        <f>(Résultats!AH$138+Résultats!AH$140+Résultats!AH$141+Résultats!AH$142+Résultats!AH$143+Résultats!AH$144+Résultats!AH$145+Résultats!AH$146+Résultats!AH$147+Résultats!AH$148+Résultats!AH$149)/1000000</f>
        <v>53.725357766514925</v>
      </c>
      <c r="D64" s="19">
        <f>'T energie usages'!J69/'T energie usages'!J$72*(Résultats!AH$159+Résultats!AH$160+Résultats!AH$161)/1000000</f>
        <v>1.5463359721596979</v>
      </c>
      <c r="E64" s="19">
        <f>(Résultats!AH$164+Résultats!AH$165+Résultats!AH$166+Résultats!AH$167+Résultats!AH$168+Résultats!AH$169+Résultats!AH$170+Résultats!AH$171+Résultats!AH$172+Résultats!AH$173+Résultats!AH$174+Résultats!AH$175+Résultats!AH$183+Résultats!AH$185)/1000000</f>
        <v>20.726714227676855</v>
      </c>
      <c r="F64" s="19">
        <f>Résultats!AH$100/1000000</f>
        <v>14.181436119999999</v>
      </c>
      <c r="G64" s="121">
        <f t="shared" si="5"/>
        <v>104.29307802225148</v>
      </c>
      <c r="H64" s="3"/>
      <c r="I64" s="204"/>
      <c r="K64" s="51"/>
      <c r="L64" s="51"/>
      <c r="M64" s="51"/>
      <c r="N64" s="53"/>
      <c r="O64" s="51"/>
      <c r="P64" s="51"/>
      <c r="Q64" s="51"/>
      <c r="R64" s="51"/>
      <c r="S64" s="51"/>
      <c r="T64" s="46"/>
      <c r="U64" s="42"/>
      <c r="W64" s="41"/>
      <c r="X64" s="52"/>
      <c r="Y64" s="52"/>
      <c r="Z64" s="52"/>
      <c r="AA64" s="52"/>
      <c r="AB64" s="52"/>
    </row>
    <row r="65" spans="1:28" x14ac:dyDescent="0.35">
      <c r="A65" s="179" t="s">
        <v>25</v>
      </c>
      <c r="B65" s="19">
        <v>0</v>
      </c>
      <c r="C65" s="19">
        <f>(Résultats!AH$139)/1000000</f>
        <v>7.3886800420000007</v>
      </c>
      <c r="D65" s="19">
        <f>'T energie usages'!J71/'T energie usages'!J$72*(Résultats!AH$159+Résultats!AH$160+Résultats!AH$161)/1000000</f>
        <v>5.2096171788606829E-2</v>
      </c>
      <c r="E65" s="19">
        <f>(Résultats!AH$163)/1000000</f>
        <v>0.51768627039999993</v>
      </c>
      <c r="F65" s="19">
        <v>0</v>
      </c>
      <c r="G65" s="121">
        <f t="shared" si="5"/>
        <v>7.9584624841886074</v>
      </c>
      <c r="H65" s="3"/>
      <c r="I65" s="204"/>
      <c r="K65" s="51"/>
      <c r="L65" s="51"/>
      <c r="M65" s="51"/>
      <c r="N65" s="53"/>
      <c r="O65" s="51"/>
      <c r="P65" s="51"/>
      <c r="Q65" s="51"/>
      <c r="R65" s="51"/>
      <c r="S65" s="51"/>
      <c r="T65" s="46"/>
      <c r="U65" s="42"/>
      <c r="W65" s="41"/>
      <c r="X65" s="52"/>
      <c r="Y65" s="52"/>
      <c r="Z65" s="52"/>
      <c r="AA65" s="52"/>
      <c r="AB65" s="52"/>
    </row>
    <row r="66" spans="1:28" x14ac:dyDescent="0.35">
      <c r="A66" s="72" t="s">
        <v>41</v>
      </c>
      <c r="B66" s="58">
        <f>SUM(B61:B63)+B58</f>
        <v>14.574950536799999</v>
      </c>
      <c r="C66" s="58">
        <f>SUM(C61:C63)+C58</f>
        <v>183.51778394759506</v>
      </c>
      <c r="D66" s="58">
        <f>SUM(D61:D63)+D58</f>
        <v>6.2580314556999994</v>
      </c>
      <c r="E66" s="58">
        <f>SUM(E61:E63)+E58</f>
        <v>45.896118915692639</v>
      </c>
      <c r="F66" s="58">
        <f>SUM(F61:F63)+F58</f>
        <v>14.181436119999999</v>
      </c>
      <c r="G66" s="205">
        <f t="shared" si="5"/>
        <v>264.4283209757877</v>
      </c>
      <c r="H66" s="3"/>
      <c r="I66" s="106"/>
      <c r="J66" s="100"/>
      <c r="K66" s="51"/>
      <c r="L66" s="51"/>
      <c r="M66" s="51"/>
      <c r="N66" s="53"/>
      <c r="O66" s="51"/>
      <c r="P66" s="51"/>
      <c r="Q66" s="51"/>
      <c r="R66" s="51"/>
      <c r="S66" s="51"/>
      <c r="T66" s="46"/>
      <c r="U66" s="48"/>
      <c r="W66" s="47"/>
      <c r="X66" s="52"/>
      <c r="Y66" s="52"/>
      <c r="Z66" s="52"/>
      <c r="AA66" s="52"/>
      <c r="AB66" s="52"/>
    </row>
    <row r="67" spans="1:28" x14ac:dyDescent="0.35">
      <c r="A67" s="199" t="s">
        <v>43</v>
      </c>
      <c r="B67" s="202">
        <f>(Résultats!AH$102+Résultats!AH$129+Résultats!AH$130+Résultats!AH$131+Résultats!AH$132+Résultats!AH$133+Résultats!AH$134+Résultats!AH$135+Résultats!AH$136)/1000000</f>
        <v>14.574950536799999</v>
      </c>
      <c r="C67" s="202">
        <f>(Résultats!AH$104+Résultats!AH$138+Résultats!AH$139+Résultats!AH$140+Résultats!AH$141+Résultats!AH$142+Résultats!AH$143+Résultats!AH$144+Résultats!AH$145+Résultats!AH$146+Résultats!AH$147+Résultats!AH$148+Résultats!AH$149+Résultats!AH$150+Résultats!AH$151+Résultats!AH$152+Résultats!AH$153+Résultats!AH$154+Résultats!AH$155+Résultats!AH$156)/1000000</f>
        <v>183.55727447141493</v>
      </c>
      <c r="D67" s="202">
        <f>(Résultats!AH$159+Résultats!AH$160+Résultats!AH$161)/1000000</f>
        <v>6.2580314556999994</v>
      </c>
      <c r="E67" s="201">
        <f>(Résultats!AH$106+Résultats!AH$163+Résultats!AH$164+Résultats!AH$165+Résultats!AH$166+Résultats!AH$167+Résultats!AH$168+Résultats!AH$169+Résultats!AH$170+Résultats!AH$171+Résultats!AH$172+Résultats!AH$173+Résultats!AH$174+Résultats!AH$175+Résultats!AH$176+Résultats!AH$177+Résultats!AH$178+Résultats!AH$179+Résultats!AH$180+Résultats!AH$181+Résultats!AH$182+Résultats!AH$183)/1000000</f>
        <v>45.806057799436836</v>
      </c>
      <c r="F67" s="202">
        <f>Résultats!AH$100/1000000</f>
        <v>14.181436119999999</v>
      </c>
      <c r="G67" s="203">
        <f t="shared" si="5"/>
        <v>264.37775038335178</v>
      </c>
      <c r="H67" s="3"/>
      <c r="I67" s="69"/>
      <c r="K67" s="24"/>
      <c r="L67" s="51"/>
    </row>
    <row r="68" spans="1:28" x14ac:dyDescent="0.35">
      <c r="A68" s="199"/>
      <c r="B68" s="199"/>
      <c r="C68" s="199"/>
      <c r="D68" s="199"/>
      <c r="E68" s="199"/>
      <c r="F68" s="199"/>
      <c r="G68" s="201">
        <f>Résultats!AH$194/1000000</f>
        <v>264.56474880000002</v>
      </c>
      <c r="H68" s="3"/>
      <c r="I68" s="69"/>
      <c r="K68" s="24"/>
      <c r="L68" s="51"/>
    </row>
    <row r="69" spans="1:28" x14ac:dyDescent="0.35">
      <c r="A69" s="3"/>
      <c r="B69" s="3"/>
      <c r="C69" s="3"/>
      <c r="D69" s="3"/>
      <c r="E69" s="3"/>
      <c r="F69" s="3"/>
      <c r="G69" s="3"/>
      <c r="H69" s="3"/>
      <c r="I69" s="69"/>
      <c r="K69" s="24"/>
      <c r="L69" s="51"/>
    </row>
    <row r="70" spans="1:28" ht="21" x14ac:dyDescent="0.5">
      <c r="A70" s="175">
        <v>2050</v>
      </c>
      <c r="B70" s="4" t="s">
        <v>36</v>
      </c>
      <c r="C70" s="4" t="s">
        <v>37</v>
      </c>
      <c r="D70" s="4" t="s">
        <v>38</v>
      </c>
      <c r="E70" s="4" t="s">
        <v>39</v>
      </c>
      <c r="F70" s="4" t="s">
        <v>40</v>
      </c>
      <c r="G70" s="119" t="s">
        <v>1</v>
      </c>
      <c r="H70" s="3"/>
      <c r="I70" s="3"/>
    </row>
    <row r="71" spans="1:28" x14ac:dyDescent="0.35">
      <c r="A71" s="196" t="s">
        <v>18</v>
      </c>
      <c r="B71" s="57">
        <f>B72+B73</f>
        <v>0.23678751749999999</v>
      </c>
      <c r="C71" s="57">
        <f>C72+C73</f>
        <v>72.279906669981514</v>
      </c>
      <c r="D71" s="57">
        <f>D72+D73</f>
        <v>1.4615908196516445</v>
      </c>
      <c r="E71" s="57">
        <f>E72+E73</f>
        <v>1.9206761703411188</v>
      </c>
      <c r="F71" s="57">
        <f>F72+F73</f>
        <v>0</v>
      </c>
      <c r="G71" s="197">
        <f t="shared" ref="G71:G80" si="6">SUM(B71:F71)</f>
        <v>75.898961177474291</v>
      </c>
      <c r="H71" s="3"/>
      <c r="I71" s="3"/>
    </row>
    <row r="72" spans="1:28" x14ac:dyDescent="0.35">
      <c r="A72" s="178" t="s">
        <v>19</v>
      </c>
      <c r="B72" s="19">
        <f>Résultats!AF$118/1000000</f>
        <v>0.23678751749999999</v>
      </c>
      <c r="C72" s="19">
        <f>'T energie usages'!I90*3.2*Résultats!AW250</f>
        <v>23.757845639081527</v>
      </c>
      <c r="D72" s="19">
        <f>'T energie usages'!J90/'T energie usages'!J$98*(Résultats!AW$159+Résultats!AW$160+Résultats!AW$161)/1000000</f>
        <v>1.0448006401586865</v>
      </c>
      <c r="E72" s="19">
        <f>'T energie usages'!K90*2.394*Résultats!AW251</f>
        <v>6.4216501118582228E-5</v>
      </c>
      <c r="F72" s="19">
        <v>0</v>
      </c>
      <c r="G72" s="121">
        <f t="shared" si="6"/>
        <v>25.039498013241335</v>
      </c>
      <c r="H72" s="3"/>
      <c r="I72" s="3"/>
    </row>
    <row r="73" spans="1:28" x14ac:dyDescent="0.35">
      <c r="A73" s="179" t="s">
        <v>20</v>
      </c>
      <c r="B73" s="19">
        <v>0</v>
      </c>
      <c r="C73" s="19">
        <f>(Résultats!AW$150+Résultats!AW$151+Résultats!AW$152+Résultats!AW$153+Résultats!AW$154)/1000000</f>
        <v>48.522061030899991</v>
      </c>
      <c r="D73" s="19">
        <f>'T energie usages'!J91/'T energie usages'!J$98*(Résultats!AW$159+Résultats!AW$160+Résultats!AW$161)/1000000</f>
        <v>0.41679017949295794</v>
      </c>
      <c r="E73" s="19">
        <f>(Résultats!AW$176+Résultats!AW$177+Résultats!AW$178+Résultats!AW$179+Résultats!AW$180)/1000000</f>
        <v>1.9206119538400002</v>
      </c>
      <c r="F73" s="19">
        <v>0</v>
      </c>
      <c r="G73" s="121">
        <f t="shared" si="6"/>
        <v>50.859463164232949</v>
      </c>
      <c r="H73" s="3"/>
      <c r="I73" s="3"/>
    </row>
    <row r="74" spans="1:28" x14ac:dyDescent="0.35">
      <c r="A74" s="196" t="s">
        <v>21</v>
      </c>
      <c r="B74" s="57">
        <f>Résultats!AW$102/1000000</f>
        <v>0.31089736300000004</v>
      </c>
      <c r="C74" s="57">
        <f>'T energie usages'!I92*3.2*Résultats!AW250</f>
        <v>8.37940749320083</v>
      </c>
      <c r="D74" s="57">
        <f>'T energie usages'!J92/'T energie usages'!J$98*(Résultats!AW$159+Résultats!AW$160+Résultats!AW$161)/1000000</f>
        <v>3.0665446062264947</v>
      </c>
      <c r="E74" s="57">
        <f>('T energie usages'!K92-8)*2.394*Résultats!AW251</f>
        <v>9.9439953037506523</v>
      </c>
      <c r="F74" s="57">
        <v>0</v>
      </c>
      <c r="G74" s="197">
        <f t="shared" si="6"/>
        <v>21.70084476617798</v>
      </c>
      <c r="H74" s="3"/>
      <c r="I74" s="3"/>
    </row>
    <row r="75" spans="1:28" x14ac:dyDescent="0.35">
      <c r="A75" s="196" t="s">
        <v>22</v>
      </c>
      <c r="B75" s="57">
        <f>(Résultats!AW$135+Résultats!AW$136)/1000000</f>
        <v>0</v>
      </c>
      <c r="C75" s="57">
        <f>(Résultats!AW$155+Résultats!AW$156)/1000000</f>
        <v>10.188996614999988</v>
      </c>
      <c r="D75" s="57">
        <f>'T energie usages'!J93/'T energie usages'!J$98*(Résultats!AW$159+Résultats!AW$160+Résultats!AW$161)/1000000</f>
        <v>4.8615700276521823</v>
      </c>
      <c r="E75" s="57">
        <f>(Résultats!AW$181+Résultats!AW$182)/1000000</f>
        <v>10.767191778999999</v>
      </c>
      <c r="F75" s="57">
        <v>0</v>
      </c>
      <c r="G75" s="197">
        <f t="shared" si="6"/>
        <v>25.817758421652172</v>
      </c>
      <c r="H75" s="3"/>
      <c r="I75" s="3"/>
    </row>
    <row r="76" spans="1:28" x14ac:dyDescent="0.35">
      <c r="A76" s="196" t="s">
        <v>23</v>
      </c>
      <c r="B76" s="57">
        <f>B77+B78</f>
        <v>17.635395914500002</v>
      </c>
      <c r="C76" s="57">
        <f>C77+C78</f>
        <v>69.659089074418915</v>
      </c>
      <c r="D76" s="57">
        <f>D77+D78</f>
        <v>3.3709071094696785</v>
      </c>
      <c r="E76" s="57">
        <f>E77+E78</f>
        <v>23.178753314073099</v>
      </c>
      <c r="F76" s="57">
        <f>F77+F78</f>
        <v>15.028092460000002</v>
      </c>
      <c r="G76" s="197">
        <f t="shared" si="6"/>
        <v>128.87223787246171</v>
      </c>
      <c r="H76" s="3"/>
      <c r="I76" s="3"/>
    </row>
    <row r="77" spans="1:28" x14ac:dyDescent="0.35">
      <c r="A77" s="179" t="s">
        <v>24</v>
      </c>
      <c r="B77" s="19">
        <f>(Résultats!AW$129+Résultats!AW$130+Résultats!AW$131+Résultats!AW$132+Résultats!AW$133+Résultats!AW$134)/1000000</f>
        <v>17.635395914500002</v>
      </c>
      <c r="C77" s="19">
        <f>(Résultats!AW$138+Résultats!AW$140+Résultats!AW$141+Résultats!AW$142+Résultats!AW$143+Résultats!AW$144+Résultats!AW$145+Résultats!AW$146+Résultats!AW$147+Résultats!AW$148+Résultats!AW$149)/1000000</f>
        <v>60.77949948041892</v>
      </c>
      <c r="D77" s="19">
        <f>'T energie usages'!J95/'T energie usages'!J$98*(Résultats!AW$159+Résultats!AW$160+Résultats!AW$161)/1000000</f>
        <v>3.2580354035539671</v>
      </c>
      <c r="E77" s="19">
        <f>(Résultats!AW162+Résultats!AW$164+Résultats!AW$165+Résultats!AW$166+Résultats!AW$167+Résultats!AW$168+Résultats!AW$169+Résultats!AW$170+Résultats!AW$171+Résultats!AW$172+Résultats!AW$173+Résultats!AW$174+Résultats!AW$175+Résultats!AW$183)/1000000</f>
        <v>22.578583349173098</v>
      </c>
      <c r="F77" s="19">
        <f>Résultats!AW$100/1000000</f>
        <v>15.028092460000002</v>
      </c>
      <c r="G77" s="121">
        <f t="shared" si="6"/>
        <v>119.27960660764597</v>
      </c>
      <c r="H77" s="3"/>
      <c r="I77" s="3"/>
    </row>
    <row r="78" spans="1:28" x14ac:dyDescent="0.35">
      <c r="A78" s="179" t="s">
        <v>25</v>
      </c>
      <c r="B78" s="19">
        <v>0</v>
      </c>
      <c r="C78" s="19">
        <f>(Résultats!AW$139)/1000000</f>
        <v>8.8795895940000005</v>
      </c>
      <c r="D78" s="19">
        <f>'T energie usages'!J97/'T energie usages'!J$98*(Résultats!AW$159+Résultats!AW$160+Résultats!AW$161)/1000000</f>
        <v>0.11287170591571136</v>
      </c>
      <c r="E78" s="19">
        <f>(Résultats!AW$163)/1000000</f>
        <v>0.60016996490000007</v>
      </c>
      <c r="F78" s="19">
        <v>0</v>
      </c>
      <c r="G78" s="121">
        <f t="shared" si="6"/>
        <v>9.5926312648157115</v>
      </c>
      <c r="H78" s="3"/>
      <c r="I78" s="3"/>
    </row>
    <row r="79" spans="1:28" x14ac:dyDescent="0.35">
      <c r="A79" s="72" t="s">
        <v>41</v>
      </c>
      <c r="B79" s="58">
        <f>SUM(B74:B76)+B71</f>
        <v>18.183080795000002</v>
      </c>
      <c r="C79" s="58">
        <f>SUM(C74:C76)+C71</f>
        <v>160.50739985260122</v>
      </c>
      <c r="D79" s="58">
        <f>SUM(D74:D76)+D71</f>
        <v>12.760612562999999</v>
      </c>
      <c r="E79" s="60">
        <f>SUM(E74:E76)+E71</f>
        <v>45.810616567164864</v>
      </c>
      <c r="F79" s="58">
        <f>SUM(F74:F76)+F71</f>
        <v>15.028092460000002</v>
      </c>
      <c r="G79" s="198">
        <f t="shared" si="6"/>
        <v>252.28980223776608</v>
      </c>
      <c r="H79" s="3"/>
      <c r="I79" s="3"/>
    </row>
    <row r="80" spans="1:28" x14ac:dyDescent="0.35">
      <c r="A80" s="199" t="s">
        <v>43</v>
      </c>
      <c r="B80" s="202">
        <f>(Résultats!AW$102+Résultats!AW$129+Résultats!AW$130+Résultats!AW$131+Résultats!AW$132+Résultats!AW$133+Résultats!AW$134+Résultats!AW$135+Résultats!AW$136)/1000000</f>
        <v>17.946293277500001</v>
      </c>
      <c r="C80" s="202">
        <f>(Résultats!AW$104+Résultats!AW$138+Résultats!AW$139+Résultats!AW$140+Résultats!AW$141+Résultats!AW$142+Résultats!AW$143+Résultats!AW$144+Résultats!AW$145+Résultats!AW$146+Résultats!AW$147+Résultats!AW$148+Résultats!AW$149+Résultats!AW$150+Résultats!AW$151+Résultats!AW$152+Résultats!AW$153+Résultats!AW$154+Résultats!AW$155+Résultats!AW$156)/1000000</f>
        <v>160.52682045031889</v>
      </c>
      <c r="D80" s="202">
        <f>(Résultats!AW$159+Résultats!AW$160+Résultats!AW$161)/1000000</f>
        <v>12.760612563</v>
      </c>
      <c r="E80" s="201">
        <f>(Résultats!AW$106+Résultats!AW162+Résultats!AW$163+Résultats!AW$164+Résultats!AW$165+Résultats!AW$166+Résultats!AW$167+Résultats!AW$168+Résultats!AW$169+Résultats!AW$170+Résultats!AW$171+Résultats!AW$172+Résultats!AW$173+Résultats!AW$174+Résultats!AW$175+Résultats!AW$176+Résultats!AW$177+Résultats!AW$178+Résultats!AW$179+Résultats!AW$180+Résultats!AW181+Résultats!AW182+Résultats!AW183)/1000000</f>
        <v>45.880815166913109</v>
      </c>
      <c r="F80" s="202">
        <f>Résultats!AW100/1000000</f>
        <v>15.028092460000002</v>
      </c>
      <c r="G80" s="203">
        <f t="shared" si="6"/>
        <v>252.14263391773201</v>
      </c>
      <c r="H80" s="3"/>
      <c r="I80" s="71"/>
    </row>
    <row r="81" spans="1:9" x14ac:dyDescent="0.35">
      <c r="A81" s="199"/>
      <c r="B81" s="202"/>
      <c r="C81" s="202"/>
      <c r="D81" s="202"/>
      <c r="E81" s="199"/>
      <c r="F81" s="199"/>
      <c r="G81" s="201">
        <f>Résultats!AW194/1000000</f>
        <v>252.14263349999999</v>
      </c>
      <c r="H81" s="3"/>
      <c r="I81" s="3"/>
    </row>
    <row r="82" spans="1:9" x14ac:dyDescent="0.35">
      <c r="A82" s="3"/>
      <c r="B82" s="3"/>
      <c r="C82" s="3"/>
      <c r="D82" s="3"/>
      <c r="E82" s="3"/>
      <c r="F82" s="3"/>
      <c r="G82" s="3"/>
      <c r="H82" s="3"/>
      <c r="I82" s="3"/>
    </row>
    <row r="83" spans="1:9" x14ac:dyDescent="0.35">
      <c r="A83" s="3"/>
      <c r="B83" s="3"/>
      <c r="C83" s="3"/>
      <c r="D83" s="3"/>
      <c r="E83" s="3"/>
      <c r="F83" s="3"/>
      <c r="G83" s="3"/>
      <c r="H83" s="3"/>
      <c r="I83" s="3"/>
    </row>
    <row r="84" spans="1:9" x14ac:dyDescent="0.35">
      <c r="A84" s="3"/>
      <c r="B84" s="3"/>
      <c r="C84" s="3"/>
      <c r="D84" s="3"/>
      <c r="E84" s="3"/>
      <c r="F84" s="3"/>
      <c r="G84" s="3"/>
      <c r="H84" s="3"/>
      <c r="I84" s="3"/>
    </row>
    <row r="85" spans="1:9" x14ac:dyDescent="0.35">
      <c r="F85" s="24"/>
    </row>
    <row r="86" spans="1:9" x14ac:dyDescent="0.35">
      <c r="G86" s="39"/>
    </row>
    <row r="87" spans="1:9" x14ac:dyDescent="0.35">
      <c r="B87" s="24"/>
      <c r="G87" s="39"/>
    </row>
    <row r="88" spans="1:9" x14ac:dyDescent="0.35">
      <c r="B88" s="24"/>
      <c r="G88" s="39"/>
    </row>
    <row r="89" spans="1:9" x14ac:dyDescent="0.35">
      <c r="B89" s="24"/>
      <c r="G89" s="39"/>
    </row>
    <row r="90" spans="1:9" x14ac:dyDescent="0.35">
      <c r="B90" s="24"/>
      <c r="G90" s="39"/>
    </row>
    <row r="91" spans="1:9" x14ac:dyDescent="0.35">
      <c r="B91" s="24"/>
      <c r="G91" s="39"/>
    </row>
    <row r="92" spans="1:9" x14ac:dyDescent="0.35">
      <c r="B92" s="24"/>
    </row>
    <row r="93" spans="1:9" x14ac:dyDescent="0.35">
      <c r="B93" s="24"/>
    </row>
    <row r="94" spans="1:9" x14ac:dyDescent="0.35">
      <c r="B94" s="24"/>
    </row>
    <row r="95" spans="1:9" x14ac:dyDescent="0.35">
      <c r="B95" s="24"/>
    </row>
    <row r="96" spans="1:9" x14ac:dyDescent="0.35">
      <c r="B96" s="24"/>
    </row>
    <row r="97" spans="2:4" x14ac:dyDescent="0.35">
      <c r="B97" s="24"/>
    </row>
    <row r="98" spans="2:4" x14ac:dyDescent="0.35">
      <c r="B98" s="24"/>
    </row>
    <row r="99" spans="2:4" x14ac:dyDescent="0.35">
      <c r="B99" s="24"/>
    </row>
    <row r="100" spans="2:4" x14ac:dyDescent="0.35">
      <c r="B100" s="24"/>
    </row>
    <row r="101" spans="2:4" x14ac:dyDescent="0.35">
      <c r="B101" s="24"/>
    </row>
    <row r="102" spans="2:4" x14ac:dyDescent="0.35">
      <c r="B102" s="24"/>
    </row>
    <row r="104" spans="2:4" x14ac:dyDescent="0.35">
      <c r="B104" s="24"/>
    </row>
    <row r="105" spans="2:4" x14ac:dyDescent="0.35">
      <c r="B105" s="24"/>
    </row>
    <row r="106" spans="2:4" x14ac:dyDescent="0.35">
      <c r="B106" s="24"/>
    </row>
    <row r="107" spans="2:4" x14ac:dyDescent="0.35">
      <c r="B107" s="24"/>
    </row>
    <row r="108" spans="2:4" x14ac:dyDescent="0.35">
      <c r="B108" s="24"/>
    </row>
    <row r="109" spans="2:4" x14ac:dyDescent="0.35">
      <c r="B109" s="24"/>
    </row>
    <row r="110" spans="2:4" x14ac:dyDescent="0.35">
      <c r="B110" s="24"/>
    </row>
    <row r="111" spans="2:4" x14ac:dyDescent="0.35">
      <c r="B111" s="24"/>
    </row>
    <row r="112" spans="2:4" x14ac:dyDescent="0.35">
      <c r="B112" s="24"/>
      <c r="C112" s="21"/>
      <c r="D112" s="21"/>
    </row>
    <row r="113" spans="2:2" x14ac:dyDescent="0.35">
      <c r="B113" s="24"/>
    </row>
    <row r="114" spans="2:2" x14ac:dyDescent="0.35">
      <c r="B114" s="24"/>
    </row>
    <row r="115" spans="2:2" x14ac:dyDescent="0.35">
      <c r="B115" s="24"/>
    </row>
    <row r="116" spans="2:2" x14ac:dyDescent="0.35">
      <c r="B116" s="24"/>
    </row>
    <row r="117" spans="2:2" x14ac:dyDescent="0.35">
      <c r="B117" s="24"/>
    </row>
    <row r="118" spans="2:2" x14ac:dyDescent="0.35">
      <c r="B118" s="24"/>
    </row>
    <row r="119" spans="2:2" x14ac:dyDescent="0.35">
      <c r="B119" s="24"/>
    </row>
    <row r="120" spans="2:2" x14ac:dyDescent="0.35">
      <c r="B120" s="24"/>
    </row>
    <row r="121" spans="2:2" x14ac:dyDescent="0.35">
      <c r="B121" s="24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70C0"/>
    <pageSetUpPr fitToPage="1"/>
  </sheetPr>
  <dimension ref="A1:AN108"/>
  <sheetViews>
    <sheetView topLeftCell="X1" zoomScale="80" zoomScaleNormal="80" workbookViewId="0">
      <selection activeCell="AF17" sqref="AF17"/>
    </sheetView>
  </sheetViews>
  <sheetFormatPr baseColWidth="10" defaultRowHeight="14.5" x14ac:dyDescent="0.35"/>
  <cols>
    <col min="2" max="2" width="17.1796875" customWidth="1"/>
    <col min="3" max="3" width="28.1796875" bestFit="1" customWidth="1"/>
    <col min="4" max="4" width="41" hidden="1" customWidth="1"/>
    <col min="5" max="8" width="20.1796875" hidden="1" customWidth="1"/>
    <col min="9" max="39" width="20.1796875" customWidth="1"/>
    <col min="40" max="40" width="13" customWidth="1"/>
  </cols>
  <sheetData>
    <row r="1" spans="1:39" ht="23.5" x14ac:dyDescent="0.55000000000000004">
      <c r="A1" s="15" t="s">
        <v>384</v>
      </c>
      <c r="C1" s="15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</row>
    <row r="2" spans="1:39" ht="23.5" x14ac:dyDescent="0.55000000000000004">
      <c r="A2" s="1"/>
      <c r="C2" s="231"/>
      <c r="E2" s="239">
        <f>Résultats!E1</f>
        <v>4</v>
      </c>
      <c r="F2" s="239">
        <f>Résultats!N1</f>
        <v>13</v>
      </c>
      <c r="G2" s="239">
        <f>F2+3</f>
        <v>16</v>
      </c>
      <c r="H2" s="239">
        <f t="shared" ref="H2:AA2" si="0">G2+1</f>
        <v>17</v>
      </c>
      <c r="I2" s="239">
        <f t="shared" si="0"/>
        <v>18</v>
      </c>
      <c r="J2" s="239">
        <f t="shared" si="0"/>
        <v>19</v>
      </c>
      <c r="K2" s="239">
        <f t="shared" si="0"/>
        <v>20</v>
      </c>
      <c r="L2" s="239">
        <f t="shared" si="0"/>
        <v>21</v>
      </c>
      <c r="M2" s="239">
        <f t="shared" si="0"/>
        <v>22</v>
      </c>
      <c r="N2" s="239">
        <f t="shared" si="0"/>
        <v>23</v>
      </c>
      <c r="O2" s="239">
        <f t="shared" si="0"/>
        <v>24</v>
      </c>
      <c r="P2" s="239">
        <f t="shared" si="0"/>
        <v>25</v>
      </c>
      <c r="Q2" s="239">
        <f t="shared" si="0"/>
        <v>26</v>
      </c>
      <c r="R2" s="239">
        <f t="shared" si="0"/>
        <v>27</v>
      </c>
      <c r="S2" s="239">
        <f t="shared" si="0"/>
        <v>28</v>
      </c>
      <c r="T2" s="239">
        <f t="shared" si="0"/>
        <v>29</v>
      </c>
      <c r="U2" s="239">
        <f t="shared" si="0"/>
        <v>30</v>
      </c>
      <c r="V2" s="239">
        <f t="shared" si="0"/>
        <v>31</v>
      </c>
      <c r="W2" s="239">
        <f t="shared" si="0"/>
        <v>32</v>
      </c>
      <c r="X2" s="239">
        <f>S2+5</f>
        <v>33</v>
      </c>
      <c r="Y2" s="239">
        <f t="shared" si="0"/>
        <v>34</v>
      </c>
      <c r="Z2" s="239">
        <f t="shared" ref="Z2" si="1">U2+5</f>
        <v>35</v>
      </c>
      <c r="AA2" s="239">
        <f t="shared" si="0"/>
        <v>36</v>
      </c>
      <c r="AB2" s="239">
        <f t="shared" ref="AB2" si="2">W2+5</f>
        <v>37</v>
      </c>
      <c r="AC2" s="239">
        <f>X2+5</f>
        <v>38</v>
      </c>
      <c r="AD2" s="239">
        <f t="shared" ref="AD2:AG2" si="3">Y2+5</f>
        <v>39</v>
      </c>
      <c r="AE2" s="239">
        <f t="shared" si="3"/>
        <v>40</v>
      </c>
      <c r="AF2" s="239">
        <f t="shared" si="3"/>
        <v>41</v>
      </c>
      <c r="AG2" s="239">
        <f t="shared" si="3"/>
        <v>42</v>
      </c>
      <c r="AH2" s="239">
        <f>AC2+5</f>
        <v>43</v>
      </c>
      <c r="AI2" s="239">
        <f t="shared" ref="AI2:AL2" si="4">AD2+5</f>
        <v>44</v>
      </c>
      <c r="AJ2" s="239">
        <f t="shared" si="4"/>
        <v>45</v>
      </c>
      <c r="AK2" s="239">
        <f t="shared" si="4"/>
        <v>46</v>
      </c>
      <c r="AL2" s="239">
        <f t="shared" si="4"/>
        <v>47</v>
      </c>
      <c r="AM2" s="239">
        <f>AH2+5</f>
        <v>48</v>
      </c>
    </row>
    <row r="3" spans="1:39" ht="23.5" x14ac:dyDescent="0.55000000000000004">
      <c r="B3" s="1"/>
      <c r="C3" s="230"/>
      <c r="D3" s="176"/>
      <c r="E3" s="118">
        <v>2006</v>
      </c>
      <c r="F3" s="118">
        <v>2015</v>
      </c>
      <c r="G3" s="118">
        <v>2018</v>
      </c>
      <c r="H3" s="118">
        <v>2019</v>
      </c>
      <c r="I3" s="118">
        <v>2020</v>
      </c>
      <c r="J3" s="26">
        <v>2021</v>
      </c>
      <c r="K3" s="4">
        <v>2022</v>
      </c>
      <c r="L3" s="4">
        <v>2023</v>
      </c>
      <c r="M3" s="4">
        <v>2024</v>
      </c>
      <c r="N3" s="118">
        <v>2025</v>
      </c>
      <c r="O3" s="26">
        <v>2026</v>
      </c>
      <c r="P3" s="4">
        <v>2027</v>
      </c>
      <c r="Q3" s="4">
        <v>2028</v>
      </c>
      <c r="R3" s="4">
        <v>2029</v>
      </c>
      <c r="S3" s="118">
        <v>2030</v>
      </c>
      <c r="T3" s="4">
        <v>2031</v>
      </c>
      <c r="U3" s="118">
        <v>2032</v>
      </c>
      <c r="V3" s="4">
        <v>2033</v>
      </c>
      <c r="W3" s="118">
        <v>2034</v>
      </c>
      <c r="X3" s="4">
        <v>2035</v>
      </c>
      <c r="Y3" s="118">
        <v>2036</v>
      </c>
      <c r="Z3" s="4">
        <v>2037</v>
      </c>
      <c r="AA3" s="118">
        <v>2038</v>
      </c>
      <c r="AB3" s="4">
        <v>2039</v>
      </c>
      <c r="AC3" s="119">
        <v>2040</v>
      </c>
      <c r="AD3" s="4">
        <v>2041</v>
      </c>
      <c r="AE3" s="119">
        <v>2042</v>
      </c>
      <c r="AF3" s="4">
        <v>2043</v>
      </c>
      <c r="AG3" s="119">
        <v>2044</v>
      </c>
      <c r="AH3" s="4">
        <v>2045</v>
      </c>
      <c r="AI3" s="119">
        <v>2046</v>
      </c>
      <c r="AJ3" s="4">
        <v>2047</v>
      </c>
      <c r="AK3" s="119">
        <v>2048</v>
      </c>
      <c r="AL3" s="4">
        <v>2049</v>
      </c>
      <c r="AM3" s="119">
        <v>2050</v>
      </c>
    </row>
    <row r="4" spans="1:39" x14ac:dyDescent="0.35">
      <c r="A4" s="182" t="str">
        <f>Résultats!B1</f>
        <v>TEND</v>
      </c>
      <c r="C4" s="232" t="s">
        <v>386</v>
      </c>
      <c r="D4" s="82" t="s">
        <v>72</v>
      </c>
      <c r="E4" s="83">
        <f t="shared" ref="E4:F4" si="5">E44</f>
        <v>32001.800439999999</v>
      </c>
      <c r="F4" s="83">
        <f t="shared" si="5"/>
        <v>33963.92974</v>
      </c>
      <c r="G4" s="83">
        <f>G44</f>
        <v>34255.391009999999</v>
      </c>
      <c r="H4" s="83">
        <f t="shared" ref="H4:AM4" si="6">H44</f>
        <v>34333.114009999998</v>
      </c>
      <c r="I4" s="83">
        <f t="shared" si="6"/>
        <v>34660.960270000003</v>
      </c>
      <c r="J4" s="83">
        <f t="shared" si="6"/>
        <v>34938.525379999999</v>
      </c>
      <c r="K4" s="83">
        <f t="shared" si="6"/>
        <v>35073.741320000001</v>
      </c>
      <c r="L4" s="83">
        <f t="shared" si="6"/>
        <v>35151.189530000003</v>
      </c>
      <c r="M4" s="83">
        <f t="shared" si="6"/>
        <v>35151.551370000001</v>
      </c>
      <c r="N4" s="83">
        <f t="shared" si="6"/>
        <v>35094.894419999997</v>
      </c>
      <c r="O4" s="83">
        <f t="shared" si="6"/>
        <v>35101.292880000001</v>
      </c>
      <c r="P4" s="83">
        <f t="shared" si="6"/>
        <v>35173.397409999998</v>
      </c>
      <c r="Q4" s="83">
        <f t="shared" si="6"/>
        <v>35299.119530000004</v>
      </c>
      <c r="R4" s="83">
        <f t="shared" si="6"/>
        <v>35461.729700000004</v>
      </c>
      <c r="S4" s="83">
        <f t="shared" si="6"/>
        <v>35648.839549999997</v>
      </c>
      <c r="T4" s="83">
        <f t="shared" si="6"/>
        <v>35848.974600000001</v>
      </c>
      <c r="U4" s="83">
        <f t="shared" si="6"/>
        <v>36054.593180000003</v>
      </c>
      <c r="V4" s="83">
        <f t="shared" si="6"/>
        <v>36260.690920000001</v>
      </c>
      <c r="W4" s="83">
        <f t="shared" si="6"/>
        <v>36465.068420000003</v>
      </c>
      <c r="X4" s="83">
        <f t="shared" si="6"/>
        <v>36668.045449999998</v>
      </c>
      <c r="Y4" s="83">
        <f t="shared" si="6"/>
        <v>36866.224450000002</v>
      </c>
      <c r="Z4" s="83">
        <f t="shared" si="6"/>
        <v>37062.86131</v>
      </c>
      <c r="AA4" s="83">
        <f t="shared" si="6"/>
        <v>37260.543160000001</v>
      </c>
      <c r="AB4" s="83">
        <f t="shared" si="6"/>
        <v>37461.978060000001</v>
      </c>
      <c r="AC4" s="83">
        <f t="shared" si="6"/>
        <v>37668.709360000001</v>
      </c>
      <c r="AD4" s="83">
        <f t="shared" si="6"/>
        <v>37883.649749999997</v>
      </c>
      <c r="AE4" s="83">
        <f t="shared" si="6"/>
        <v>38106.919979999999</v>
      </c>
      <c r="AF4" s="83">
        <f t="shared" si="6"/>
        <v>38337.058239999998</v>
      </c>
      <c r="AG4" s="83">
        <f t="shared" si="6"/>
        <v>38573.000740000003</v>
      </c>
      <c r="AH4" s="83">
        <f t="shared" si="6"/>
        <v>38812.957690000003</v>
      </c>
      <c r="AI4" s="83">
        <f t="shared" si="6"/>
        <v>39053.926630000002</v>
      </c>
      <c r="AJ4" s="83">
        <f t="shared" si="6"/>
        <v>39295.44814</v>
      </c>
      <c r="AK4" s="83">
        <f t="shared" si="6"/>
        <v>39537.23979</v>
      </c>
      <c r="AL4" s="83">
        <f t="shared" si="6"/>
        <v>39779.022389999998</v>
      </c>
      <c r="AM4" s="129">
        <f t="shared" si="6"/>
        <v>40022.255669999999</v>
      </c>
    </row>
    <row r="5" spans="1:39" x14ac:dyDescent="0.35">
      <c r="C5" s="232" t="s">
        <v>387</v>
      </c>
      <c r="D5" s="82" t="s">
        <v>391</v>
      </c>
      <c r="E5" s="185"/>
      <c r="F5" s="185"/>
      <c r="G5" s="185">
        <f t="shared" ref="G5:AM5" si="7">G4/1000</f>
        <v>34.255391009999997</v>
      </c>
      <c r="H5" s="185">
        <f t="shared" si="7"/>
        <v>34.333114009999996</v>
      </c>
      <c r="I5" s="185">
        <f t="shared" si="7"/>
        <v>34.660960270000004</v>
      </c>
      <c r="J5" s="185">
        <f t="shared" si="7"/>
        <v>34.938525380000002</v>
      </c>
      <c r="K5" s="185">
        <f t="shared" si="7"/>
        <v>35.073741320000003</v>
      </c>
      <c r="L5" s="185">
        <f t="shared" si="7"/>
        <v>35.151189530000003</v>
      </c>
      <c r="M5" s="185">
        <f t="shared" si="7"/>
        <v>35.15155137</v>
      </c>
      <c r="N5" s="185">
        <f t="shared" si="7"/>
        <v>35.094894419999996</v>
      </c>
      <c r="O5" s="185">
        <f t="shared" si="7"/>
        <v>35.101292880000003</v>
      </c>
      <c r="P5" s="185">
        <f t="shared" si="7"/>
        <v>35.17339741</v>
      </c>
      <c r="Q5" s="185">
        <f t="shared" si="7"/>
        <v>35.299119530000006</v>
      </c>
      <c r="R5" s="185">
        <f t="shared" si="7"/>
        <v>35.461729700000006</v>
      </c>
      <c r="S5" s="185">
        <f t="shared" si="7"/>
        <v>35.648839549999998</v>
      </c>
      <c r="T5" s="185">
        <f t="shared" si="7"/>
        <v>35.848974599999998</v>
      </c>
      <c r="U5" s="185">
        <f t="shared" si="7"/>
        <v>36.054593180000005</v>
      </c>
      <c r="V5" s="185">
        <f t="shared" si="7"/>
        <v>36.260690920000002</v>
      </c>
      <c r="W5" s="185">
        <f t="shared" si="7"/>
        <v>36.465068420000001</v>
      </c>
      <c r="X5" s="185">
        <f t="shared" si="7"/>
        <v>36.668045450000001</v>
      </c>
      <c r="Y5" s="185">
        <f t="shared" si="7"/>
        <v>36.866224450000004</v>
      </c>
      <c r="Z5" s="185">
        <f t="shared" si="7"/>
        <v>37.062861310000002</v>
      </c>
      <c r="AA5" s="185">
        <f t="shared" si="7"/>
        <v>37.260543160000005</v>
      </c>
      <c r="AB5" s="185">
        <f t="shared" si="7"/>
        <v>37.46197806</v>
      </c>
      <c r="AC5" s="185">
        <f t="shared" si="7"/>
        <v>37.668709360000001</v>
      </c>
      <c r="AD5" s="185">
        <f t="shared" si="7"/>
        <v>37.883649749999996</v>
      </c>
      <c r="AE5" s="185">
        <f t="shared" si="7"/>
        <v>38.106919980000001</v>
      </c>
      <c r="AF5" s="185">
        <f t="shared" si="7"/>
        <v>38.337058239999998</v>
      </c>
      <c r="AG5" s="185">
        <f t="shared" si="7"/>
        <v>38.573000740000005</v>
      </c>
      <c r="AH5" s="185">
        <f t="shared" si="7"/>
        <v>38.812957690000005</v>
      </c>
      <c r="AI5" s="185">
        <f t="shared" si="7"/>
        <v>39.053926629999999</v>
      </c>
      <c r="AJ5" s="185">
        <f t="shared" si="7"/>
        <v>39.295448139999998</v>
      </c>
      <c r="AK5" s="185">
        <f t="shared" si="7"/>
        <v>39.537239790000001</v>
      </c>
      <c r="AL5" s="185">
        <f t="shared" si="7"/>
        <v>39.779022390000002</v>
      </c>
      <c r="AM5" s="233">
        <f t="shared" si="7"/>
        <v>40.02225567</v>
      </c>
    </row>
    <row r="6" spans="1:39" x14ac:dyDescent="0.35">
      <c r="C6" s="188" t="s">
        <v>388</v>
      </c>
      <c r="D6" s="3" t="s">
        <v>392</v>
      </c>
      <c r="E6" s="186"/>
      <c r="F6" s="186"/>
      <c r="G6" s="186">
        <f>G93</f>
        <v>4.9178993067345526E-3</v>
      </c>
      <c r="H6" s="186">
        <f t="shared" ref="H6:AM6" si="8">H93</f>
        <v>6.0791218862119179E-3</v>
      </c>
      <c r="I6" s="186">
        <f t="shared" si="8"/>
        <v>8.5673139603411209E-3</v>
      </c>
      <c r="J6" s="186">
        <f t="shared" si="8"/>
        <v>1.3103689277684107E-2</v>
      </c>
      <c r="K6" s="186">
        <f t="shared" si="8"/>
        <v>2.0856700741613384E-2</v>
      </c>
      <c r="L6" s="186">
        <f t="shared" si="8"/>
        <v>2.916618085214483E-2</v>
      </c>
      <c r="M6" s="186">
        <f t="shared" si="8"/>
        <v>3.8073368680456049E-2</v>
      </c>
      <c r="N6" s="186">
        <f t="shared" si="8"/>
        <v>4.7733327302598563E-2</v>
      </c>
      <c r="O6" s="186">
        <f t="shared" si="8"/>
        <v>5.8681095110705218E-2</v>
      </c>
      <c r="P6" s="186">
        <f t="shared" si="8"/>
        <v>7.107567244241364E-2</v>
      </c>
      <c r="Q6" s="186">
        <f t="shared" si="8"/>
        <v>8.5010318046309624E-2</v>
      </c>
      <c r="R6" s="186">
        <f t="shared" si="8"/>
        <v>0.10053667308845343</v>
      </c>
      <c r="S6" s="186">
        <f t="shared" si="8"/>
        <v>0.11769977109956165</v>
      </c>
      <c r="T6" s="186">
        <f t="shared" si="8"/>
        <v>0.13651718632420801</v>
      </c>
      <c r="U6" s="186">
        <f t="shared" si="8"/>
        <v>0.15699264170701702</v>
      </c>
      <c r="V6" s="186">
        <f t="shared" si="8"/>
        <v>0.17910620248049042</v>
      </c>
      <c r="W6" s="186">
        <f t="shared" si="8"/>
        <v>0.20281507654990982</v>
      </c>
      <c r="X6" s="186">
        <f t="shared" si="8"/>
        <v>0.22805209234298035</v>
      </c>
      <c r="Y6" s="186">
        <f t="shared" si="8"/>
        <v>0.25467764814739524</v>
      </c>
      <c r="Z6" s="186">
        <f t="shared" si="8"/>
        <v>0.28256539079389281</v>
      </c>
      <c r="AA6" s="186">
        <f t="shared" si="8"/>
        <v>0.3115473894235094</v>
      </c>
      <c r="AB6" s="186">
        <f t="shared" si="8"/>
        <v>0.34142662220116626</v>
      </c>
      <c r="AC6" s="186">
        <f t="shared" si="8"/>
        <v>0.3719730422959201</v>
      </c>
      <c r="AD6" s="186">
        <f t="shared" si="8"/>
        <v>0.40295581842665518</v>
      </c>
      <c r="AE6" s="186">
        <f t="shared" si="8"/>
        <v>0.43411416243250001</v>
      </c>
      <c r="AF6" s="186">
        <f t="shared" si="8"/>
        <v>0.46517993682136005</v>
      </c>
      <c r="AG6" s="186">
        <f t="shared" si="8"/>
        <v>0.49590566829206451</v>
      </c>
      <c r="AH6" s="186">
        <f t="shared" si="8"/>
        <v>0.52606131753933849</v>
      </c>
      <c r="AI6" s="186">
        <f t="shared" si="8"/>
        <v>0.55543637328741502</v>
      </c>
      <c r="AJ6" s="186">
        <f t="shared" si="8"/>
        <v>0.58387481212219605</v>
      </c>
      <c r="AK6" s="186">
        <f t="shared" si="8"/>
        <v>0.61125263165468946</v>
      </c>
      <c r="AL6" s="186">
        <f t="shared" si="8"/>
        <v>0.63747534947904483</v>
      </c>
      <c r="AM6" s="234">
        <f t="shared" si="8"/>
        <v>0.66248797165809525</v>
      </c>
    </row>
    <row r="7" spans="1:39" x14ac:dyDescent="0.35">
      <c r="C7" s="235" t="s">
        <v>393</v>
      </c>
      <c r="D7" s="7" t="s">
        <v>416</v>
      </c>
      <c r="E7" s="236"/>
      <c r="F7" s="236"/>
      <c r="G7" s="236">
        <f>G101</f>
        <v>0.99508210050935286</v>
      </c>
      <c r="H7" s="236">
        <f t="shared" ref="H7:AM7" si="9">H101</f>
        <v>0.99392087796233097</v>
      </c>
      <c r="I7" s="236">
        <f t="shared" si="9"/>
        <v>0.99143268600503764</v>
      </c>
      <c r="J7" s="236">
        <f t="shared" si="9"/>
        <v>0.98689631073376471</v>
      </c>
      <c r="K7" s="236">
        <f t="shared" si="9"/>
        <v>0.97914329944656164</v>
      </c>
      <c r="L7" s="236">
        <f t="shared" si="9"/>
        <v>0.97083381917630374</v>
      </c>
      <c r="M7" s="236">
        <f t="shared" si="9"/>
        <v>0.96192663146178514</v>
      </c>
      <c r="N7" s="236">
        <f t="shared" si="9"/>
        <v>0.95226667246944807</v>
      </c>
      <c r="O7" s="236">
        <f t="shared" si="9"/>
        <v>0.94131890506022864</v>
      </c>
      <c r="P7" s="236">
        <f t="shared" si="9"/>
        <v>0.92892432764287813</v>
      </c>
      <c r="Q7" s="236">
        <f t="shared" si="9"/>
        <v>0.91498968189703167</v>
      </c>
      <c r="R7" s="236">
        <f t="shared" si="9"/>
        <v>0.89946332679874885</v>
      </c>
      <c r="S7" s="236">
        <f t="shared" si="9"/>
        <v>0.88230022904069538</v>
      </c>
      <c r="T7" s="236">
        <f t="shared" si="9"/>
        <v>0.86348281353631795</v>
      </c>
      <c r="U7" s="236">
        <f t="shared" si="9"/>
        <v>0.84300735854260433</v>
      </c>
      <c r="V7" s="236">
        <f t="shared" si="9"/>
        <v>0.82089379751950953</v>
      </c>
      <c r="W7" s="236">
        <f t="shared" si="9"/>
        <v>0.79718492353236059</v>
      </c>
      <c r="X7" s="236">
        <f t="shared" si="9"/>
        <v>0.77194790784792167</v>
      </c>
      <c r="Y7" s="236">
        <f t="shared" si="9"/>
        <v>0.74532235182547957</v>
      </c>
      <c r="Z7" s="236">
        <f t="shared" si="9"/>
        <v>0.71743460920610724</v>
      </c>
      <c r="AA7" s="236">
        <f t="shared" si="9"/>
        <v>0.68845261057649054</v>
      </c>
      <c r="AB7" s="236">
        <f t="shared" si="9"/>
        <v>0.65857337806577099</v>
      </c>
      <c r="AC7" s="236">
        <f t="shared" si="9"/>
        <v>0.62802695770408001</v>
      </c>
      <c r="AD7" s="236">
        <f t="shared" si="9"/>
        <v>0.59704418157334493</v>
      </c>
      <c r="AE7" s="236">
        <f t="shared" si="9"/>
        <v>0.56588583756749999</v>
      </c>
      <c r="AF7" s="236">
        <f t="shared" si="9"/>
        <v>0.53482006291779571</v>
      </c>
      <c r="AG7" s="236">
        <f t="shared" si="9"/>
        <v>0.50409433170793538</v>
      </c>
      <c r="AH7" s="236">
        <f t="shared" si="9"/>
        <v>0.47393868220301555</v>
      </c>
      <c r="AI7" s="236">
        <f t="shared" si="9"/>
        <v>0.44456362671258487</v>
      </c>
      <c r="AJ7" s="236">
        <f t="shared" si="9"/>
        <v>0.41612518787780389</v>
      </c>
      <c r="AK7" s="236">
        <f t="shared" si="9"/>
        <v>0.3887473683453106</v>
      </c>
      <c r="AL7" s="236">
        <f t="shared" si="9"/>
        <v>0.36252465052095517</v>
      </c>
      <c r="AM7" s="237">
        <f t="shared" si="9"/>
        <v>0.3375120283419048</v>
      </c>
    </row>
    <row r="8" spans="1:39" x14ac:dyDescent="0.35">
      <c r="C8" s="183" t="s">
        <v>385</v>
      </c>
      <c r="E8" s="184"/>
      <c r="F8" s="184"/>
      <c r="G8" s="184">
        <f>SUM(G6:G7)</f>
        <v>0.99999999981608745</v>
      </c>
      <c r="H8" s="184">
        <f t="shared" ref="H8:AM8" si="10">SUM(H6:H7)</f>
        <v>0.99999999984854293</v>
      </c>
      <c r="I8" s="184">
        <f t="shared" si="10"/>
        <v>0.99999999996537881</v>
      </c>
      <c r="J8" s="184">
        <f t="shared" si="10"/>
        <v>1.0000000000114488</v>
      </c>
      <c r="K8" s="184">
        <f t="shared" si="10"/>
        <v>1.000000000188175</v>
      </c>
      <c r="L8" s="184">
        <f t="shared" si="10"/>
        <v>1.0000000000284486</v>
      </c>
      <c r="M8" s="184">
        <f t="shared" si="10"/>
        <v>1.0000000001422411</v>
      </c>
      <c r="N8" s="184">
        <f t="shared" si="10"/>
        <v>0.99999999977204668</v>
      </c>
      <c r="O8" s="184">
        <f t="shared" si="10"/>
        <v>1.0000000001709339</v>
      </c>
      <c r="P8" s="184">
        <f t="shared" si="10"/>
        <v>1.0000000000852918</v>
      </c>
      <c r="Q8" s="184">
        <f t="shared" si="10"/>
        <v>0.99999999994334132</v>
      </c>
      <c r="R8" s="184">
        <f t="shared" si="10"/>
        <v>0.99999999988720223</v>
      </c>
      <c r="S8" s="184">
        <f t="shared" si="10"/>
        <v>1.0000000001402571</v>
      </c>
      <c r="T8" s="184">
        <f t="shared" si="10"/>
        <v>0.99999999986052601</v>
      </c>
      <c r="U8" s="184">
        <f t="shared" si="10"/>
        <v>1.0000000002496214</v>
      </c>
      <c r="V8" s="184">
        <f t="shared" si="10"/>
        <v>1</v>
      </c>
      <c r="W8" s="184">
        <f t="shared" si="10"/>
        <v>1.0000000000822704</v>
      </c>
      <c r="X8" s="184">
        <f t="shared" si="10"/>
        <v>1.000000000190902</v>
      </c>
      <c r="Y8" s="184">
        <f t="shared" si="10"/>
        <v>0.99999999997287481</v>
      </c>
      <c r="Z8" s="184">
        <f t="shared" si="10"/>
        <v>1</v>
      </c>
      <c r="AA8" s="184">
        <f t="shared" si="10"/>
        <v>1</v>
      </c>
      <c r="AB8" s="184">
        <f t="shared" si="10"/>
        <v>1.0000000002669371</v>
      </c>
      <c r="AC8" s="184">
        <f t="shared" si="10"/>
        <v>1</v>
      </c>
      <c r="AD8" s="184">
        <f t="shared" si="10"/>
        <v>1</v>
      </c>
      <c r="AE8" s="184">
        <f t="shared" si="10"/>
        <v>1</v>
      </c>
      <c r="AF8" s="184">
        <f t="shared" si="10"/>
        <v>0.99999999973915576</v>
      </c>
      <c r="AG8" s="184">
        <f t="shared" si="10"/>
        <v>0.99999999999999989</v>
      </c>
      <c r="AH8" s="184">
        <f t="shared" si="10"/>
        <v>0.9999999997423541</v>
      </c>
      <c r="AI8" s="184">
        <f t="shared" si="10"/>
        <v>0.99999999999999989</v>
      </c>
      <c r="AJ8" s="184">
        <f t="shared" si="10"/>
        <v>1</v>
      </c>
      <c r="AK8" s="184">
        <f t="shared" si="10"/>
        <v>1</v>
      </c>
      <c r="AL8" s="184">
        <f t="shared" si="10"/>
        <v>1</v>
      </c>
      <c r="AM8" s="184">
        <f t="shared" si="10"/>
        <v>1</v>
      </c>
    </row>
    <row r="12" spans="1:39" x14ac:dyDescent="0.35">
      <c r="C12" s="187"/>
      <c r="E12" s="26"/>
      <c r="F12" s="26"/>
      <c r="G12" s="26"/>
      <c r="H12" s="26"/>
      <c r="I12" s="26">
        <v>2020</v>
      </c>
      <c r="J12" s="119">
        <v>2030</v>
      </c>
      <c r="K12" s="119">
        <v>2050</v>
      </c>
    </row>
    <row r="13" spans="1:39" x14ac:dyDescent="0.35">
      <c r="C13" s="188" t="s">
        <v>388</v>
      </c>
      <c r="E13" s="168"/>
      <c r="F13" s="168"/>
      <c r="G13" s="168"/>
      <c r="H13" s="168"/>
      <c r="I13" s="168">
        <f>I93</f>
        <v>8.5673139603411209E-3</v>
      </c>
      <c r="J13" s="169">
        <f>S93</f>
        <v>0.11769977109956165</v>
      </c>
      <c r="K13" s="169">
        <f>AM93</f>
        <v>0.66248797165809525</v>
      </c>
    </row>
    <row r="14" spans="1:39" x14ac:dyDescent="0.35">
      <c r="C14" s="189" t="s">
        <v>374</v>
      </c>
      <c r="E14" s="190"/>
      <c r="F14" s="190"/>
      <c r="G14" s="190"/>
      <c r="H14" s="190"/>
      <c r="I14" s="190">
        <f>I93</f>
        <v>8.5673139603411209E-3</v>
      </c>
      <c r="J14" s="190">
        <f>S93</f>
        <v>0.11769977109956165</v>
      </c>
      <c r="K14" s="190">
        <f>AM93</f>
        <v>0.66248797165809525</v>
      </c>
    </row>
    <row r="15" spans="1:39" x14ac:dyDescent="0.35">
      <c r="C15" s="188" t="s">
        <v>389</v>
      </c>
      <c r="E15" s="168"/>
      <c r="F15" s="168"/>
      <c r="G15" s="168"/>
      <c r="H15" s="168"/>
      <c r="I15" s="168">
        <f>I101</f>
        <v>0.99143268600503764</v>
      </c>
      <c r="J15" s="168">
        <f>S101</f>
        <v>0.88230022904069538</v>
      </c>
      <c r="K15" s="169">
        <f>AM101</f>
        <v>0.3375120283419048</v>
      </c>
    </row>
    <row r="16" spans="1:39" x14ac:dyDescent="0.35">
      <c r="C16" s="189" t="s">
        <v>371</v>
      </c>
      <c r="E16" s="191"/>
      <c r="F16" s="191"/>
      <c r="G16" s="191"/>
      <c r="H16" s="191"/>
      <c r="I16" s="191">
        <f>I102+I103</f>
        <v>0.17646346756855158</v>
      </c>
      <c r="J16" s="191">
        <f>S102+S103</f>
        <v>0.21360196396631376</v>
      </c>
      <c r="K16" s="191">
        <f>AM102+AM103</f>
        <v>0.10497091105110118</v>
      </c>
    </row>
    <row r="17" spans="1:39" x14ac:dyDescent="0.35">
      <c r="C17" s="192" t="s">
        <v>372</v>
      </c>
      <c r="E17" s="190"/>
      <c r="F17" s="190"/>
      <c r="G17" s="190"/>
      <c r="H17" s="190"/>
      <c r="I17" s="190">
        <f>I104+I105+I106</f>
        <v>0.71116797085206651</v>
      </c>
      <c r="J17" s="190">
        <f>S104+S105+S106</f>
        <v>0.61031134403363785</v>
      </c>
      <c r="K17" s="190">
        <f>AM104+AM105+AM106</f>
        <v>0.21738893688897373</v>
      </c>
    </row>
    <row r="18" spans="1:39" x14ac:dyDescent="0.35">
      <c r="C18" s="192" t="s">
        <v>373</v>
      </c>
      <c r="E18" s="190"/>
      <c r="F18" s="190"/>
      <c r="G18" s="190"/>
      <c r="H18" s="190"/>
      <c r="I18" s="190">
        <f>I107+I108</f>
        <v>0.10380124764789155</v>
      </c>
      <c r="J18" s="190">
        <f>S107+S108</f>
        <v>5.8386920981836003E-2</v>
      </c>
      <c r="K18" s="190">
        <f>AM107+AM108</f>
        <v>1.515218030188552E-2</v>
      </c>
    </row>
    <row r="19" spans="1:39" x14ac:dyDescent="0.35">
      <c r="C19" s="193" t="s">
        <v>385</v>
      </c>
      <c r="E19" s="194"/>
      <c r="F19" s="194"/>
      <c r="G19" s="194"/>
      <c r="H19" s="194"/>
      <c r="I19" s="194">
        <f>SUM(I16:I18)</f>
        <v>0.99143268606850965</v>
      </c>
      <c r="J19" s="194">
        <f>SUM(J16:J18)</f>
        <v>0.88230022898178762</v>
      </c>
      <c r="K19" s="194">
        <f>SUM(K16:K18)</f>
        <v>0.33751202824196042</v>
      </c>
    </row>
    <row r="23" spans="1:39" ht="23.5" x14ac:dyDescent="0.55000000000000004">
      <c r="B23" s="1"/>
      <c r="C23" s="11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</row>
    <row r="24" spans="1:39" ht="23.5" x14ac:dyDescent="0.55000000000000004">
      <c r="A24" s="15" t="s">
        <v>394</v>
      </c>
      <c r="C24" s="15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</row>
    <row r="25" spans="1:39" x14ac:dyDescent="0.35">
      <c r="C25" s="12"/>
      <c r="D25" s="12"/>
      <c r="E25" s="118">
        <v>2006</v>
      </c>
      <c r="F25" s="118">
        <v>2015</v>
      </c>
      <c r="G25" s="118">
        <v>2018</v>
      </c>
      <c r="H25" s="118">
        <v>2019</v>
      </c>
      <c r="I25" s="118">
        <v>2020</v>
      </c>
      <c r="J25" s="26">
        <v>2021</v>
      </c>
      <c r="K25" s="4">
        <v>2022</v>
      </c>
      <c r="L25" s="4">
        <v>2023</v>
      </c>
      <c r="M25" s="4">
        <v>2024</v>
      </c>
      <c r="N25" s="118">
        <v>2025</v>
      </c>
      <c r="O25" s="26">
        <v>2026</v>
      </c>
      <c r="P25" s="4">
        <v>2027</v>
      </c>
      <c r="Q25" s="4">
        <v>2028</v>
      </c>
      <c r="R25" s="4">
        <v>2029</v>
      </c>
      <c r="S25" s="118">
        <v>2030</v>
      </c>
      <c r="T25" s="4">
        <v>2031</v>
      </c>
      <c r="U25" s="118">
        <v>2032</v>
      </c>
      <c r="V25" s="4">
        <v>2033</v>
      </c>
      <c r="W25" s="118">
        <v>2034</v>
      </c>
      <c r="X25" s="4">
        <v>2035</v>
      </c>
      <c r="Y25" s="118">
        <v>2036</v>
      </c>
      <c r="Z25" s="4">
        <v>2037</v>
      </c>
      <c r="AA25" s="118">
        <v>2038</v>
      </c>
      <c r="AB25" s="4">
        <v>2039</v>
      </c>
      <c r="AC25" s="119">
        <v>2040</v>
      </c>
      <c r="AD25" s="4"/>
      <c r="AE25" s="4"/>
      <c r="AF25" s="4"/>
      <c r="AG25" s="4"/>
      <c r="AH25" s="4">
        <v>2045</v>
      </c>
      <c r="AI25" s="4"/>
      <c r="AJ25" s="4"/>
      <c r="AK25" s="4"/>
      <c r="AL25" s="4"/>
      <c r="AM25" s="119">
        <v>2050</v>
      </c>
    </row>
    <row r="26" spans="1:39" x14ac:dyDescent="0.35">
      <c r="A26" s="182" t="str">
        <f>Résultats!B1</f>
        <v>TEND</v>
      </c>
      <c r="B26" s="23" t="s">
        <v>395</v>
      </c>
      <c r="C26" s="74" t="s">
        <v>366</v>
      </c>
      <c r="D26" s="74" t="s">
        <v>91</v>
      </c>
      <c r="E26" s="75">
        <f>VLOOKUP($D26,Résultats!$B$2:$AZ$251,E$2,FALSE)</f>
        <v>2373</v>
      </c>
      <c r="F26" s="75">
        <f>VLOOKUP($D26,Résultats!$B$2:$AZ$251,F$2,FALSE)</f>
        <v>2759.2008080000001</v>
      </c>
      <c r="G26" s="75">
        <f>VLOOKUP($D26,Résultats!$B$2:$AZ$251,G$2,FALSE)</f>
        <v>2755.6376420000001</v>
      </c>
      <c r="H26" s="75">
        <f>VLOOKUP($D26,Résultats!$B$2:$AZ$251,H$2,FALSE)</f>
        <v>2743.5121869999998</v>
      </c>
      <c r="I26" s="75">
        <f>VLOOKUP($D26,Résultats!$B$2:$AZ$251,I$2,FALSE)</f>
        <v>2999.683927</v>
      </c>
      <c r="J26" s="75">
        <f>VLOOKUP($D26,Résultats!$B$2:$AZ$251,J$2,FALSE)</f>
        <v>2974.916107</v>
      </c>
      <c r="K26" s="75">
        <f>VLOOKUP($D26,Résultats!$B$2:$AZ$251,K$2,FALSE)</f>
        <v>2854.1673300000002</v>
      </c>
      <c r="L26" s="75">
        <f>VLOOKUP($D26,Résultats!$B$2:$AZ$251,L$2,FALSE)</f>
        <v>2806.9222410000002</v>
      </c>
      <c r="M26" s="75">
        <f>VLOOKUP($D26,Résultats!$B$2:$AZ$251,M$2,FALSE)</f>
        <v>2735.862971</v>
      </c>
      <c r="N26" s="75">
        <f>VLOOKUP($D26,Résultats!$B$2:$AZ$251,N$2,FALSE)</f>
        <v>2678.8723340000001</v>
      </c>
      <c r="O26" s="75">
        <f>VLOOKUP($D26,Résultats!$B$2:$AZ$251,O$2,FALSE)</f>
        <v>2737.5186570000001</v>
      </c>
      <c r="P26" s="75">
        <f>VLOOKUP($D26,Résultats!$B$2:$AZ$251,P$2,FALSE)</f>
        <v>2803.7226529999998</v>
      </c>
      <c r="Q26" s="75">
        <f>VLOOKUP($D26,Résultats!$B$2:$AZ$251,Q$2,FALSE)</f>
        <v>2862.9514829999998</v>
      </c>
      <c r="R26" s="75">
        <f>VLOOKUP($D26,Résultats!$B$2:$AZ$251,R$2,FALSE)</f>
        <v>2909.6233630000002</v>
      </c>
      <c r="S26" s="75">
        <f>VLOOKUP($D26,Résultats!$B$2:$AZ$251,S$2,FALSE)</f>
        <v>2946.7775369999999</v>
      </c>
      <c r="T26" s="75">
        <f>VLOOKUP($D26,Résultats!$B$2:$AZ$251,T$2,FALSE)</f>
        <v>2974.3638040000001</v>
      </c>
      <c r="U26" s="75">
        <f>VLOOKUP($D26,Résultats!$B$2:$AZ$251,U$2,FALSE)</f>
        <v>2995.4220570000002</v>
      </c>
      <c r="V26" s="75">
        <f>VLOOKUP($D26,Résultats!$B$2:$AZ$251,V$2,FALSE)</f>
        <v>3011.902654</v>
      </c>
      <c r="W26" s="75">
        <f>VLOOKUP($D26,Résultats!$B$2:$AZ$251,W$2,FALSE)</f>
        <v>3026.2211539999998</v>
      </c>
      <c r="X26" s="75">
        <f>VLOOKUP($D26,Résultats!$B$2:$AZ$251,X$2,FALSE)</f>
        <v>3040.7255449999998</v>
      </c>
      <c r="Y26" s="75">
        <f>VLOOKUP($D26,Résultats!$B$2:$AZ$251,Y$2,FALSE)</f>
        <v>3051.7233940000001</v>
      </c>
      <c r="Z26" s="75">
        <f>VLOOKUP($D26,Résultats!$B$2:$AZ$251,Z$2,FALSE)</f>
        <v>3065.6037419999998</v>
      </c>
      <c r="AA26" s="75">
        <f>VLOOKUP($D26,Résultats!$B$2:$AZ$251,AA$2,FALSE)</f>
        <v>3081.951208</v>
      </c>
      <c r="AB26" s="75">
        <f>VLOOKUP($D26,Résultats!$B$2:$AZ$251,AB$2,FALSE)</f>
        <v>3101.0880699999998</v>
      </c>
      <c r="AC26" s="75">
        <f>VLOOKUP($D26,Résultats!$B$2:$AZ$251,AC$2,FALSE)</f>
        <v>3122.0603249999999</v>
      </c>
      <c r="AD26" s="75">
        <f>VLOOKUP($D26,Résultats!$B$2:$AZ$251,AD$2,FALSE)</f>
        <v>3146.3574640000002</v>
      </c>
      <c r="AE26" s="75">
        <f>VLOOKUP($D26,Résultats!$B$2:$AZ$251,AE$2,FALSE)</f>
        <v>3171.4141810000001</v>
      </c>
      <c r="AF26" s="75">
        <f>VLOOKUP($D26,Résultats!$B$2:$AZ$251,AF$2,FALSE)</f>
        <v>3195.6573189999999</v>
      </c>
      <c r="AG26" s="75">
        <f>VLOOKUP($D26,Résultats!$B$2:$AZ$251,AG$2,FALSE)</f>
        <v>3219.371165</v>
      </c>
      <c r="AH26" s="75">
        <f>VLOOKUP($D26,Résultats!$B$2:$AZ$251,AH$2,FALSE)</f>
        <v>3241.7468829999998</v>
      </c>
      <c r="AI26" s="75">
        <f>VLOOKUP($D26,Résultats!$B$2:$AZ$251,AI$2,FALSE)</f>
        <v>3261.432573</v>
      </c>
      <c r="AJ26" s="75">
        <f>VLOOKUP($D26,Résultats!$B$2:$AZ$251,AJ$2,FALSE)</f>
        <v>3280.7375950000001</v>
      </c>
      <c r="AK26" s="75">
        <f>VLOOKUP($D26,Résultats!$B$2:$AZ$251,AK$2,FALSE)</f>
        <v>3299.8031780000001</v>
      </c>
      <c r="AL26" s="75">
        <f>VLOOKUP($D26,Résultats!$B$2:$AZ$251,AL$2,FALSE)</f>
        <v>3318.6105950000001</v>
      </c>
      <c r="AM26" s="75">
        <f>VLOOKUP($D26,Résultats!$B$2:$AZ$251,AM$2,FALSE)</f>
        <v>3338.8770439999998</v>
      </c>
    </row>
    <row r="27" spans="1:39" x14ac:dyDescent="0.35">
      <c r="C27" s="76" t="s">
        <v>188</v>
      </c>
      <c r="D27" s="76" t="s">
        <v>100</v>
      </c>
      <c r="E27" s="77">
        <f>VLOOKUP($D27,Résultats!$B$2:$AZ$251,E$2,FALSE)</f>
        <v>1.7800717720000001</v>
      </c>
      <c r="F27" s="77">
        <f>VLOOKUP($D27,Résultats!$B$2:$AZ$251,F$2,FALSE)</f>
        <v>24.205075570000002</v>
      </c>
      <c r="G27" s="77">
        <f>VLOOKUP($D27,Résultats!$B$2:$AZ$251,G$2,FALSE)</f>
        <v>44.50027695</v>
      </c>
      <c r="H27" s="77">
        <f>VLOOKUP($D27,Résultats!$B$2:$AZ$251,H$2,FALSE)</f>
        <v>53.360703870000002</v>
      </c>
      <c r="I27" s="77">
        <f>VLOOKUP($D27,Résultats!$B$2:$AZ$251,I$2,FALSE)</f>
        <v>104.4785708</v>
      </c>
      <c r="J27" s="77">
        <f>VLOOKUP($D27,Résultats!$B$2:$AZ$251,J$2,FALSE)</f>
        <v>183.98130449999999</v>
      </c>
      <c r="K27" s="77">
        <f>VLOOKUP($D27,Résultats!$B$2:$AZ$251,K$2,FALSE)</f>
        <v>309.32724039999999</v>
      </c>
      <c r="L27" s="77">
        <f>VLOOKUP($D27,Résultats!$B$2:$AZ$251,L$2,FALSE)</f>
        <v>350.63124770000002</v>
      </c>
      <c r="M27" s="77">
        <f>VLOOKUP($D27,Résultats!$B$2:$AZ$251,M$2,FALSE)</f>
        <v>392.8961448</v>
      </c>
      <c r="N27" s="77">
        <f>VLOOKUP($D27,Résultats!$B$2:$AZ$251,N$2,FALSE)</f>
        <v>441.00892160000001</v>
      </c>
      <c r="O27" s="77">
        <f>VLOOKUP($D27,Résultats!$B$2:$AZ$251,O$2,FALSE)</f>
        <v>514.95167860000004</v>
      </c>
      <c r="P27" s="77">
        <f>VLOOKUP($D27,Résultats!$B$2:$AZ$251,P$2,FALSE)</f>
        <v>600.48490960000004</v>
      </c>
      <c r="Q27" s="77">
        <f>VLOOKUP($D27,Résultats!$B$2:$AZ$251,Q$2,FALSE)</f>
        <v>695.36692319999997</v>
      </c>
      <c r="R27" s="77">
        <f>VLOOKUP($D27,Résultats!$B$2:$AZ$251,R$2,FALSE)</f>
        <v>797.93941259999997</v>
      </c>
      <c r="S27" s="77">
        <f>VLOOKUP($D27,Résultats!$B$2:$AZ$251,S$2,FALSE)</f>
        <v>908.10373689999994</v>
      </c>
      <c r="T27" s="77">
        <f>VLOOKUP($D27,Résultats!$B$2:$AZ$251,T$2,FALSE)</f>
        <v>1024.66698</v>
      </c>
      <c r="U27" s="77">
        <f>VLOOKUP($D27,Résultats!$B$2:$AZ$251,U$2,FALSE)</f>
        <v>1147.1608040000001</v>
      </c>
      <c r="V27" s="77">
        <f>VLOOKUP($D27,Résultats!$B$2:$AZ$251,V$2,FALSE)</f>
        <v>1274.6995469999999</v>
      </c>
      <c r="W27" s="77">
        <f>VLOOKUP($D27,Résultats!$B$2:$AZ$251,W$2,FALSE)</f>
        <v>1406.5606929999999</v>
      </c>
      <c r="X27" s="77">
        <f>VLOOKUP($D27,Résultats!$B$2:$AZ$251,X$2,FALSE)</f>
        <v>1542.0970259999999</v>
      </c>
      <c r="Y27" s="77">
        <f>VLOOKUP($D27,Résultats!$B$2:$AZ$251,Y$2,FALSE)</f>
        <v>1677.5356220000001</v>
      </c>
      <c r="Z27" s="77">
        <f>VLOOKUP($D27,Résultats!$B$2:$AZ$251,Z$2,FALSE)</f>
        <v>1814.340287</v>
      </c>
      <c r="AA27" s="77">
        <f>VLOOKUP($D27,Résultats!$B$2:$AZ$251,AA$2,FALSE)</f>
        <v>1950.737758</v>
      </c>
      <c r="AB27" s="77">
        <f>VLOOKUP($D27,Résultats!$B$2:$AZ$251,AB$2,FALSE)</f>
        <v>2085.4710540000001</v>
      </c>
      <c r="AC27" s="77">
        <f>VLOOKUP($D27,Résultats!$B$2:$AZ$251,AC$2,FALSE)</f>
        <v>2216.5987319999999</v>
      </c>
      <c r="AD27" s="77">
        <f>VLOOKUP($D27,Résultats!$B$2:$AZ$251,AD$2,FALSE)</f>
        <v>2344.1007960000002</v>
      </c>
      <c r="AE27" s="77">
        <f>VLOOKUP($D27,Résultats!$B$2:$AZ$251,AE$2,FALSE)</f>
        <v>2465.2883230000002</v>
      </c>
      <c r="AF27" s="77">
        <f>VLOOKUP($D27,Résultats!$B$2:$AZ$251,AF$2,FALSE)</f>
        <v>2578.2505059999999</v>
      </c>
      <c r="AG27" s="77">
        <f>VLOOKUP($D27,Résultats!$B$2:$AZ$251,AG$2,FALSE)</f>
        <v>2682.7705369999999</v>
      </c>
      <c r="AH27" s="77">
        <f>VLOOKUP($D27,Résultats!$B$2:$AZ$251,AH$2,FALSE)</f>
        <v>2778.0305950000002</v>
      </c>
      <c r="AI27" s="77">
        <f>VLOOKUP($D27,Résultats!$B$2:$AZ$251,AI$2,FALSE)</f>
        <v>2862.9247829999999</v>
      </c>
      <c r="AJ27" s="77">
        <f>VLOOKUP($D27,Résultats!$B$2:$AZ$251,AJ$2,FALSE)</f>
        <v>2939.7421939999999</v>
      </c>
      <c r="AK27" s="77">
        <f>VLOOKUP($D27,Résultats!$B$2:$AZ$251,AK$2,FALSE)</f>
        <v>3009.1153720000002</v>
      </c>
      <c r="AL27" s="77">
        <f>VLOOKUP($D27,Résultats!$B$2:$AZ$251,AL$2,FALSE)</f>
        <v>3071.62354</v>
      </c>
      <c r="AM27" s="77">
        <f>VLOOKUP($D27,Résultats!$B$2:$AZ$251,AM$2,FALSE)</f>
        <v>3129.513371</v>
      </c>
    </row>
    <row r="28" spans="1:39" x14ac:dyDescent="0.35">
      <c r="C28" s="56" t="s">
        <v>27</v>
      </c>
      <c r="D28" s="78" t="s">
        <v>101</v>
      </c>
      <c r="E28" s="31">
        <f>VLOOKUP($D28,Résultats!$B$2:$AZ$251,E$2,FALSE)</f>
        <v>5.3014737799999996E-3</v>
      </c>
      <c r="F28" s="31">
        <f>VLOOKUP($D28,Résultats!$B$2:$AZ$251,F$2,FALSE)</f>
        <v>0.52194591580000005</v>
      </c>
      <c r="G28" s="31">
        <f>VLOOKUP($D28,Résultats!$B$2:$AZ$251,G$2,FALSE)</f>
        <v>1.2466540509999999</v>
      </c>
      <c r="H28" s="31">
        <f>VLOOKUP($D28,Résultats!$B$2:$AZ$251,H$2,FALSE)</f>
        <v>1.624359393</v>
      </c>
      <c r="I28" s="31">
        <f>VLOOKUP($D28,Résultats!$B$2:$AZ$251,I$2,FALSE)</f>
        <v>3.430464899</v>
      </c>
      <c r="J28" s="31">
        <f>VLOOKUP($D28,Résultats!$B$2:$AZ$251,J$2,FALSE)</f>
        <v>6.5170000699999999</v>
      </c>
      <c r="K28" s="31">
        <f>VLOOKUP($D28,Résultats!$B$2:$AZ$251,K$2,FALSE)</f>
        <v>11.81169412</v>
      </c>
      <c r="L28" s="31">
        <f>VLOOKUP($D28,Résultats!$B$2:$AZ$251,L$2,FALSE)</f>
        <v>14.40973872</v>
      </c>
      <c r="M28" s="31">
        <f>VLOOKUP($D28,Résultats!$B$2:$AZ$251,M$2,FALSE)</f>
        <v>17.338374760000001</v>
      </c>
      <c r="N28" s="31">
        <f>VLOOKUP($D28,Résultats!$B$2:$AZ$251,N$2,FALSE)</f>
        <v>20.845100290000001</v>
      </c>
      <c r="O28" s="31">
        <f>VLOOKUP($D28,Résultats!$B$2:$AZ$251,O$2,FALSE)</f>
        <v>25.956991980000002</v>
      </c>
      <c r="P28" s="31">
        <f>VLOOKUP($D28,Résultats!$B$2:$AZ$251,P$2,FALSE)</f>
        <v>32.129776159999999</v>
      </c>
      <c r="Q28" s="31">
        <f>VLOOKUP($D28,Résultats!$B$2:$AZ$251,Q$2,FALSE)</f>
        <v>39.317969429999998</v>
      </c>
      <c r="R28" s="31">
        <f>VLOOKUP($D28,Résultats!$B$2:$AZ$251,R$2,FALSE)</f>
        <v>47.488074480000002</v>
      </c>
      <c r="S28" s="31">
        <f>VLOOKUP($D28,Résultats!$B$2:$AZ$251,S$2,FALSE)</f>
        <v>56.688884530000003</v>
      </c>
      <c r="T28" s="31">
        <f>VLOOKUP($D28,Résultats!$B$2:$AZ$251,T$2,FALSE)</f>
        <v>66.90453042</v>
      </c>
      <c r="U28" s="31">
        <f>VLOOKUP($D28,Résultats!$B$2:$AZ$251,U$2,FALSE)</f>
        <v>78.162179390000006</v>
      </c>
      <c r="V28" s="31">
        <f>VLOOKUP($D28,Résultats!$B$2:$AZ$251,V$2,FALSE)</f>
        <v>90.460121479999998</v>
      </c>
      <c r="W28" s="31">
        <f>VLOOKUP($D28,Résultats!$B$2:$AZ$251,W$2,FALSE)</f>
        <v>103.80166970000001</v>
      </c>
      <c r="X28" s="31">
        <f>VLOOKUP($D28,Résultats!$B$2:$AZ$251,X$2,FALSE)</f>
        <v>118.1911569</v>
      </c>
      <c r="Y28" s="31">
        <f>VLOOKUP($D28,Résultats!$B$2:$AZ$251,Y$2,FALSE)</f>
        <v>133.3760254</v>
      </c>
      <c r="Z28" s="31">
        <f>VLOOKUP($D28,Résultats!$B$2:$AZ$251,Z$2,FALSE)</f>
        <v>149.48612069999999</v>
      </c>
      <c r="AA28" s="31">
        <f>VLOOKUP($D28,Résultats!$B$2:$AZ$251,AA$2,FALSE)</f>
        <v>166.40176980000001</v>
      </c>
      <c r="AB28" s="31">
        <f>VLOOKUP($D28,Résultats!$B$2:$AZ$251,AB$2,FALSE)</f>
        <v>184.02236550000001</v>
      </c>
      <c r="AC28" s="31">
        <f>VLOOKUP($D28,Résultats!$B$2:$AZ$251,AC$2,FALSE)</f>
        <v>202.17092959999999</v>
      </c>
      <c r="AD28" s="31">
        <f>VLOOKUP($D28,Résultats!$B$2:$AZ$251,AD$2,FALSE)</f>
        <v>220.83138450000001</v>
      </c>
      <c r="AE28" s="31">
        <f>VLOOKUP($D28,Résultats!$B$2:$AZ$251,AE$2,FALSE)</f>
        <v>239.72670289999999</v>
      </c>
      <c r="AF28" s="31">
        <f>VLOOKUP($D28,Résultats!$B$2:$AZ$251,AF$2,FALSE)</f>
        <v>258.63380540000003</v>
      </c>
      <c r="AG28" s="31">
        <f>VLOOKUP($D28,Résultats!$B$2:$AZ$251,AG$2,FALSE)</f>
        <v>277.48662680000001</v>
      </c>
      <c r="AH28" s="31">
        <f>VLOOKUP($D28,Résultats!$B$2:$AZ$251,AH$2,FALSE)</f>
        <v>296.14804220000002</v>
      </c>
      <c r="AI28" s="31">
        <f>VLOOKUP($D28,Résultats!$B$2:$AZ$251,AI$2,FALSE)</f>
        <v>314.44426040000002</v>
      </c>
      <c r="AJ28" s="31">
        <f>VLOOKUP($D28,Résultats!$B$2:$AZ$251,AJ$2,FALSE)</f>
        <v>332.5628375</v>
      </c>
      <c r="AK28" s="31">
        <f>VLOOKUP($D28,Résultats!$B$2:$AZ$251,AK$2,FALSE)</f>
        <v>350.52176689999999</v>
      </c>
      <c r="AL28" s="31">
        <f>VLOOKUP($D28,Résultats!$B$2:$AZ$251,AL$2,FALSE)</f>
        <v>368.33790690000001</v>
      </c>
      <c r="AM28" s="31">
        <f>VLOOKUP($D28,Résultats!$B$2:$AZ$251,AM$2,FALSE)</f>
        <v>386.24859040000001</v>
      </c>
    </row>
    <row r="29" spans="1:39" x14ac:dyDescent="0.35">
      <c r="C29" s="56" t="s">
        <v>28</v>
      </c>
      <c r="D29" s="78" t="s">
        <v>102</v>
      </c>
      <c r="E29" s="31">
        <f>VLOOKUP($D29,Résultats!$B$2:$AZ$251,E$2,FALSE)</f>
        <v>1.21526091E-2</v>
      </c>
      <c r="F29" s="31">
        <f>VLOOKUP($D29,Résultats!$B$2:$AZ$251,F$2,FALSE)</f>
        <v>0.4258256299</v>
      </c>
      <c r="G29" s="31">
        <f>VLOOKUP($D29,Résultats!$B$2:$AZ$251,G$2,FALSE)</f>
        <v>0.93869029420000005</v>
      </c>
      <c r="H29" s="31">
        <f>VLOOKUP($D29,Résultats!$B$2:$AZ$251,H$2,FALSE)</f>
        <v>1.1942041430000001</v>
      </c>
      <c r="I29" s="31">
        <f>VLOOKUP($D29,Résultats!$B$2:$AZ$251,I$2,FALSE)</f>
        <v>2.4689271439999998</v>
      </c>
      <c r="J29" s="31">
        <f>VLOOKUP($D29,Résultats!$B$2:$AZ$251,J$2,FALSE)</f>
        <v>4.5930798150000003</v>
      </c>
      <c r="K29" s="31">
        <f>VLOOKUP($D29,Résultats!$B$2:$AZ$251,K$2,FALSE)</f>
        <v>8.156112706</v>
      </c>
      <c r="L29" s="31">
        <f>VLOOKUP($D29,Résultats!$B$2:$AZ$251,L$2,FALSE)</f>
        <v>9.7546817529999998</v>
      </c>
      <c r="M29" s="31">
        <f>VLOOKUP($D29,Résultats!$B$2:$AZ$251,M$2,FALSE)</f>
        <v>11.514685350000001</v>
      </c>
      <c r="N29" s="31">
        <f>VLOOKUP($D29,Résultats!$B$2:$AZ$251,N$2,FALSE)</f>
        <v>13.59015389</v>
      </c>
      <c r="O29" s="31">
        <f>VLOOKUP($D29,Résultats!$B$2:$AZ$251,O$2,FALSE)</f>
        <v>16.631155580000001</v>
      </c>
      <c r="P29" s="31">
        <f>VLOOKUP($D29,Résultats!$B$2:$AZ$251,P$2,FALSE)</f>
        <v>20.25374055</v>
      </c>
      <c r="Q29" s="31">
        <f>VLOOKUP($D29,Résultats!$B$2:$AZ$251,Q$2,FALSE)</f>
        <v>24.41017458</v>
      </c>
      <c r="R29" s="31">
        <f>VLOOKUP($D29,Résultats!$B$2:$AZ$251,R$2,FALSE)</f>
        <v>29.062809680000001</v>
      </c>
      <c r="S29" s="31">
        <f>VLOOKUP($D29,Résultats!$B$2:$AZ$251,S$2,FALSE)</f>
        <v>34.225347280000001</v>
      </c>
      <c r="T29" s="31">
        <f>VLOOKUP($D29,Résultats!$B$2:$AZ$251,T$2,FALSE)</f>
        <v>39.871005230000002</v>
      </c>
      <c r="U29" s="31">
        <f>VLOOKUP($D29,Résultats!$B$2:$AZ$251,U$2,FALSE)</f>
        <v>45.998361459999998</v>
      </c>
      <c r="V29" s="31">
        <f>VLOOKUP($D29,Résultats!$B$2:$AZ$251,V$2,FALSE)</f>
        <v>52.587973030000001</v>
      </c>
      <c r="W29" s="31">
        <f>VLOOKUP($D29,Résultats!$B$2:$AZ$251,W$2,FALSE)</f>
        <v>59.62328402</v>
      </c>
      <c r="X29" s="31">
        <f>VLOOKUP($D29,Résultats!$B$2:$AZ$251,X$2,FALSE)</f>
        <v>67.087967149999997</v>
      </c>
      <c r="Y29" s="31">
        <f>VLOOKUP($D29,Résultats!$B$2:$AZ$251,Y$2,FALSE)</f>
        <v>74.821898219999994</v>
      </c>
      <c r="Z29" s="31">
        <f>VLOOKUP($D29,Résultats!$B$2:$AZ$251,Z$2,FALSE)</f>
        <v>82.884778159999996</v>
      </c>
      <c r="AA29" s="31">
        <f>VLOOKUP($D29,Résultats!$B$2:$AZ$251,AA$2,FALSE)</f>
        <v>91.194392179999994</v>
      </c>
      <c r="AB29" s="31">
        <f>VLOOKUP($D29,Résultats!$B$2:$AZ$251,AB$2,FALSE)</f>
        <v>99.682920519999996</v>
      </c>
      <c r="AC29" s="31">
        <f>VLOOKUP($D29,Résultats!$B$2:$AZ$251,AC$2,FALSE)</f>
        <v>108.2438844</v>
      </c>
      <c r="AD29" s="31">
        <f>VLOOKUP($D29,Résultats!$B$2:$AZ$251,AD$2,FALSE)</f>
        <v>116.8595385</v>
      </c>
      <c r="AE29" s="31">
        <f>VLOOKUP($D29,Résultats!$B$2:$AZ$251,AE$2,FALSE)</f>
        <v>125.37592669999999</v>
      </c>
      <c r="AF29" s="31">
        <f>VLOOKUP($D29,Résultats!$B$2:$AZ$251,AF$2,FALSE)</f>
        <v>133.67165890000001</v>
      </c>
      <c r="AG29" s="31">
        <f>VLOOKUP($D29,Résultats!$B$2:$AZ$251,AG$2,FALSE)</f>
        <v>141.7092442</v>
      </c>
      <c r="AH29" s="31">
        <f>VLOOKUP($D29,Résultats!$B$2:$AZ$251,AH$2,FALSE)</f>
        <v>149.41699969999999</v>
      </c>
      <c r="AI29" s="31">
        <f>VLOOKUP($D29,Résultats!$B$2:$AZ$251,AI$2,FALSE)</f>
        <v>156.70637020000001</v>
      </c>
      <c r="AJ29" s="31">
        <f>VLOOKUP($D29,Résultats!$B$2:$AZ$251,AJ$2,FALSE)</f>
        <v>163.67168670000001</v>
      </c>
      <c r="AK29" s="31">
        <f>VLOOKUP($D29,Résultats!$B$2:$AZ$251,AK$2,FALSE)</f>
        <v>170.32078139999999</v>
      </c>
      <c r="AL29" s="31">
        <f>VLOOKUP($D29,Résultats!$B$2:$AZ$251,AL$2,FALSE)</f>
        <v>176.6604145</v>
      </c>
      <c r="AM29" s="31">
        <f>VLOOKUP($D29,Résultats!$B$2:$AZ$251,AM$2,FALSE)</f>
        <v>182.7990222</v>
      </c>
    </row>
    <row r="30" spans="1:39" x14ac:dyDescent="0.35">
      <c r="C30" s="56" t="s">
        <v>29</v>
      </c>
      <c r="D30" s="78" t="s">
        <v>103</v>
      </c>
      <c r="E30" s="31">
        <f>VLOOKUP($D30,Résultats!$B$2:$AZ$251,E$2,FALSE)</f>
        <v>4.9752292400000002E-2</v>
      </c>
      <c r="F30" s="31">
        <f>VLOOKUP($D30,Résultats!$B$2:$AZ$251,F$2,FALSE)</f>
        <v>0.71811215269999995</v>
      </c>
      <c r="G30" s="31">
        <f>VLOOKUP($D30,Résultats!$B$2:$AZ$251,G$2,FALSE)</f>
        <v>1.329167059</v>
      </c>
      <c r="H30" s="31">
        <f>VLOOKUP($D30,Résultats!$B$2:$AZ$251,H$2,FALSE)</f>
        <v>1.5953034500000001</v>
      </c>
      <c r="I30" s="31">
        <f>VLOOKUP($D30,Résultats!$B$2:$AZ$251,I$2,FALSE)</f>
        <v>3.1237759650000001</v>
      </c>
      <c r="J30" s="31">
        <f>VLOOKUP($D30,Résultats!$B$2:$AZ$251,J$2,FALSE)</f>
        <v>5.4960489600000004</v>
      </c>
      <c r="K30" s="31">
        <f>VLOOKUP($D30,Résultats!$B$2:$AZ$251,K$2,FALSE)</f>
        <v>9.2220323010000005</v>
      </c>
      <c r="L30" s="31">
        <f>VLOOKUP($D30,Résultats!$B$2:$AZ$251,L$2,FALSE)</f>
        <v>10.418929840000001</v>
      </c>
      <c r="M30" s="31">
        <f>VLOOKUP($D30,Résultats!$B$2:$AZ$251,M$2,FALSE)</f>
        <v>11.619452949999999</v>
      </c>
      <c r="N30" s="31">
        <f>VLOOKUP($D30,Résultats!$B$2:$AZ$251,N$2,FALSE)</f>
        <v>12.96007408</v>
      </c>
      <c r="O30" s="31">
        <f>VLOOKUP($D30,Résultats!$B$2:$AZ$251,O$2,FALSE)</f>
        <v>15.01581807</v>
      </c>
      <c r="P30" s="31">
        <f>VLOOKUP($D30,Résultats!$B$2:$AZ$251,P$2,FALSE)</f>
        <v>17.351154569999999</v>
      </c>
      <c r="Q30" s="31">
        <f>VLOOKUP($D30,Résultats!$B$2:$AZ$251,Q$2,FALSE)</f>
        <v>19.886492409999999</v>
      </c>
      <c r="R30" s="31">
        <f>VLOOKUP($D30,Résultats!$B$2:$AZ$251,R$2,FALSE)</f>
        <v>22.55997502</v>
      </c>
      <c r="S30" s="31">
        <f>VLOOKUP($D30,Résultats!$B$2:$AZ$251,S$2,FALSE)</f>
        <v>25.354146069999999</v>
      </c>
      <c r="T30" s="31">
        <f>VLOOKUP($D30,Résultats!$B$2:$AZ$251,T$2,FALSE)</f>
        <v>28.219669790000001</v>
      </c>
      <c r="U30" s="31">
        <f>VLOOKUP($D30,Résultats!$B$2:$AZ$251,U$2,FALSE)</f>
        <v>31.126640200000001</v>
      </c>
      <c r="V30" s="31">
        <f>VLOOKUP($D30,Résultats!$B$2:$AZ$251,V$2,FALSE)</f>
        <v>34.032727170000001</v>
      </c>
      <c r="W30" s="31">
        <f>VLOOKUP($D30,Résultats!$B$2:$AZ$251,W$2,FALSE)</f>
        <v>36.89976987</v>
      </c>
      <c r="X30" s="31">
        <f>VLOOKUP($D30,Résultats!$B$2:$AZ$251,X$2,FALSE)</f>
        <v>39.691202089999997</v>
      </c>
      <c r="Y30" s="31">
        <f>VLOOKUP($D30,Résultats!$B$2:$AZ$251,Y$2,FALSE)</f>
        <v>42.29209196</v>
      </c>
      <c r="Z30" s="31">
        <f>VLOOKUP($D30,Résultats!$B$2:$AZ$251,Z$2,FALSE)</f>
        <v>44.725240139999997</v>
      </c>
      <c r="AA30" s="31">
        <f>VLOOKUP($D30,Résultats!$B$2:$AZ$251,AA$2,FALSE)</f>
        <v>46.930090829999997</v>
      </c>
      <c r="AB30" s="31">
        <f>VLOOKUP($D30,Résultats!$B$2:$AZ$251,AB$2,FALSE)</f>
        <v>48.863267190000002</v>
      </c>
      <c r="AC30" s="31">
        <f>VLOOKUP($D30,Résultats!$B$2:$AZ$251,AC$2,FALSE)</f>
        <v>50.468861959999998</v>
      </c>
      <c r="AD30" s="31">
        <f>VLOOKUP($D30,Résultats!$B$2:$AZ$251,AD$2,FALSE)</f>
        <v>51.738179889999998</v>
      </c>
      <c r="AE30" s="31">
        <f>VLOOKUP($D30,Résultats!$B$2:$AZ$251,AE$2,FALSE)</f>
        <v>52.606285329999999</v>
      </c>
      <c r="AF30" s="31">
        <f>VLOOKUP($D30,Résultats!$B$2:$AZ$251,AF$2,FALSE)</f>
        <v>53.030663519999997</v>
      </c>
      <c r="AG30" s="31">
        <f>VLOOKUP($D30,Résultats!$B$2:$AZ$251,AG$2,FALSE)</f>
        <v>53.007511209999997</v>
      </c>
      <c r="AH30" s="31">
        <f>VLOOKUP($D30,Résultats!$B$2:$AZ$251,AH$2,FALSE)</f>
        <v>52.524205289999998</v>
      </c>
      <c r="AI30" s="31">
        <f>VLOOKUP($D30,Résultats!$B$2:$AZ$251,AI$2,FALSE)</f>
        <v>51.565118599999998</v>
      </c>
      <c r="AJ30" s="31">
        <f>VLOOKUP($D30,Résultats!$B$2:$AZ$251,AJ$2,FALSE)</f>
        <v>50.179841410000002</v>
      </c>
      <c r="AK30" s="31">
        <f>VLOOKUP($D30,Résultats!$B$2:$AZ$251,AK$2,FALSE)</f>
        <v>48.38563576</v>
      </c>
      <c r="AL30" s="31">
        <f>VLOOKUP($D30,Résultats!$B$2:$AZ$251,AL$2,FALSE)</f>
        <v>46.198367859999998</v>
      </c>
      <c r="AM30" s="31">
        <f>VLOOKUP($D30,Résultats!$B$2:$AZ$251,AM$2,FALSE)</f>
        <v>43.65352403</v>
      </c>
    </row>
    <row r="31" spans="1:39" x14ac:dyDescent="0.35">
      <c r="C31" s="56" t="s">
        <v>30</v>
      </c>
      <c r="D31" s="78" t="s">
        <v>104</v>
      </c>
      <c r="E31" s="31">
        <f>VLOOKUP($D31,Résultats!$B$2:$AZ$251,E$2,FALSE)</f>
        <v>1.1687710650000001</v>
      </c>
      <c r="F31" s="31">
        <f>VLOOKUP($D31,Résultats!$B$2:$AZ$251,F$2,FALSE)</f>
        <v>15.696120369999999</v>
      </c>
      <c r="G31" s="31">
        <f>VLOOKUP($D31,Résultats!$B$2:$AZ$251,G$2,FALSE)</f>
        <v>28.69258778</v>
      </c>
      <c r="H31" s="31">
        <f>VLOOKUP($D31,Résultats!$B$2:$AZ$251,H$2,FALSE)</f>
        <v>34.331160420000003</v>
      </c>
      <c r="I31" s="31">
        <f>VLOOKUP($D31,Résultats!$B$2:$AZ$251,I$2,FALSE)</f>
        <v>67.075407350000006</v>
      </c>
      <c r="J31" s="31">
        <f>VLOOKUP($D31,Résultats!$B$2:$AZ$251,J$2,FALSE)</f>
        <v>117.8417432</v>
      </c>
      <c r="K31" s="31">
        <f>VLOOKUP($D31,Résultats!$B$2:$AZ$251,K$2,FALSE)</f>
        <v>197.63339110000001</v>
      </c>
      <c r="L31" s="31">
        <f>VLOOKUP($D31,Résultats!$B$2:$AZ$251,L$2,FALSE)</f>
        <v>223.43272630000001</v>
      </c>
      <c r="M31" s="31">
        <f>VLOOKUP($D31,Résultats!$B$2:$AZ$251,M$2,FALSE)</f>
        <v>249.6752688</v>
      </c>
      <c r="N31" s="31">
        <f>VLOOKUP($D31,Résultats!$B$2:$AZ$251,N$2,FALSE)</f>
        <v>279.44807329999998</v>
      </c>
      <c r="O31" s="31">
        <f>VLOOKUP($D31,Résultats!$B$2:$AZ$251,O$2,FALSE)</f>
        <v>325.36512379999999</v>
      </c>
      <c r="P31" s="31">
        <f>VLOOKUP($D31,Résultats!$B$2:$AZ$251,P$2,FALSE)</f>
        <v>378.3290025</v>
      </c>
      <c r="Q31" s="31">
        <f>VLOOKUP($D31,Résultats!$B$2:$AZ$251,Q$2,FALSE)</f>
        <v>436.88450779999999</v>
      </c>
      <c r="R31" s="31">
        <f>VLOOKUP($D31,Résultats!$B$2:$AZ$251,R$2,FALSE)</f>
        <v>499.95528860000002</v>
      </c>
      <c r="S31" s="31">
        <f>VLOOKUP($D31,Résultats!$B$2:$AZ$251,S$2,FALSE)</f>
        <v>567.44847170000003</v>
      </c>
      <c r="T31" s="31">
        <f>VLOOKUP($D31,Résultats!$B$2:$AZ$251,T$2,FALSE)</f>
        <v>638.58545939999999</v>
      </c>
      <c r="U31" s="31">
        <f>VLOOKUP($D31,Résultats!$B$2:$AZ$251,U$2,FALSE)</f>
        <v>713.04188899999997</v>
      </c>
      <c r="V31" s="31">
        <f>VLOOKUP($D31,Résultats!$B$2:$AZ$251,V$2,FALSE)</f>
        <v>790.23448399999995</v>
      </c>
      <c r="W31" s="31">
        <f>VLOOKUP($D31,Résultats!$B$2:$AZ$251,W$2,FALSE)</f>
        <v>869.68514470000002</v>
      </c>
      <c r="X31" s="31">
        <f>VLOOKUP($D31,Résultats!$B$2:$AZ$251,X$2,FALSE)</f>
        <v>950.96522689999995</v>
      </c>
      <c r="Y31" s="31">
        <f>VLOOKUP($D31,Résultats!$B$2:$AZ$251,Y$2,FALSE)</f>
        <v>1031.7288060000001</v>
      </c>
      <c r="Z31" s="31">
        <f>VLOOKUP($D31,Résultats!$B$2:$AZ$251,Z$2,FALSE)</f>
        <v>1112.870443</v>
      </c>
      <c r="AA31" s="31">
        <f>VLOOKUP($D31,Résultats!$B$2:$AZ$251,AA$2,FALSE)</f>
        <v>1193.289565</v>
      </c>
      <c r="AB31" s="31">
        <f>VLOOKUP($D31,Résultats!$B$2:$AZ$251,AB$2,FALSE)</f>
        <v>1272.2159569999999</v>
      </c>
      <c r="AC31" s="31">
        <f>VLOOKUP($D31,Résultats!$B$2:$AZ$251,AC$2,FALSE)</f>
        <v>1348.471178</v>
      </c>
      <c r="AD31" s="31">
        <f>VLOOKUP($D31,Résultats!$B$2:$AZ$251,AD$2,FALSE)</f>
        <v>1422.0540579999999</v>
      </c>
      <c r="AE31" s="31">
        <f>VLOOKUP($D31,Résultats!$B$2:$AZ$251,AE$2,FALSE)</f>
        <v>1491.3498729999999</v>
      </c>
      <c r="AF31" s="31">
        <f>VLOOKUP($D31,Résultats!$B$2:$AZ$251,AF$2,FALSE)</f>
        <v>1555.22702</v>
      </c>
      <c r="AG31" s="31">
        <f>VLOOKUP($D31,Résultats!$B$2:$AZ$251,AG$2,FALSE)</f>
        <v>1613.583136</v>
      </c>
      <c r="AH31" s="31">
        <f>VLOOKUP($D31,Résultats!$B$2:$AZ$251,AH$2,FALSE)</f>
        <v>1665.95947</v>
      </c>
      <c r="AI31" s="31">
        <f>VLOOKUP($D31,Résultats!$B$2:$AZ$251,AI$2,FALSE)</f>
        <v>1711.7279309999999</v>
      </c>
      <c r="AJ31" s="31">
        <f>VLOOKUP($D31,Résultats!$B$2:$AZ$251,AJ$2,FALSE)</f>
        <v>1752.2967739999999</v>
      </c>
      <c r="AK31" s="31">
        <f>VLOOKUP($D31,Résultats!$B$2:$AZ$251,AK$2,FALSE)</f>
        <v>1788.076992</v>
      </c>
      <c r="AL31" s="31">
        <f>VLOOKUP($D31,Résultats!$B$2:$AZ$251,AL$2,FALSE)</f>
        <v>1819.445154</v>
      </c>
      <c r="AM31" s="31">
        <f>VLOOKUP($D31,Résultats!$B$2:$AZ$251,AM$2,FALSE)</f>
        <v>1847.7544009999999</v>
      </c>
    </row>
    <row r="32" spans="1:39" x14ac:dyDescent="0.35">
      <c r="C32" s="56" t="s">
        <v>31</v>
      </c>
      <c r="D32" s="78" t="s">
        <v>105</v>
      </c>
      <c r="E32" s="31">
        <f>VLOOKUP($D32,Résultats!$B$2:$AZ$251,E$2,FALSE)</f>
        <v>0.46065729059999999</v>
      </c>
      <c r="F32" s="31">
        <f>VLOOKUP($D32,Résultats!$B$2:$AZ$251,F$2,FALSE)</f>
        <v>5.9529381060000004</v>
      </c>
      <c r="G32" s="31">
        <f>VLOOKUP($D32,Résultats!$B$2:$AZ$251,G$2,FALSE)</f>
        <v>10.737275139999999</v>
      </c>
      <c r="H32" s="31">
        <f>VLOOKUP($D32,Résultats!$B$2:$AZ$251,H$2,FALSE)</f>
        <v>12.783023679999999</v>
      </c>
      <c r="I32" s="31">
        <f>VLOOKUP($D32,Résultats!$B$2:$AZ$251,I$2,FALSE)</f>
        <v>24.852251549999998</v>
      </c>
      <c r="J32" s="31">
        <f>VLOOKUP($D32,Résultats!$B$2:$AZ$251,J$2,FALSE)</f>
        <v>43.430332649999997</v>
      </c>
      <c r="K32" s="31">
        <f>VLOOKUP($D32,Résultats!$B$2:$AZ$251,K$2,FALSE)</f>
        <v>72.427196699999996</v>
      </c>
      <c r="L32" s="31">
        <f>VLOOKUP($D32,Résultats!$B$2:$AZ$251,L$2,FALSE)</f>
        <v>81.399059589999894</v>
      </c>
      <c r="M32" s="31">
        <f>VLOOKUP($D32,Résultats!$B$2:$AZ$251,M$2,FALSE)</f>
        <v>90.4048461</v>
      </c>
      <c r="N32" s="31">
        <f>VLOOKUP($D32,Résultats!$B$2:$AZ$251,N$2,FALSE)</f>
        <v>100.5526943</v>
      </c>
      <c r="O32" s="31">
        <f>VLOOKUP($D32,Résultats!$B$2:$AZ$251,O$2,FALSE)</f>
        <v>116.3496485</v>
      </c>
      <c r="P32" s="31">
        <f>VLOOKUP($D32,Résultats!$B$2:$AZ$251,P$2,FALSE)</f>
        <v>134.47122139999999</v>
      </c>
      <c r="Q32" s="31">
        <f>VLOOKUP($D32,Résultats!$B$2:$AZ$251,Q$2,FALSE)</f>
        <v>154.37504530000001</v>
      </c>
      <c r="R32" s="31">
        <f>VLOOKUP($D32,Résultats!$B$2:$AZ$251,R$2,FALSE)</f>
        <v>175.66285640000001</v>
      </c>
      <c r="S32" s="31">
        <f>VLOOKUP($D32,Résultats!$B$2:$AZ$251,S$2,FALSE)</f>
        <v>198.28745069999999</v>
      </c>
      <c r="T32" s="31">
        <f>VLOOKUP($D32,Résultats!$B$2:$AZ$251,T$2,FALSE)</f>
        <v>221.96161309999999</v>
      </c>
      <c r="U32" s="31">
        <f>VLOOKUP($D32,Résultats!$B$2:$AZ$251,U$2,FALSE)</f>
        <v>246.55907920000001</v>
      </c>
      <c r="V32" s="31">
        <f>VLOOKUP($D32,Résultats!$B$2:$AZ$251,V$2,FALSE)</f>
        <v>271.8656891</v>
      </c>
      <c r="W32" s="31">
        <f>VLOOKUP($D32,Résultats!$B$2:$AZ$251,W$2,FALSE)</f>
        <v>297.70753289999999</v>
      </c>
      <c r="X32" s="31">
        <f>VLOOKUP($D32,Résultats!$B$2:$AZ$251,X$2,FALSE)</f>
        <v>323.93085969999998</v>
      </c>
      <c r="Y32" s="31">
        <f>VLOOKUP($D32,Résultats!$B$2:$AZ$251,Y$2,FALSE)</f>
        <v>349.73653510000003</v>
      </c>
      <c r="Z32" s="31">
        <f>VLOOKUP($D32,Résultats!$B$2:$AZ$251,Z$2,FALSE)</f>
        <v>375.43695650000001</v>
      </c>
      <c r="AA32" s="31">
        <f>VLOOKUP($D32,Résultats!$B$2:$AZ$251,AA$2,FALSE)</f>
        <v>400.66614420000002</v>
      </c>
      <c r="AB32" s="31">
        <f>VLOOKUP($D32,Résultats!$B$2:$AZ$251,AB$2,FALSE)</f>
        <v>425.17819589999999</v>
      </c>
      <c r="AC32" s="31">
        <f>VLOOKUP($D32,Résultats!$B$2:$AZ$251,AC$2,FALSE)</f>
        <v>448.5962495</v>
      </c>
      <c r="AD32" s="31">
        <f>VLOOKUP($D32,Résultats!$B$2:$AZ$251,AD$2,FALSE)</f>
        <v>470.93966330000001</v>
      </c>
      <c r="AE32" s="31">
        <f>VLOOKUP($D32,Résultats!$B$2:$AZ$251,AE$2,FALSE)</f>
        <v>491.69613550000003</v>
      </c>
      <c r="AF32" s="31">
        <f>VLOOKUP($D32,Résultats!$B$2:$AZ$251,AF$2,FALSE)</f>
        <v>510.5186569</v>
      </c>
      <c r="AG32" s="31">
        <f>VLOOKUP($D32,Résultats!$B$2:$AZ$251,AG$2,FALSE)</f>
        <v>527.40125739999996</v>
      </c>
      <c r="AH32" s="31">
        <f>VLOOKUP($D32,Résultats!$B$2:$AZ$251,AH$2,FALSE)</f>
        <v>542.22324470000001</v>
      </c>
      <c r="AI32" s="31">
        <f>VLOOKUP($D32,Résultats!$B$2:$AZ$251,AI$2,FALSE)</f>
        <v>554.80954929999996</v>
      </c>
      <c r="AJ32" s="31">
        <f>VLOOKUP($D32,Résultats!$B$2:$AZ$251,AJ$2,FALSE)</f>
        <v>565.64712540000005</v>
      </c>
      <c r="AK32" s="31">
        <f>VLOOKUP($D32,Résultats!$B$2:$AZ$251,AK$2,FALSE)</f>
        <v>574.89555859999996</v>
      </c>
      <c r="AL32" s="31">
        <f>VLOOKUP($D32,Résultats!$B$2:$AZ$251,AL$2,FALSE)</f>
        <v>582.70111310000004</v>
      </c>
      <c r="AM32" s="31">
        <f>VLOOKUP($D32,Résultats!$B$2:$AZ$251,AM$2,FALSE)</f>
        <v>589.51750040000002</v>
      </c>
    </row>
    <row r="33" spans="2:39" x14ac:dyDescent="0.35">
      <c r="C33" s="56" t="s">
        <v>32</v>
      </c>
      <c r="D33" s="78" t="s">
        <v>106</v>
      </c>
      <c r="E33" s="31">
        <f>VLOOKUP($D33,Résultats!$B$2:$AZ$251,E$2,FALSE)</f>
        <v>6.2802073999999996E-3</v>
      </c>
      <c r="F33" s="31">
        <f>VLOOKUP($D33,Résultats!$B$2:$AZ$251,F$2,FALSE)</f>
        <v>0</v>
      </c>
      <c r="G33" s="31">
        <f>VLOOKUP($D33,Résultats!$B$2:$AZ$251,G$2,FALSE)</f>
        <v>0</v>
      </c>
      <c r="H33" s="31">
        <f>VLOOKUP($D33,Résultats!$B$2:$AZ$251,H$2,FALSE)</f>
        <v>0</v>
      </c>
      <c r="I33" s="31">
        <f>VLOOKUP($D33,Résultats!$B$2:$AZ$251,I$2,FALSE)</f>
        <v>0</v>
      </c>
      <c r="J33" s="31">
        <f>VLOOKUP($D33,Résultats!$B$2:$AZ$251,J$2,FALSE)</f>
        <v>0</v>
      </c>
      <c r="K33" s="31">
        <f>VLOOKUP($D33,Résultats!$B$2:$AZ$251,K$2,FALSE)</f>
        <v>0</v>
      </c>
      <c r="L33" s="31">
        <f>VLOOKUP($D33,Résultats!$B$2:$AZ$251,L$2,FALSE)</f>
        <v>0</v>
      </c>
      <c r="M33" s="31">
        <f>VLOOKUP($D33,Résultats!$B$2:$AZ$251,M$2,FALSE)</f>
        <v>0</v>
      </c>
      <c r="N33" s="31">
        <f>VLOOKUP($D33,Résultats!$B$2:$AZ$251,N$2,FALSE)</f>
        <v>0</v>
      </c>
      <c r="O33" s="31">
        <f>VLOOKUP($D33,Résultats!$B$2:$AZ$251,O$2,FALSE)</f>
        <v>0</v>
      </c>
      <c r="P33" s="31">
        <f>VLOOKUP($D33,Résultats!$B$2:$AZ$251,P$2,FALSE)</f>
        <v>0</v>
      </c>
      <c r="Q33" s="31">
        <f>VLOOKUP($D33,Résultats!$B$2:$AZ$251,Q$2,FALSE)</f>
        <v>0</v>
      </c>
      <c r="R33" s="31">
        <f>VLOOKUP($D33,Résultats!$B$2:$AZ$251,R$2,FALSE)</f>
        <v>0</v>
      </c>
      <c r="S33" s="31">
        <f>VLOOKUP($D33,Résultats!$B$2:$AZ$251,S$2,FALSE)</f>
        <v>0</v>
      </c>
      <c r="T33" s="31">
        <f>VLOOKUP($D33,Résultats!$B$2:$AZ$251,T$2,FALSE)</f>
        <v>0</v>
      </c>
      <c r="U33" s="31">
        <f>VLOOKUP($D33,Résultats!$B$2:$AZ$251,U$2,FALSE)</f>
        <v>0</v>
      </c>
      <c r="V33" s="31">
        <f>VLOOKUP($D33,Résultats!$B$2:$AZ$251,V$2,FALSE)</f>
        <v>0</v>
      </c>
      <c r="W33" s="31">
        <f>VLOOKUP($D33,Résultats!$B$2:$AZ$251,W$2,FALSE)</f>
        <v>0</v>
      </c>
      <c r="X33" s="31">
        <f>VLOOKUP($D33,Résultats!$B$2:$AZ$251,X$2,FALSE)</f>
        <v>0</v>
      </c>
      <c r="Y33" s="31">
        <f>VLOOKUP($D33,Résultats!$B$2:$AZ$251,Y$2,FALSE)</f>
        <v>0</v>
      </c>
      <c r="Z33" s="31">
        <f>VLOOKUP($D33,Résultats!$B$2:$AZ$251,Z$2,FALSE)</f>
        <v>0</v>
      </c>
      <c r="AA33" s="31">
        <f>VLOOKUP($D33,Résultats!$B$2:$AZ$251,AA$2,FALSE)</f>
        <v>0</v>
      </c>
      <c r="AB33" s="31">
        <f>VLOOKUP($D33,Résultats!$B$2:$AZ$251,AB$2,FALSE)</f>
        <v>0</v>
      </c>
      <c r="AC33" s="31">
        <f>VLOOKUP($D33,Résultats!$B$2:$AZ$251,AC$2,FALSE)</f>
        <v>0</v>
      </c>
      <c r="AD33" s="31">
        <f>VLOOKUP($D33,Résultats!$B$2:$AZ$251,AD$2,FALSE)</f>
        <v>0</v>
      </c>
      <c r="AE33" s="31">
        <f>VLOOKUP($D33,Résultats!$B$2:$AZ$251,AE$2,FALSE)</f>
        <v>0</v>
      </c>
      <c r="AF33" s="31">
        <f>VLOOKUP($D33,Résultats!$B$2:$AZ$251,AF$2,FALSE)</f>
        <v>0</v>
      </c>
      <c r="AG33" s="31">
        <f>VLOOKUP($D33,Résultats!$B$2:$AZ$251,AG$2,FALSE)</f>
        <v>0</v>
      </c>
      <c r="AH33" s="31">
        <f>VLOOKUP($D33,Résultats!$B$2:$AZ$251,AH$2,FALSE)</f>
        <v>0</v>
      </c>
      <c r="AI33" s="31">
        <f>VLOOKUP($D33,Résultats!$B$2:$AZ$251,AI$2,FALSE)</f>
        <v>0</v>
      </c>
      <c r="AJ33" s="31">
        <f>VLOOKUP($D33,Résultats!$B$2:$AZ$251,AJ$2,FALSE)</f>
        <v>0</v>
      </c>
      <c r="AK33" s="31">
        <f>VLOOKUP($D33,Résultats!$B$2:$AZ$251,AK$2,FALSE)</f>
        <v>0</v>
      </c>
      <c r="AL33" s="31">
        <f>VLOOKUP($D33,Résultats!$B$2:$AZ$251,AL$2,FALSE)</f>
        <v>0</v>
      </c>
      <c r="AM33" s="31">
        <f>VLOOKUP($D33,Résultats!$B$2:$AZ$251,AM$2,FALSE)</f>
        <v>0</v>
      </c>
    </row>
    <row r="34" spans="2:39" x14ac:dyDescent="0.35">
      <c r="C34" s="56" t="s">
        <v>33</v>
      </c>
      <c r="D34" s="78" t="s">
        <v>107</v>
      </c>
      <c r="E34" s="79">
        <f>VLOOKUP($D34,Résultats!$B$2:$AZ$251,E$2,FALSE)</f>
        <v>7.7156833699999997E-2</v>
      </c>
      <c r="F34" s="79">
        <f>VLOOKUP($D34,Résultats!$B$2:$AZ$251,F$2,FALSE)</f>
        <v>0.89013339759999999</v>
      </c>
      <c r="G34" s="79">
        <f>VLOOKUP($D34,Résultats!$B$2:$AZ$251,G$2,FALSE)</f>
        <v>1.5559026250000001</v>
      </c>
      <c r="H34" s="79">
        <f>VLOOKUP($D34,Résultats!$B$2:$AZ$251,H$2,FALSE)</f>
        <v>1.832652787</v>
      </c>
      <c r="I34" s="79">
        <f>VLOOKUP($D34,Résultats!$B$2:$AZ$251,I$2,FALSE)</f>
        <v>3.5277439140000002</v>
      </c>
      <c r="J34" s="79">
        <f>VLOOKUP($D34,Résultats!$B$2:$AZ$251,J$2,FALSE)</f>
        <v>6.1030998070000004</v>
      </c>
      <c r="K34" s="79">
        <f>VLOOKUP($D34,Résultats!$B$2:$AZ$251,K$2,FALSE)</f>
        <v>10.07681352</v>
      </c>
      <c r="L34" s="79">
        <f>VLOOKUP($D34,Résultats!$B$2:$AZ$251,L$2,FALSE)</f>
        <v>11.21611146</v>
      </c>
      <c r="M34" s="79">
        <f>VLOOKUP($D34,Résultats!$B$2:$AZ$251,M$2,FALSE)</f>
        <v>12.34351687</v>
      </c>
      <c r="N34" s="79">
        <f>VLOOKUP($D34,Résultats!$B$2:$AZ$251,N$2,FALSE)</f>
        <v>13.61282578</v>
      </c>
      <c r="O34" s="79">
        <f>VLOOKUP($D34,Résultats!$B$2:$AZ$251,O$2,FALSE)</f>
        <v>15.632940639999999</v>
      </c>
      <c r="P34" s="79">
        <f>VLOOKUP($D34,Résultats!$B$2:$AZ$251,P$2,FALSE)</f>
        <v>17.95001452</v>
      </c>
      <c r="Q34" s="79">
        <f>VLOOKUP($D34,Résultats!$B$2:$AZ$251,Q$2,FALSE)</f>
        <v>20.492733749999999</v>
      </c>
      <c r="R34" s="79">
        <f>VLOOKUP($D34,Résultats!$B$2:$AZ$251,R$2,FALSE)</f>
        <v>23.21040846</v>
      </c>
      <c r="S34" s="79">
        <f>VLOOKUP($D34,Résultats!$B$2:$AZ$251,S$2,FALSE)</f>
        <v>26.099436650000001</v>
      </c>
      <c r="T34" s="79">
        <f>VLOOKUP($D34,Résultats!$B$2:$AZ$251,T$2,FALSE)</f>
        <v>29.1247021</v>
      </c>
      <c r="U34" s="79">
        <f>VLOOKUP($D34,Résultats!$B$2:$AZ$251,U$2,FALSE)</f>
        <v>32.27265465</v>
      </c>
      <c r="V34" s="79">
        <f>VLOOKUP($D34,Résultats!$B$2:$AZ$251,V$2,FALSE)</f>
        <v>35.518552530000001</v>
      </c>
      <c r="W34" s="79">
        <f>VLOOKUP($D34,Résultats!$B$2:$AZ$251,W$2,FALSE)</f>
        <v>38.843291460000003</v>
      </c>
      <c r="X34" s="79">
        <f>VLOOKUP($D34,Résultats!$B$2:$AZ$251,X$2,FALSE)</f>
        <v>42.230613570000003</v>
      </c>
      <c r="Y34" s="79">
        <f>VLOOKUP($D34,Résultats!$B$2:$AZ$251,Y$2,FALSE)</f>
        <v>45.58026555</v>
      </c>
      <c r="Z34" s="79">
        <f>VLOOKUP($D34,Résultats!$B$2:$AZ$251,Z$2,FALSE)</f>
        <v>48.936748860000002</v>
      </c>
      <c r="AA34" s="79">
        <f>VLOOKUP($D34,Résultats!$B$2:$AZ$251,AA$2,FALSE)</f>
        <v>52.255796140000001</v>
      </c>
      <c r="AB34" s="79">
        <f>VLOOKUP($D34,Résultats!$B$2:$AZ$251,AB$2,FALSE)</f>
        <v>55.508348400000003</v>
      </c>
      <c r="AC34" s="79">
        <f>VLOOKUP($D34,Résultats!$B$2:$AZ$251,AC$2,FALSE)</f>
        <v>58.647628330000003</v>
      </c>
      <c r="AD34" s="79">
        <f>VLOOKUP($D34,Résultats!$B$2:$AZ$251,AD$2,FALSE)</f>
        <v>61.677971380000002</v>
      </c>
      <c r="AE34" s="79">
        <f>VLOOKUP($D34,Résultats!$B$2:$AZ$251,AE$2,FALSE)</f>
        <v>64.533399529999997</v>
      </c>
      <c r="AF34" s="79">
        <f>VLOOKUP($D34,Résultats!$B$2:$AZ$251,AF$2,FALSE)</f>
        <v>67.16870127</v>
      </c>
      <c r="AG34" s="79">
        <f>VLOOKUP($D34,Résultats!$B$2:$AZ$251,AG$2,FALSE)</f>
        <v>69.582761669999996</v>
      </c>
      <c r="AH34" s="79">
        <f>VLOOKUP($D34,Résultats!$B$2:$AZ$251,AH$2,FALSE)</f>
        <v>71.758633140000001</v>
      </c>
      <c r="AI34" s="79">
        <f>VLOOKUP($D34,Résultats!$B$2:$AZ$251,AI$2,FALSE)</f>
        <v>73.671553309999894</v>
      </c>
      <c r="AJ34" s="79">
        <f>VLOOKUP($D34,Résultats!$B$2:$AZ$251,AJ$2,FALSE)</f>
        <v>75.383928979999894</v>
      </c>
      <c r="AK34" s="79">
        <f>VLOOKUP($D34,Résultats!$B$2:$AZ$251,AK$2,FALSE)</f>
        <v>76.914637709999994</v>
      </c>
      <c r="AL34" s="79">
        <f>VLOOKUP($D34,Résultats!$B$2:$AZ$251,AL$2,FALSE)</f>
        <v>78.280584300000001</v>
      </c>
      <c r="AM34" s="79">
        <f>VLOOKUP($D34,Résultats!$B$2:$AZ$251,AM$2,FALSE)</f>
        <v>79.540332849999999</v>
      </c>
    </row>
    <row r="35" spans="2:39" x14ac:dyDescent="0.35">
      <c r="C35" s="76" t="s">
        <v>189</v>
      </c>
      <c r="D35" s="76" t="s">
        <v>92</v>
      </c>
      <c r="E35" s="77">
        <f>VLOOKUP($D35,Résultats!$B$2:$AZ$251,E$2,FALSE)</f>
        <v>2371.219928</v>
      </c>
      <c r="F35" s="77">
        <f>VLOOKUP($D35,Résultats!$B$2:$AZ$251,F$2,FALSE)</f>
        <v>2734.9957319999999</v>
      </c>
      <c r="G35" s="77">
        <f>VLOOKUP($D35,Résultats!$B$2:$AZ$251,G$2,FALSE)</f>
        <v>2711.137365</v>
      </c>
      <c r="H35" s="77">
        <f>VLOOKUP($D35,Résultats!$B$2:$AZ$251,H$2,FALSE)</f>
        <v>2690.1514830000001</v>
      </c>
      <c r="I35" s="77">
        <f>VLOOKUP($D35,Résultats!$B$2:$AZ$251,I$2,FALSE)</f>
        <v>2895.2053569999998</v>
      </c>
      <c r="J35" s="77">
        <f>VLOOKUP($D35,Résultats!$B$2:$AZ$251,J$2,FALSE)</f>
        <v>2790.9348020000002</v>
      </c>
      <c r="K35" s="77">
        <f>VLOOKUP($D35,Résultats!$B$2:$AZ$251,K$2,FALSE)</f>
        <v>2544.8400900000001</v>
      </c>
      <c r="L35" s="77">
        <f>VLOOKUP($D35,Résultats!$B$2:$AZ$251,L$2,FALSE)</f>
        <v>2456.2909930000001</v>
      </c>
      <c r="M35" s="77">
        <f>VLOOKUP($D35,Résultats!$B$2:$AZ$251,M$2,FALSE)</f>
        <v>2342.9668259999999</v>
      </c>
      <c r="N35" s="77">
        <f>VLOOKUP($D35,Résultats!$B$2:$AZ$251,N$2,FALSE)</f>
        <v>2237.863413</v>
      </c>
      <c r="O35" s="77">
        <f>VLOOKUP($D35,Résultats!$B$2:$AZ$251,O$2,FALSE)</f>
        <v>2222.5669779999998</v>
      </c>
      <c r="P35" s="77">
        <f>VLOOKUP($D35,Résultats!$B$2:$AZ$251,P$2,FALSE)</f>
        <v>2203.237744</v>
      </c>
      <c r="Q35" s="77">
        <f>VLOOKUP($D35,Résultats!$B$2:$AZ$251,Q$2,FALSE)</f>
        <v>2167.5845599999998</v>
      </c>
      <c r="R35" s="77">
        <f>VLOOKUP($D35,Résultats!$B$2:$AZ$251,R$2,FALSE)</f>
        <v>2111.683951</v>
      </c>
      <c r="S35" s="77">
        <f>VLOOKUP($D35,Résultats!$B$2:$AZ$251,S$2,FALSE)</f>
        <v>2038.6738</v>
      </c>
      <c r="T35" s="77">
        <f>VLOOKUP($D35,Résultats!$B$2:$AZ$251,T$2,FALSE)</f>
        <v>1949.6968240000001</v>
      </c>
      <c r="U35" s="77">
        <f>VLOOKUP($D35,Résultats!$B$2:$AZ$251,U$2,FALSE)</f>
        <v>1848.2612529999999</v>
      </c>
      <c r="V35" s="77">
        <f>VLOOKUP($D35,Résultats!$B$2:$AZ$251,V$2,FALSE)</f>
        <v>1737.203107</v>
      </c>
      <c r="W35" s="77">
        <f>VLOOKUP($D35,Résultats!$B$2:$AZ$251,W$2,FALSE)</f>
        <v>1619.6604609999999</v>
      </c>
      <c r="X35" s="77">
        <f>VLOOKUP($D35,Résultats!$B$2:$AZ$251,X$2,FALSE)</f>
        <v>1498.6285190000001</v>
      </c>
      <c r="Y35" s="77">
        <f>VLOOKUP($D35,Résultats!$B$2:$AZ$251,Y$2,FALSE)</f>
        <v>1374.187772</v>
      </c>
      <c r="Z35" s="77">
        <f>VLOOKUP($D35,Résultats!$B$2:$AZ$251,Z$2,FALSE)</f>
        <v>1251.2634539999999</v>
      </c>
      <c r="AA35" s="77">
        <f>VLOOKUP($D35,Résultats!$B$2:$AZ$251,AA$2,FALSE)</f>
        <v>1131.21345</v>
      </c>
      <c r="AB35" s="77">
        <f>VLOOKUP($D35,Résultats!$B$2:$AZ$251,AB$2,FALSE)</f>
        <v>1015.617015</v>
      </c>
      <c r="AC35" s="77">
        <f>VLOOKUP($D35,Résultats!$B$2:$AZ$251,AC$2,FALSE)</f>
        <v>905.46159299999999</v>
      </c>
      <c r="AD35" s="77">
        <f>VLOOKUP($D35,Résultats!$B$2:$AZ$251,AD$2,FALSE)</f>
        <v>802.25666860000001</v>
      </c>
      <c r="AE35" s="77">
        <f>VLOOKUP($D35,Résultats!$B$2:$AZ$251,AE$2,FALSE)</f>
        <v>706.12585779999995</v>
      </c>
      <c r="AF35" s="77">
        <f>VLOOKUP($D35,Résultats!$B$2:$AZ$251,AF$2,FALSE)</f>
        <v>617.40681359999996</v>
      </c>
      <c r="AG35" s="77">
        <f>VLOOKUP($D35,Résultats!$B$2:$AZ$251,AG$2,FALSE)</f>
        <v>536.60062819999996</v>
      </c>
      <c r="AH35" s="77">
        <f>VLOOKUP($D35,Résultats!$B$2:$AZ$251,AH$2,FALSE)</f>
        <v>463.71628809999999</v>
      </c>
      <c r="AI35" s="77">
        <f>VLOOKUP($D35,Résultats!$B$2:$AZ$251,AI$2,FALSE)</f>
        <v>398.50778960000002</v>
      </c>
      <c r="AJ35" s="77">
        <f>VLOOKUP($D35,Résultats!$B$2:$AZ$251,AJ$2,FALSE)</f>
        <v>340.99540080000003</v>
      </c>
      <c r="AK35" s="77">
        <f>VLOOKUP($D35,Résultats!$B$2:$AZ$251,AK$2,FALSE)</f>
        <v>290.6878059</v>
      </c>
      <c r="AL35" s="77">
        <f>VLOOKUP($D35,Résultats!$B$2:$AZ$251,AL$2,FALSE)</f>
        <v>246.98705440000001</v>
      </c>
      <c r="AM35" s="77">
        <f>VLOOKUP($D35,Résultats!$B$2:$AZ$251,AM$2,FALSE)</f>
        <v>209.36367279999999</v>
      </c>
    </row>
    <row r="36" spans="2:39" x14ac:dyDescent="0.35">
      <c r="C36" s="56" t="s">
        <v>27</v>
      </c>
      <c r="D36" s="3" t="s">
        <v>93</v>
      </c>
      <c r="E36" s="31">
        <f>VLOOKUP($D36,Résultats!$B$2:$AZ$251,E$2,FALSE)</f>
        <v>1.186203066</v>
      </c>
      <c r="F36" s="31">
        <f>VLOOKUP($D36,Résultats!$B$2:$AZ$251,F$2,FALSE)</f>
        <v>82.247439369999995</v>
      </c>
      <c r="G36" s="31">
        <f>VLOOKUP($D36,Résultats!$B$2:$AZ$251,G$2,FALSE)</f>
        <v>126.0004558</v>
      </c>
      <c r="H36" s="31">
        <f>VLOOKUP($D36,Résultats!$B$2:$AZ$251,H$2,FALSE)</f>
        <v>130.2722244</v>
      </c>
      <c r="I36" s="31">
        <f>VLOOKUP($D36,Résultats!$B$2:$AZ$251,I$2,FALSE)</f>
        <v>169.02326439999999</v>
      </c>
      <c r="J36" s="31">
        <f>VLOOKUP($D36,Résultats!$B$2:$AZ$251,J$2,FALSE)</f>
        <v>149.52277340000001</v>
      </c>
      <c r="K36" s="31">
        <f>VLOOKUP($D36,Résultats!$B$2:$AZ$251,K$2,FALSE)</f>
        <v>162.9360298</v>
      </c>
      <c r="L36" s="31">
        <f>VLOOKUP($D36,Résultats!$B$2:$AZ$251,L$2,FALSE)</f>
        <v>178.2718907</v>
      </c>
      <c r="M36" s="31">
        <f>VLOOKUP($D36,Résultats!$B$2:$AZ$251,M$2,FALSE)</f>
        <v>194.0825255</v>
      </c>
      <c r="N36" s="31">
        <f>VLOOKUP($D36,Résultats!$B$2:$AZ$251,N$2,FALSE)</f>
        <v>211.2810834</v>
      </c>
      <c r="O36" s="31">
        <f>VLOOKUP($D36,Résultats!$B$2:$AZ$251,O$2,FALSE)</f>
        <v>224.90939220000001</v>
      </c>
      <c r="P36" s="31">
        <f>VLOOKUP($D36,Résultats!$B$2:$AZ$251,P$2,FALSE)</f>
        <v>233.59823919999999</v>
      </c>
      <c r="Q36" s="31">
        <f>VLOOKUP($D36,Résultats!$B$2:$AZ$251,Q$2,FALSE)</f>
        <v>238.85210810000001</v>
      </c>
      <c r="R36" s="31">
        <f>VLOOKUP($D36,Résultats!$B$2:$AZ$251,R$2,FALSE)</f>
        <v>240.70252439999999</v>
      </c>
      <c r="S36" s="31">
        <f>VLOOKUP($D36,Résultats!$B$2:$AZ$251,S$2,FALSE)</f>
        <v>239.80178749999999</v>
      </c>
      <c r="T36" s="31">
        <f>VLOOKUP($D36,Résultats!$B$2:$AZ$251,T$2,FALSE)</f>
        <v>236.5740452</v>
      </c>
      <c r="U36" s="31">
        <f>VLOOKUP($D36,Résultats!$B$2:$AZ$251,U$2,FALSE)</f>
        <v>231.37618309999999</v>
      </c>
      <c r="V36" s="31">
        <f>VLOOKUP($D36,Résultats!$B$2:$AZ$251,V$2,FALSE)</f>
        <v>224.4253898</v>
      </c>
      <c r="W36" s="31">
        <f>VLOOKUP($D36,Résultats!$B$2:$AZ$251,W$2,FALSE)</f>
        <v>215.97581840000001</v>
      </c>
      <c r="X36" s="31">
        <f>VLOOKUP($D36,Résultats!$B$2:$AZ$251,X$2,FALSE)</f>
        <v>206.26666900000001</v>
      </c>
      <c r="Y36" s="31">
        <f>VLOOKUP($D36,Résultats!$B$2:$AZ$251,Y$2,FALSE)</f>
        <v>195.74567909999999</v>
      </c>
      <c r="Z36" s="31">
        <f>VLOOKUP($D36,Résultats!$B$2:$AZ$251,Z$2,FALSE)</f>
        <v>184.38750959999999</v>
      </c>
      <c r="AA36" s="31">
        <f>VLOOKUP($D36,Résultats!$B$2:$AZ$251,AA$2,FALSE)</f>
        <v>172.27703639999999</v>
      </c>
      <c r="AB36" s="31">
        <f>VLOOKUP($D36,Résultats!$B$2:$AZ$251,AB$2,FALSE)</f>
        <v>159.71812539999999</v>
      </c>
      <c r="AC36" s="31">
        <f>VLOOKUP($D36,Résultats!$B$2:$AZ$251,AC$2,FALSE)</f>
        <v>146.91260560000001</v>
      </c>
      <c r="AD36" s="31">
        <f>VLOOKUP($D36,Résultats!$B$2:$AZ$251,AD$2,FALSE)</f>
        <v>134.39312839999999</v>
      </c>
      <c r="AE36" s="31">
        <f>VLOOKUP($D36,Résultats!$B$2:$AZ$251,AE$2,FALSE)</f>
        <v>122.09345070000001</v>
      </c>
      <c r="AF36" s="31">
        <f>VLOOKUP($D36,Résultats!$B$2:$AZ$251,AF$2,FALSE)</f>
        <v>110.1505971</v>
      </c>
      <c r="AG36" s="31">
        <f>VLOOKUP($D36,Résultats!$B$2:$AZ$251,AG$2,FALSE)</f>
        <v>98.781184170000003</v>
      </c>
      <c r="AH36" s="31">
        <f>VLOOKUP($D36,Résultats!$B$2:$AZ$251,AH$2,FALSE)</f>
        <v>88.104588949999894</v>
      </c>
      <c r="AI36" s="31">
        <f>VLOOKUP($D36,Résultats!$B$2:$AZ$251,AI$2,FALSE)</f>
        <v>78.269921499999995</v>
      </c>
      <c r="AJ36" s="31">
        <f>VLOOKUP($D36,Résultats!$B$2:$AZ$251,AJ$2,FALSE)</f>
        <v>69.279679079999994</v>
      </c>
      <c r="AK36" s="31">
        <f>VLOOKUP($D36,Résultats!$B$2:$AZ$251,AK$2,FALSE)</f>
        <v>61.11715298</v>
      </c>
      <c r="AL36" s="31">
        <f>VLOOKUP($D36,Résultats!$B$2:$AZ$251,AL$2,FALSE)</f>
        <v>53.750607219999999</v>
      </c>
      <c r="AM36" s="31">
        <f>VLOOKUP($D36,Résultats!$B$2:$AZ$251,AM$2,FALSE)</f>
        <v>47.171620959999998</v>
      </c>
    </row>
    <row r="37" spans="2:39" x14ac:dyDescent="0.35">
      <c r="C37" s="56" t="s">
        <v>28</v>
      </c>
      <c r="D37" s="3" t="s">
        <v>94</v>
      </c>
      <c r="E37" s="31">
        <f>VLOOKUP($D37,Résultats!$B$2:$AZ$251,E$2,FALSE)</f>
        <v>427.0331036</v>
      </c>
      <c r="F37" s="31">
        <f>VLOOKUP($D37,Résultats!$B$2:$AZ$251,F$2,FALSE)</f>
        <v>531.6454986</v>
      </c>
      <c r="G37" s="31">
        <f>VLOOKUP($D37,Résultats!$B$2:$AZ$251,G$2,FALSE)</f>
        <v>545.85176279999996</v>
      </c>
      <c r="H37" s="31">
        <f>VLOOKUP($D37,Résultats!$B$2:$AZ$251,H$2,FALSE)</f>
        <v>543.52625330000001</v>
      </c>
      <c r="I37" s="31">
        <f>VLOOKUP($D37,Résultats!$B$2:$AZ$251,I$2,FALSE)</f>
        <v>611.14604399999996</v>
      </c>
      <c r="J37" s="31">
        <f>VLOOKUP($D37,Résultats!$B$2:$AZ$251,J$2,FALSE)</f>
        <v>568.74979940000003</v>
      </c>
      <c r="K37" s="31">
        <f>VLOOKUP($D37,Résultats!$B$2:$AZ$251,K$2,FALSE)</f>
        <v>529.32596209999997</v>
      </c>
      <c r="L37" s="31">
        <f>VLOOKUP($D37,Résultats!$B$2:$AZ$251,L$2,FALSE)</f>
        <v>511.85744579999999</v>
      </c>
      <c r="M37" s="31">
        <f>VLOOKUP($D37,Résultats!$B$2:$AZ$251,M$2,FALSE)</f>
        <v>488.39489420000001</v>
      </c>
      <c r="N37" s="31">
        <f>VLOOKUP($D37,Résultats!$B$2:$AZ$251,N$2,FALSE)</f>
        <v>465.21944860000002</v>
      </c>
      <c r="O37" s="31">
        <f>VLOOKUP($D37,Résultats!$B$2:$AZ$251,O$2,FALSE)</f>
        <v>462.87741130000001</v>
      </c>
      <c r="P37" s="31">
        <f>VLOOKUP($D37,Résultats!$B$2:$AZ$251,P$2,FALSE)</f>
        <v>459.2812879</v>
      </c>
      <c r="Q37" s="31">
        <f>VLOOKUP($D37,Résultats!$B$2:$AZ$251,Q$2,FALSE)</f>
        <v>452.30544079999999</v>
      </c>
      <c r="R37" s="31">
        <f>VLOOKUP($D37,Résultats!$B$2:$AZ$251,R$2,FALSE)</f>
        <v>441.07661619999999</v>
      </c>
      <c r="S37" s="31">
        <f>VLOOKUP($D37,Résultats!$B$2:$AZ$251,S$2,FALSE)</f>
        <v>426.24832670000001</v>
      </c>
      <c r="T37" s="31">
        <f>VLOOKUP($D37,Résultats!$B$2:$AZ$251,T$2,FALSE)</f>
        <v>408.024339</v>
      </c>
      <c r="U37" s="31">
        <f>VLOOKUP($D37,Résultats!$B$2:$AZ$251,U$2,FALSE)</f>
        <v>387.16851389999999</v>
      </c>
      <c r="V37" s="31">
        <f>VLOOKUP($D37,Résultats!$B$2:$AZ$251,V$2,FALSE)</f>
        <v>364.26543950000001</v>
      </c>
      <c r="W37" s="31">
        <f>VLOOKUP($D37,Résultats!$B$2:$AZ$251,W$2,FALSE)</f>
        <v>339.95720660000001</v>
      </c>
      <c r="X37" s="31">
        <f>VLOOKUP($D37,Résultats!$B$2:$AZ$251,X$2,FALSE)</f>
        <v>314.84959370000001</v>
      </c>
      <c r="Y37" s="31">
        <f>VLOOKUP($D37,Résultats!$B$2:$AZ$251,Y$2,FALSE)</f>
        <v>288.7729271</v>
      </c>
      <c r="Z37" s="31">
        <f>VLOOKUP($D37,Résultats!$B$2:$AZ$251,Z$2,FALSE)</f>
        <v>262.92637960000002</v>
      </c>
      <c r="AA37" s="31">
        <f>VLOOKUP($D37,Résultats!$B$2:$AZ$251,AA$2,FALSE)</f>
        <v>237.60796049999999</v>
      </c>
      <c r="AB37" s="31">
        <f>VLOOKUP($D37,Résultats!$B$2:$AZ$251,AB$2,FALSE)</f>
        <v>213.1834571</v>
      </c>
      <c r="AC37" s="31">
        <f>VLOOKUP($D37,Résultats!$B$2:$AZ$251,AC$2,FALSE)</f>
        <v>189.8793503</v>
      </c>
      <c r="AD37" s="31">
        <f>VLOOKUP($D37,Résultats!$B$2:$AZ$251,AD$2,FALSE)</f>
        <v>167.96460039999999</v>
      </c>
      <c r="AE37" s="31">
        <f>VLOOKUP($D37,Résultats!$B$2:$AZ$251,AE$2,FALSE)</f>
        <v>147.54599139999999</v>
      </c>
      <c r="AF37" s="31">
        <f>VLOOKUP($D37,Résultats!$B$2:$AZ$251,AF$2,FALSE)</f>
        <v>128.70626150000001</v>
      </c>
      <c r="AG37" s="31">
        <f>VLOOKUP($D37,Résultats!$B$2:$AZ$251,AG$2,FALSE)</f>
        <v>111.55809480000001</v>
      </c>
      <c r="AH37" s="31">
        <f>VLOOKUP($D37,Résultats!$B$2:$AZ$251,AH$2,FALSE)</f>
        <v>96.107318289999995</v>
      </c>
      <c r="AI37" s="31">
        <f>VLOOKUP($D37,Résultats!$B$2:$AZ$251,AI$2,FALSE)</f>
        <v>82.26345809</v>
      </c>
      <c r="AJ37" s="31">
        <f>VLOOKUP($D37,Résultats!$B$2:$AZ$251,AJ$2,FALSE)</f>
        <v>70.066575889999996</v>
      </c>
      <c r="AK37" s="31">
        <f>VLOOKUP($D37,Résultats!$B$2:$AZ$251,AK$2,FALSE)</f>
        <v>59.414356689999998</v>
      </c>
      <c r="AL37" s="31">
        <f>VLOOKUP($D37,Résultats!$B$2:$AZ$251,AL$2,FALSE)</f>
        <v>50.179428180000002</v>
      </c>
      <c r="AM37" s="31">
        <f>VLOOKUP($D37,Résultats!$B$2:$AZ$251,AM$2,FALSE)</f>
        <v>42.245589969999997</v>
      </c>
    </row>
    <row r="38" spans="2:39" x14ac:dyDescent="0.35">
      <c r="C38" s="56" t="s">
        <v>29</v>
      </c>
      <c r="D38" s="3" t="s">
        <v>95</v>
      </c>
      <c r="E38" s="31">
        <f>VLOOKUP($D38,Résultats!$B$2:$AZ$251,E$2,FALSE)</f>
        <v>673.76334129999998</v>
      </c>
      <c r="F38" s="31">
        <f>VLOOKUP($D38,Résultats!$B$2:$AZ$251,F$2,FALSE)</f>
        <v>787.64303150000001</v>
      </c>
      <c r="G38" s="31">
        <f>VLOOKUP($D38,Résultats!$B$2:$AZ$251,G$2,FALSE)</f>
        <v>781.60068130000002</v>
      </c>
      <c r="H38" s="31">
        <f>VLOOKUP($D38,Résultats!$B$2:$AZ$251,H$2,FALSE)</f>
        <v>776.4850447</v>
      </c>
      <c r="I38" s="31">
        <f>VLOOKUP($D38,Résultats!$B$2:$AZ$251,I$2,FALSE)</f>
        <v>844.48046429999999</v>
      </c>
      <c r="J38" s="31">
        <f>VLOOKUP($D38,Résultats!$B$2:$AZ$251,J$2,FALSE)</f>
        <v>807.25632770000004</v>
      </c>
      <c r="K38" s="31">
        <f>VLOOKUP($D38,Résultats!$B$2:$AZ$251,K$2,FALSE)</f>
        <v>737.50969989999999</v>
      </c>
      <c r="L38" s="31">
        <f>VLOOKUP($D38,Résultats!$B$2:$AZ$251,L$2,FALSE)</f>
        <v>707.01599450000003</v>
      </c>
      <c r="M38" s="31">
        <f>VLOOKUP($D38,Résultats!$B$2:$AZ$251,M$2,FALSE)</f>
        <v>668.4801539</v>
      </c>
      <c r="N38" s="31">
        <f>VLOOKUP($D38,Résultats!$B$2:$AZ$251,N$2,FALSE)</f>
        <v>631.67121759999998</v>
      </c>
      <c r="O38" s="31">
        <f>VLOOKUP($D38,Résultats!$B$2:$AZ$251,O$2,FALSE)</f>
        <v>623.47566540000003</v>
      </c>
      <c r="P38" s="31">
        <f>VLOOKUP($D38,Résultats!$B$2:$AZ$251,P$2,FALSE)</f>
        <v>615.22113430000002</v>
      </c>
      <c r="Q38" s="31">
        <f>VLOOKUP($D38,Résultats!$B$2:$AZ$251,Q$2,FALSE)</f>
        <v>602.82177660000002</v>
      </c>
      <c r="R38" s="31">
        <f>VLOOKUP($D38,Résultats!$B$2:$AZ$251,R$2,FALSE)</f>
        <v>585.07062740000003</v>
      </c>
      <c r="S38" s="31">
        <f>VLOOKUP($D38,Résultats!$B$2:$AZ$251,S$2,FALSE)</f>
        <v>562.76459690000002</v>
      </c>
      <c r="T38" s="31">
        <f>VLOOKUP($D38,Résultats!$B$2:$AZ$251,T$2,FALSE)</f>
        <v>536.13926070000002</v>
      </c>
      <c r="U38" s="31">
        <f>VLOOKUP($D38,Résultats!$B$2:$AZ$251,U$2,FALSE)</f>
        <v>506.18287889999999</v>
      </c>
      <c r="V38" s="31">
        <f>VLOOKUP($D38,Résultats!$B$2:$AZ$251,V$2,FALSE)</f>
        <v>473.71336550000001</v>
      </c>
      <c r="W38" s="31">
        <f>VLOOKUP($D38,Résultats!$B$2:$AZ$251,W$2,FALSE)</f>
        <v>439.63320390000001</v>
      </c>
      <c r="X38" s="31">
        <f>VLOOKUP($D38,Résultats!$B$2:$AZ$251,X$2,FALSE)</f>
        <v>404.80757699999998</v>
      </c>
      <c r="Y38" s="31">
        <f>VLOOKUP($D38,Résultats!$B$2:$AZ$251,Y$2,FALSE)</f>
        <v>369.12714299999999</v>
      </c>
      <c r="Z38" s="31">
        <f>VLOOKUP($D38,Résultats!$B$2:$AZ$251,Z$2,FALSE)</f>
        <v>334.14985430000002</v>
      </c>
      <c r="AA38" s="31">
        <f>VLOOKUP($D38,Résultats!$B$2:$AZ$251,AA$2,FALSE)</f>
        <v>300.28604539999998</v>
      </c>
      <c r="AB38" s="31">
        <f>VLOOKUP($D38,Résultats!$B$2:$AZ$251,AB$2,FALSE)</f>
        <v>267.9447902</v>
      </c>
      <c r="AC38" s="31">
        <f>VLOOKUP($D38,Résultats!$B$2:$AZ$251,AC$2,FALSE)</f>
        <v>237.38066090000001</v>
      </c>
      <c r="AD38" s="31">
        <f>VLOOKUP($D38,Résultats!$B$2:$AZ$251,AD$2,FALSE)</f>
        <v>208.9045275</v>
      </c>
      <c r="AE38" s="31">
        <f>VLOOKUP($D38,Résultats!$B$2:$AZ$251,AE$2,FALSE)</f>
        <v>182.5806121</v>
      </c>
      <c r="AF38" s="31">
        <f>VLOOKUP($D38,Résultats!$B$2:$AZ$251,AF$2,FALSE)</f>
        <v>158.4753643</v>
      </c>
      <c r="AG38" s="31">
        <f>VLOOKUP($D38,Résultats!$B$2:$AZ$251,AG$2,FALSE)</f>
        <v>136.67842400000001</v>
      </c>
      <c r="AH38" s="31">
        <f>VLOOKUP($D38,Résultats!$B$2:$AZ$251,AH$2,FALSE)</f>
        <v>117.1551262</v>
      </c>
      <c r="AI38" s="31">
        <f>VLOOKUP($D38,Résultats!$B$2:$AZ$251,AI$2,FALSE)</f>
        <v>99.781633159999998</v>
      </c>
      <c r="AJ38" s="31">
        <f>VLOOKUP($D38,Résultats!$B$2:$AZ$251,AJ$2,FALSE)</f>
        <v>84.563392070000006</v>
      </c>
      <c r="AK38" s="31">
        <f>VLOOKUP($D38,Résultats!$B$2:$AZ$251,AK$2,FALSE)</f>
        <v>71.35203242</v>
      </c>
      <c r="AL38" s="31">
        <f>VLOOKUP($D38,Résultats!$B$2:$AZ$251,AL$2,FALSE)</f>
        <v>59.970081860000001</v>
      </c>
      <c r="AM38" s="31">
        <f>VLOOKUP($D38,Résultats!$B$2:$AZ$251,AM$2,FALSE)</f>
        <v>50.253066939999997</v>
      </c>
    </row>
    <row r="39" spans="2:39" x14ac:dyDescent="0.35">
      <c r="C39" s="56" t="s">
        <v>30</v>
      </c>
      <c r="D39" s="3" t="s">
        <v>96</v>
      </c>
      <c r="E39" s="31">
        <f>VLOOKUP($D39,Résultats!$B$2:$AZ$251,E$2,FALSE)</f>
        <v>664.27371679999999</v>
      </c>
      <c r="F39" s="31">
        <f>VLOOKUP($D39,Résultats!$B$2:$AZ$251,F$2,FALSE)</f>
        <v>743.82621449999999</v>
      </c>
      <c r="G39" s="31">
        <f>VLOOKUP($D39,Résultats!$B$2:$AZ$251,G$2,FALSE)</f>
        <v>720.74672269999996</v>
      </c>
      <c r="H39" s="31">
        <f>VLOOKUP($D39,Résultats!$B$2:$AZ$251,H$2,FALSE)</f>
        <v>719.54434700000002</v>
      </c>
      <c r="I39" s="31">
        <f>VLOOKUP($D39,Résultats!$B$2:$AZ$251,I$2,FALSE)</f>
        <v>758.148324</v>
      </c>
      <c r="J39" s="31">
        <f>VLOOKUP($D39,Résultats!$B$2:$AZ$251,J$2,FALSE)</f>
        <v>756.27201300000002</v>
      </c>
      <c r="K39" s="31">
        <f>VLOOKUP($D39,Résultats!$B$2:$AZ$251,K$2,FALSE)</f>
        <v>682.38753250000002</v>
      </c>
      <c r="L39" s="31">
        <f>VLOOKUP($D39,Résultats!$B$2:$AZ$251,L$2,FALSE)</f>
        <v>650.72636839999996</v>
      </c>
      <c r="M39" s="31">
        <f>VLOOKUP($D39,Résultats!$B$2:$AZ$251,M$2,FALSE)</f>
        <v>611.71077909999997</v>
      </c>
      <c r="N39" s="31">
        <f>VLOOKUP($D39,Résultats!$B$2:$AZ$251,N$2,FALSE)</f>
        <v>574.82772890000001</v>
      </c>
      <c r="O39" s="31">
        <f>VLOOKUP($D39,Résultats!$B$2:$AZ$251,O$2,FALSE)</f>
        <v>564.82463159999998</v>
      </c>
      <c r="P39" s="31">
        <f>VLOOKUP($D39,Résultats!$B$2:$AZ$251,P$2,FALSE)</f>
        <v>555.61835680000002</v>
      </c>
      <c r="Q39" s="31">
        <f>VLOOKUP($D39,Résultats!$B$2:$AZ$251,Q$2,FALSE)</f>
        <v>542.91435530000001</v>
      </c>
      <c r="R39" s="31">
        <f>VLOOKUP($D39,Résultats!$B$2:$AZ$251,R$2,FALSE)</f>
        <v>525.57964419999996</v>
      </c>
      <c r="S39" s="31">
        <f>VLOOKUP($D39,Résultats!$B$2:$AZ$251,S$2,FALSE)</f>
        <v>504.28701059999997</v>
      </c>
      <c r="T39" s="31">
        <f>VLOOKUP($D39,Résultats!$B$2:$AZ$251,T$2,FALSE)</f>
        <v>479.22056259999999</v>
      </c>
      <c r="U39" s="31">
        <f>VLOOKUP($D39,Résultats!$B$2:$AZ$251,U$2,FALSE)</f>
        <v>451.26108649999998</v>
      </c>
      <c r="V39" s="31">
        <f>VLOOKUP($D39,Résultats!$B$2:$AZ$251,V$2,FALSE)</f>
        <v>421.16218140000001</v>
      </c>
      <c r="W39" s="31">
        <f>VLOOKUP($D39,Résultats!$B$2:$AZ$251,W$2,FALSE)</f>
        <v>389.75511649999999</v>
      </c>
      <c r="X39" s="31">
        <f>VLOOKUP($D39,Résultats!$B$2:$AZ$251,X$2,FALSE)</f>
        <v>357.8396113</v>
      </c>
      <c r="Y39" s="31">
        <f>VLOOKUP($D39,Résultats!$B$2:$AZ$251,Y$2,FALSE)</f>
        <v>325.33680249999998</v>
      </c>
      <c r="Z39" s="31">
        <f>VLOOKUP($D39,Résultats!$B$2:$AZ$251,Z$2,FALSE)</f>
        <v>293.65238699999998</v>
      </c>
      <c r="AA39" s="31">
        <f>VLOOKUP($D39,Résultats!$B$2:$AZ$251,AA$2,FALSE)</f>
        <v>263.15530669999998</v>
      </c>
      <c r="AB39" s="31">
        <f>VLOOKUP($D39,Résultats!$B$2:$AZ$251,AB$2,FALSE)</f>
        <v>234.1777567</v>
      </c>
      <c r="AC39" s="31">
        <f>VLOOKUP($D39,Résultats!$B$2:$AZ$251,AC$2,FALSE)</f>
        <v>206.9246139</v>
      </c>
      <c r="AD39" s="31">
        <f>VLOOKUP($D39,Résultats!$B$2:$AZ$251,AD$2,FALSE)</f>
        <v>181.64440339999999</v>
      </c>
      <c r="AE39" s="31">
        <f>VLOOKUP($D39,Résultats!$B$2:$AZ$251,AE$2,FALSE)</f>
        <v>158.36866499999999</v>
      </c>
      <c r="AF39" s="31">
        <f>VLOOKUP($D39,Résultats!$B$2:$AZ$251,AF$2,FALSE)</f>
        <v>137.13658770000001</v>
      </c>
      <c r="AG39" s="31">
        <f>VLOOKUP($D39,Résultats!$B$2:$AZ$251,AG$2,FALSE)</f>
        <v>118.0028281</v>
      </c>
      <c r="AH39" s="31">
        <f>VLOOKUP($D39,Résultats!$B$2:$AZ$251,AH$2,FALSE)</f>
        <v>100.91807180000001</v>
      </c>
      <c r="AI39" s="31">
        <f>VLOOKUP($D39,Résultats!$B$2:$AZ$251,AI$2,FALSE)</f>
        <v>85.764136030000003</v>
      </c>
      <c r="AJ39" s="31">
        <f>VLOOKUP($D39,Résultats!$B$2:$AZ$251,AJ$2,FALSE)</f>
        <v>72.529653800000006</v>
      </c>
      <c r="AK39" s="31">
        <f>VLOOKUP($D39,Résultats!$B$2:$AZ$251,AK$2,FALSE)</f>
        <v>61.07532604</v>
      </c>
      <c r="AL39" s="31">
        <f>VLOOKUP($D39,Résultats!$B$2:$AZ$251,AL$2,FALSE)</f>
        <v>51.23750845</v>
      </c>
      <c r="AM39" s="31">
        <f>VLOOKUP($D39,Résultats!$B$2:$AZ$251,AM$2,FALSE)</f>
        <v>42.864095570000003</v>
      </c>
    </row>
    <row r="40" spans="2:39" x14ac:dyDescent="0.35">
      <c r="C40" s="56" t="s">
        <v>31</v>
      </c>
      <c r="D40" s="3" t="s">
        <v>97</v>
      </c>
      <c r="E40" s="31">
        <f>VLOOKUP($D40,Résultats!$B$2:$AZ$251,E$2,FALSE)</f>
        <v>427.0331036</v>
      </c>
      <c r="F40" s="31">
        <f>VLOOKUP($D40,Résultats!$B$2:$AZ$251,F$2,FALSE)</f>
        <v>443.61828969999999</v>
      </c>
      <c r="G40" s="31">
        <f>VLOOKUP($D40,Résultats!$B$2:$AZ$251,G$2,FALSE)</f>
        <v>407.2831463</v>
      </c>
      <c r="H40" s="31">
        <f>VLOOKUP($D40,Résultats!$B$2:$AZ$251,H$2,FALSE)</f>
        <v>397.29942210000002</v>
      </c>
      <c r="I40" s="31">
        <f>VLOOKUP($D40,Résultats!$B$2:$AZ$251,I$2,FALSE)</f>
        <v>395.35550560000001</v>
      </c>
      <c r="J40" s="31">
        <f>VLOOKUP($D40,Résultats!$B$2:$AZ$251,J$2,FALSE)</f>
        <v>412.58405850000003</v>
      </c>
      <c r="K40" s="31">
        <f>VLOOKUP($D40,Résultats!$B$2:$AZ$251,K$2,FALSE)</f>
        <v>350.89968979999998</v>
      </c>
      <c r="L40" s="31">
        <f>VLOOKUP($D40,Résultats!$B$2:$AZ$251,L$2,FALSE)</f>
        <v>331.77263579999999</v>
      </c>
      <c r="M40" s="31">
        <f>VLOOKUP($D40,Résultats!$B$2:$AZ$251,M$2,FALSE)</f>
        <v>309.29638849999998</v>
      </c>
      <c r="N40" s="31">
        <f>VLOOKUP($D40,Résultats!$B$2:$AZ$251,N$2,FALSE)</f>
        <v>288.7596021</v>
      </c>
      <c r="O40" s="31">
        <f>VLOOKUP($D40,Résultats!$B$2:$AZ$251,O$2,FALSE)</f>
        <v>281.9873758</v>
      </c>
      <c r="P40" s="31">
        <f>VLOOKUP($D40,Résultats!$B$2:$AZ$251,P$2,FALSE)</f>
        <v>276.305815</v>
      </c>
      <c r="Q40" s="31">
        <f>VLOOKUP($D40,Résultats!$B$2:$AZ$251,Q$2,FALSE)</f>
        <v>269.07930720000002</v>
      </c>
      <c r="R40" s="31">
        <f>VLOOKUP($D40,Résultats!$B$2:$AZ$251,R$2,FALSE)</f>
        <v>259.71370259999998</v>
      </c>
      <c r="S40" s="31">
        <f>VLOOKUP($D40,Résultats!$B$2:$AZ$251,S$2,FALSE)</f>
        <v>248.50865529999999</v>
      </c>
      <c r="T40" s="31">
        <f>VLOOKUP($D40,Résultats!$B$2:$AZ$251,T$2,FALSE)</f>
        <v>235.54286740000001</v>
      </c>
      <c r="U40" s="31">
        <f>VLOOKUP($D40,Résultats!$B$2:$AZ$251,U$2,FALSE)</f>
        <v>221.24054219999999</v>
      </c>
      <c r="V40" s="31">
        <f>VLOOKUP($D40,Résultats!$B$2:$AZ$251,V$2,FALSE)</f>
        <v>205.98175119999999</v>
      </c>
      <c r="W40" s="31">
        <f>VLOOKUP($D40,Résultats!$B$2:$AZ$251,W$2,FALSE)</f>
        <v>190.18422140000001</v>
      </c>
      <c r="X40" s="31">
        <f>VLOOKUP($D40,Résultats!$B$2:$AZ$251,X$2,FALSE)</f>
        <v>174.2481717</v>
      </c>
      <c r="Y40" s="31">
        <f>VLOOKUP($D40,Résultats!$B$2:$AZ$251,Y$2,FALSE)</f>
        <v>158.1666405</v>
      </c>
      <c r="Z40" s="31">
        <f>VLOOKUP($D40,Résultats!$B$2:$AZ$251,Z$2,FALSE)</f>
        <v>142.59043750000001</v>
      </c>
      <c r="AA40" s="31">
        <f>VLOOKUP($D40,Résultats!$B$2:$AZ$251,AA$2,FALSE)</f>
        <v>127.6835687</v>
      </c>
      <c r="AB40" s="31">
        <f>VLOOKUP($D40,Résultats!$B$2:$AZ$251,AB$2,FALSE)</f>
        <v>113.58216280000001</v>
      </c>
      <c r="AC40" s="31">
        <f>VLOOKUP($D40,Résultats!$B$2:$AZ$251,AC$2,FALSE)</f>
        <v>100.3669343</v>
      </c>
      <c r="AD40" s="31">
        <f>VLOOKUP($D40,Résultats!$B$2:$AZ$251,AD$2,FALSE)</f>
        <v>88.154247170000005</v>
      </c>
      <c r="AE40" s="31">
        <f>VLOOKUP($D40,Résultats!$B$2:$AZ$251,AE$2,FALSE)</f>
        <v>76.933358699999999</v>
      </c>
      <c r="AF40" s="31">
        <f>VLOOKUP($D40,Résultats!$B$2:$AZ$251,AF$2,FALSE)</f>
        <v>66.712243720000004</v>
      </c>
      <c r="AG40" s="31">
        <f>VLOOKUP($D40,Résultats!$B$2:$AZ$251,AG$2,FALSE)</f>
        <v>57.50970873</v>
      </c>
      <c r="AH40" s="31">
        <f>VLOOKUP($D40,Résultats!$B$2:$AZ$251,AH$2,FALSE)</f>
        <v>49.296770860000002</v>
      </c>
      <c r="AI40" s="31">
        <f>VLOOKUP($D40,Résultats!$B$2:$AZ$251,AI$2,FALSE)</f>
        <v>42.020005140000002</v>
      </c>
      <c r="AJ40" s="31">
        <f>VLOOKUP($D40,Résultats!$B$2:$AZ$251,AJ$2,FALSE)</f>
        <v>35.66455543</v>
      </c>
      <c r="AK40" s="31">
        <f>VLOOKUP($D40,Résultats!$B$2:$AZ$251,AK$2,FALSE)</f>
        <v>30.160430739999999</v>
      </c>
      <c r="AL40" s="31">
        <f>VLOOKUP($D40,Résultats!$B$2:$AZ$251,AL$2,FALSE)</f>
        <v>25.4270718</v>
      </c>
      <c r="AM40" s="31">
        <f>VLOOKUP($D40,Résultats!$B$2:$AZ$251,AM$2,FALSE)</f>
        <v>21.39135731</v>
      </c>
    </row>
    <row r="41" spans="2:39" x14ac:dyDescent="0.35">
      <c r="C41" s="56" t="s">
        <v>32</v>
      </c>
      <c r="D41" s="3" t="s">
        <v>98</v>
      </c>
      <c r="E41" s="31">
        <f>VLOOKUP($D41,Résultats!$B$2:$AZ$251,E$2,FALSE)</f>
        <v>142.34436790000001</v>
      </c>
      <c r="F41" s="31">
        <f>VLOOKUP($D41,Résultats!$B$2:$AZ$251,F$2,FALSE)</f>
        <v>121.8208319</v>
      </c>
      <c r="G41" s="31">
        <f>VLOOKUP($D41,Résultats!$B$2:$AZ$251,G$2,FALSE)</f>
        <v>110.19962270000001</v>
      </c>
      <c r="H41" s="31">
        <f>VLOOKUP($D41,Résultats!$B$2:$AZ$251,H$2,FALSE)</f>
        <v>105.6254424</v>
      </c>
      <c r="I41" s="31">
        <f>VLOOKUP($D41,Résultats!$B$2:$AZ$251,I$2,FALSE)</f>
        <v>100.34171240000001</v>
      </c>
      <c r="J41" s="31">
        <f>VLOOKUP($D41,Résultats!$B$2:$AZ$251,J$2,FALSE)</f>
        <v>83.067471400000002</v>
      </c>
      <c r="K41" s="31">
        <f>VLOOKUP($D41,Résultats!$B$2:$AZ$251,K$2,FALSE)</f>
        <v>70.770449260000007</v>
      </c>
      <c r="L41" s="31">
        <f>VLOOKUP($D41,Résultats!$B$2:$AZ$251,L$2,FALSE)</f>
        <v>66.765235989999894</v>
      </c>
      <c r="M41" s="31">
        <f>VLOOKUP($D41,Résultats!$B$2:$AZ$251,M$2,FALSE)</f>
        <v>62.240676880000002</v>
      </c>
      <c r="N41" s="31">
        <f>VLOOKUP($D41,Résultats!$B$2:$AZ$251,N$2,FALSE)</f>
        <v>58.259974919999998</v>
      </c>
      <c r="O41" s="31">
        <f>VLOOKUP($D41,Résultats!$B$2:$AZ$251,O$2,FALSE)</f>
        <v>57.013382290000003</v>
      </c>
      <c r="P41" s="31">
        <f>VLOOKUP($D41,Résultats!$B$2:$AZ$251,P$2,FALSE)</f>
        <v>55.986272849999999</v>
      </c>
      <c r="Q41" s="31">
        <f>VLOOKUP($D41,Résultats!$B$2:$AZ$251,Q$2,FALSE)</f>
        <v>54.64764692</v>
      </c>
      <c r="R41" s="31">
        <f>VLOOKUP($D41,Résultats!$B$2:$AZ$251,R$2,FALSE)</f>
        <v>52.874626030000002</v>
      </c>
      <c r="S41" s="31">
        <f>VLOOKUP($D41,Résultats!$B$2:$AZ$251,S$2,FALSE)</f>
        <v>50.727819289999999</v>
      </c>
      <c r="T41" s="31">
        <f>VLOOKUP($D41,Résultats!$B$2:$AZ$251,T$2,FALSE)</f>
        <v>48.224875109999999</v>
      </c>
      <c r="U41" s="31">
        <f>VLOOKUP($D41,Résultats!$B$2:$AZ$251,U$2,FALSE)</f>
        <v>45.450338729999999</v>
      </c>
      <c r="V41" s="31">
        <f>VLOOKUP($D41,Résultats!$B$2:$AZ$251,V$2,FALSE)</f>
        <v>42.4777664</v>
      </c>
      <c r="W41" s="31">
        <f>VLOOKUP($D41,Résultats!$B$2:$AZ$251,W$2,FALSE)</f>
        <v>39.387713349999999</v>
      </c>
      <c r="X41" s="31">
        <f>VLOOKUP($D41,Résultats!$B$2:$AZ$251,X$2,FALSE)</f>
        <v>36.256281370000004</v>
      </c>
      <c r="Y41" s="31">
        <f>VLOOKUP($D41,Résultats!$B$2:$AZ$251,Y$2,FALSE)</f>
        <v>33.082823390000001</v>
      </c>
      <c r="Z41" s="31">
        <f>VLOOKUP($D41,Résultats!$B$2:$AZ$251,Z$2,FALSE)</f>
        <v>29.98908612</v>
      </c>
      <c r="AA41" s="31">
        <f>VLOOKUP($D41,Résultats!$B$2:$AZ$251,AA$2,FALSE)</f>
        <v>27.00439188</v>
      </c>
      <c r="AB41" s="31">
        <f>VLOOKUP($D41,Résultats!$B$2:$AZ$251,AB$2,FALSE)</f>
        <v>24.158855710000001</v>
      </c>
      <c r="AC41" s="31">
        <f>VLOOKUP($D41,Résultats!$B$2:$AZ$251,AC$2,FALSE)</f>
        <v>21.470431860000001</v>
      </c>
      <c r="AD41" s="31">
        <f>VLOOKUP($D41,Résultats!$B$2:$AZ$251,AD$2,FALSE)</f>
        <v>18.968852290000001</v>
      </c>
      <c r="AE41" s="31">
        <f>VLOOKUP($D41,Résultats!$B$2:$AZ$251,AE$2,FALSE)</f>
        <v>16.652890190000001</v>
      </c>
      <c r="AF41" s="31">
        <f>VLOOKUP($D41,Résultats!$B$2:$AZ$251,AF$2,FALSE)</f>
        <v>14.52689365</v>
      </c>
      <c r="AG41" s="31">
        <f>VLOOKUP($D41,Résultats!$B$2:$AZ$251,AG$2,FALSE)</f>
        <v>12.599086590000001</v>
      </c>
      <c r="AH41" s="31">
        <f>VLOOKUP($D41,Résultats!$B$2:$AZ$251,AH$2,FALSE)</f>
        <v>10.866883980000001</v>
      </c>
      <c r="AI41" s="31">
        <f>VLOOKUP($D41,Résultats!$B$2:$AZ$251,AI$2,FALSE)</f>
        <v>9.3223190220000003</v>
      </c>
      <c r="AJ41" s="31">
        <f>VLOOKUP($D41,Résultats!$B$2:$AZ$251,AJ$2,FALSE)</f>
        <v>7.9641916740000003</v>
      </c>
      <c r="AK41" s="31">
        <f>VLOOKUP($D41,Résultats!$B$2:$AZ$251,AK$2,FALSE)</f>
        <v>6.7795441009999999</v>
      </c>
      <c r="AL41" s="31">
        <f>VLOOKUP($D41,Résultats!$B$2:$AZ$251,AL$2,FALSE)</f>
        <v>5.7531158729999996</v>
      </c>
      <c r="AM41" s="31">
        <f>VLOOKUP($D41,Résultats!$B$2:$AZ$251,AM$2,FALSE)</f>
        <v>4.8714209789999998</v>
      </c>
    </row>
    <row r="42" spans="2:39" x14ac:dyDescent="0.35">
      <c r="C42" s="80" t="s">
        <v>33</v>
      </c>
      <c r="D42" s="7" t="s">
        <v>99</v>
      </c>
      <c r="E42" s="81">
        <f>VLOOKUP($D42,Résultats!$B$2:$AZ$251,E$2,FALSE)</f>
        <v>35.586091969999998</v>
      </c>
      <c r="F42" s="81">
        <f>VLOOKUP($D42,Résultats!$B$2:$AZ$251,F$2,FALSE)</f>
        <v>24.194426440000001</v>
      </c>
      <c r="G42" s="81">
        <f>VLOOKUP($D42,Résultats!$B$2:$AZ$251,G$2,FALSE)</f>
        <v>19.45497383</v>
      </c>
      <c r="H42" s="81">
        <f>VLOOKUP($D42,Résultats!$B$2:$AZ$251,H$2,FALSE)</f>
        <v>17.398748730000001</v>
      </c>
      <c r="I42" s="81">
        <f>VLOOKUP($D42,Résultats!$B$2:$AZ$251,I$2,FALSE)</f>
        <v>16.710041990000001</v>
      </c>
      <c r="J42" s="81">
        <f>VLOOKUP($D42,Résultats!$B$2:$AZ$251,J$2,FALSE)</f>
        <v>13.482359069999999</v>
      </c>
      <c r="K42" s="81">
        <f>VLOOKUP($D42,Résultats!$B$2:$AZ$251,K$2,FALSE)</f>
        <v>11.010726500000001</v>
      </c>
      <c r="L42" s="81">
        <f>VLOOKUP($D42,Résultats!$B$2:$AZ$251,L$2,FALSE)</f>
        <v>9.8814220390000003</v>
      </c>
      <c r="M42" s="81">
        <f>VLOOKUP($D42,Résultats!$B$2:$AZ$251,M$2,FALSE)</f>
        <v>8.7614076250000004</v>
      </c>
      <c r="N42" s="81">
        <f>VLOOKUP($D42,Résultats!$B$2:$AZ$251,N$2,FALSE)</f>
        <v>7.8443571639999998</v>
      </c>
      <c r="O42" s="81">
        <f>VLOOKUP($D42,Résultats!$B$2:$AZ$251,O$2,FALSE)</f>
        <v>7.4791195760000004</v>
      </c>
      <c r="P42" s="81">
        <f>VLOOKUP($D42,Résultats!$B$2:$AZ$251,P$2,FALSE)</f>
        <v>7.2266378009999999</v>
      </c>
      <c r="Q42" s="81">
        <f>VLOOKUP($D42,Résultats!$B$2:$AZ$251,Q$2,FALSE)</f>
        <v>6.9639249420000002</v>
      </c>
      <c r="R42" s="81">
        <f>VLOOKUP($D42,Résultats!$B$2:$AZ$251,R$2,FALSE)</f>
        <v>6.6662098329999999</v>
      </c>
      <c r="S42" s="81">
        <f>VLOOKUP($D42,Résultats!$B$2:$AZ$251,S$2,FALSE)</f>
        <v>6.3356032989999997</v>
      </c>
      <c r="T42" s="81">
        <f>VLOOKUP($D42,Résultats!$B$2:$AZ$251,T$2,FALSE)</f>
        <v>5.9708739169999996</v>
      </c>
      <c r="U42" s="81">
        <f>VLOOKUP($D42,Résultats!$B$2:$AZ$251,U$2,FALSE)</f>
        <v>5.5817100000000002</v>
      </c>
      <c r="V42" s="81">
        <f>VLOOKUP($D42,Résultats!$B$2:$AZ$251,V$2,FALSE)</f>
        <v>5.1772132559999999</v>
      </c>
      <c r="W42" s="81">
        <f>VLOOKUP($D42,Résultats!$B$2:$AZ$251,W$2,FALSE)</f>
        <v>4.7671807389999996</v>
      </c>
      <c r="X42" s="81">
        <f>VLOOKUP($D42,Résultats!$B$2:$AZ$251,X$2,FALSE)</f>
        <v>4.3606149519999997</v>
      </c>
      <c r="Y42" s="81">
        <f>VLOOKUP($D42,Résultats!$B$2:$AZ$251,Y$2,FALSE)</f>
        <v>3.9557562929999999</v>
      </c>
      <c r="Z42" s="81">
        <f>VLOOKUP($D42,Résultats!$B$2:$AZ$251,Z$2,FALSE)</f>
        <v>3.567800192</v>
      </c>
      <c r="AA42" s="81">
        <f>VLOOKUP($D42,Résultats!$B$2:$AZ$251,AA$2,FALSE)</f>
        <v>3.1991401310000001</v>
      </c>
      <c r="AB42" s="81">
        <f>VLOOKUP($D42,Résultats!$B$2:$AZ$251,AB$2,FALSE)</f>
        <v>2.851867495</v>
      </c>
      <c r="AC42" s="81">
        <f>VLOOKUP($D42,Résultats!$B$2:$AZ$251,AC$2,FALSE)</f>
        <v>2.5269961410000001</v>
      </c>
      <c r="AD42" s="81">
        <f>VLOOKUP($D42,Résultats!$B$2:$AZ$251,AD$2,FALSE)</f>
        <v>2.2269093180000001</v>
      </c>
      <c r="AE42" s="81">
        <f>VLOOKUP($D42,Résultats!$B$2:$AZ$251,AE$2,FALSE)</f>
        <v>1.9508897489999999</v>
      </c>
      <c r="AF42" s="81">
        <f>VLOOKUP($D42,Résultats!$B$2:$AZ$251,AF$2,FALSE)</f>
        <v>1.6988656289999999</v>
      </c>
      <c r="AG42" s="81">
        <f>VLOOKUP($D42,Résultats!$B$2:$AZ$251,AG$2,FALSE)</f>
        <v>1.4713018410000001</v>
      </c>
      <c r="AH42" s="81">
        <f>VLOOKUP($D42,Résultats!$B$2:$AZ$251,AH$2,FALSE)</f>
        <v>1.267528048</v>
      </c>
      <c r="AI42" s="81">
        <f>VLOOKUP($D42,Résultats!$B$2:$AZ$251,AI$2,FALSE)</f>
        <v>1.0863166440000001</v>
      </c>
      <c r="AJ42" s="81">
        <f>VLOOKUP($D42,Résultats!$B$2:$AZ$251,AJ$2,FALSE)</f>
        <v>0.92735289080000005</v>
      </c>
      <c r="AK42" s="81">
        <f>VLOOKUP($D42,Résultats!$B$2:$AZ$251,AK$2,FALSE)</f>
        <v>0.78896293169999998</v>
      </c>
      <c r="AL42" s="81">
        <f>VLOOKUP($D42,Résultats!$B$2:$AZ$251,AL$2,FALSE)</f>
        <v>0.66924097650000003</v>
      </c>
      <c r="AM42" s="81">
        <f>VLOOKUP($D42,Résultats!$B$2:$AZ$251,AM$2,FALSE)</f>
        <v>0.56652103799999998</v>
      </c>
    </row>
    <row r="43" spans="2:39" x14ac:dyDescent="0.35">
      <c r="C43" s="56"/>
      <c r="D43" s="3"/>
      <c r="E43" s="128"/>
      <c r="F43" s="128"/>
      <c r="G43" s="128"/>
      <c r="H43" s="128"/>
      <c r="I43" s="128"/>
      <c r="J43" s="127"/>
      <c r="K43" s="31"/>
      <c r="L43" s="31"/>
      <c r="M43" s="31"/>
      <c r="N43" s="128"/>
      <c r="O43" s="127"/>
      <c r="P43" s="31"/>
      <c r="Q43" s="31"/>
      <c r="R43" s="31"/>
      <c r="S43" s="128"/>
      <c r="T43" s="128"/>
      <c r="U43" s="128"/>
      <c r="V43" s="128"/>
      <c r="W43" s="128"/>
      <c r="X43" s="31"/>
      <c r="Y43" s="31"/>
      <c r="Z43" s="31"/>
      <c r="AA43" s="31"/>
      <c r="AB43" s="31"/>
      <c r="AC43" s="131"/>
      <c r="AD43" s="131"/>
      <c r="AE43" s="131"/>
      <c r="AF43" s="131"/>
      <c r="AG43" s="131"/>
      <c r="AH43" s="31"/>
      <c r="AI43" s="31"/>
      <c r="AJ43" s="31"/>
      <c r="AK43" s="31"/>
      <c r="AL43" s="31"/>
      <c r="AM43" s="131"/>
    </row>
    <row r="44" spans="2:39" x14ac:dyDescent="0.35">
      <c r="B44" s="23" t="s">
        <v>396</v>
      </c>
      <c r="C44" s="82" t="s">
        <v>367</v>
      </c>
      <c r="D44" s="82" t="s">
        <v>72</v>
      </c>
      <c r="E44" s="125">
        <f>VLOOKUP($D49,Résultats!$B$2:$AZ$212,E$2,FALSE)</f>
        <v>32001.800439999999</v>
      </c>
      <c r="F44" s="125">
        <f>VLOOKUP($D49,Résultats!$B$2:$AZ$212,F$2,FALSE)</f>
        <v>33963.92974</v>
      </c>
      <c r="G44" s="125">
        <f>VLOOKUP($D49,Résultats!$B$2:$AZ$212,G$2,FALSE)</f>
        <v>34255.391009999999</v>
      </c>
      <c r="H44" s="125">
        <f>VLOOKUP($D49,Résultats!$B$2:$AZ$212,H$2,FALSE)</f>
        <v>34333.114009999998</v>
      </c>
      <c r="I44" s="125">
        <f>VLOOKUP($D49,Résultats!$B$2:$AZ$212,I$2,FALSE)</f>
        <v>34660.960270000003</v>
      </c>
      <c r="J44" s="125">
        <f>VLOOKUP($D49,Résultats!$B$2:$AZ$212,J$2,FALSE)</f>
        <v>34938.525379999999</v>
      </c>
      <c r="K44" s="125">
        <f>VLOOKUP($D49,Résultats!$B$2:$AZ$212,K$2,FALSE)</f>
        <v>35073.741320000001</v>
      </c>
      <c r="L44" s="125">
        <f>VLOOKUP($D49,Résultats!$B$2:$AZ$212,L$2,FALSE)</f>
        <v>35151.189530000003</v>
      </c>
      <c r="M44" s="125">
        <f>VLOOKUP($D49,Résultats!$B$2:$AZ$212,M$2,FALSE)</f>
        <v>35151.551370000001</v>
      </c>
      <c r="N44" s="125">
        <f>VLOOKUP($D49,Résultats!$B$2:$AZ$212,N$2,FALSE)</f>
        <v>35094.894419999997</v>
      </c>
      <c r="O44" s="125">
        <f>VLOOKUP($D49,Résultats!$B$2:$AZ$212,O$2,FALSE)</f>
        <v>35101.292880000001</v>
      </c>
      <c r="P44" s="125">
        <f>VLOOKUP($D49,Résultats!$B$2:$AZ$212,P$2,FALSE)</f>
        <v>35173.397409999998</v>
      </c>
      <c r="Q44" s="125">
        <f>VLOOKUP($D49,Résultats!$B$2:$AZ$212,Q$2,FALSE)</f>
        <v>35299.119530000004</v>
      </c>
      <c r="R44" s="125">
        <f>VLOOKUP($D49,Résultats!$B$2:$AZ$212,R$2,FALSE)</f>
        <v>35461.729700000004</v>
      </c>
      <c r="S44" s="125">
        <f>VLOOKUP($D49,Résultats!$B$2:$AZ$212,S$2,FALSE)</f>
        <v>35648.839549999997</v>
      </c>
      <c r="T44" s="125">
        <f>VLOOKUP($D49,Résultats!$B$2:$AZ$212,T$2,FALSE)</f>
        <v>35848.974600000001</v>
      </c>
      <c r="U44" s="125">
        <f>VLOOKUP($D49,Résultats!$B$2:$AZ$212,U$2,FALSE)</f>
        <v>36054.593180000003</v>
      </c>
      <c r="V44" s="125">
        <f>VLOOKUP($D49,Résultats!$B$2:$AZ$212,V$2,FALSE)</f>
        <v>36260.690920000001</v>
      </c>
      <c r="W44" s="125">
        <f>VLOOKUP($D49,Résultats!$B$2:$AZ$212,W$2,FALSE)</f>
        <v>36465.068420000003</v>
      </c>
      <c r="X44" s="125">
        <f>VLOOKUP($D49,Résultats!$B$2:$AZ$212,X$2,FALSE)</f>
        <v>36668.045449999998</v>
      </c>
      <c r="Y44" s="125">
        <f>VLOOKUP($D49,Résultats!$B$2:$AZ$212,Y$2,FALSE)</f>
        <v>36866.224450000002</v>
      </c>
      <c r="Z44" s="125">
        <f>VLOOKUP($D49,Résultats!$B$2:$AZ$212,Z$2,FALSE)</f>
        <v>37062.86131</v>
      </c>
      <c r="AA44" s="125">
        <f>VLOOKUP($D49,Résultats!$B$2:$AZ$212,AA$2,FALSE)</f>
        <v>37260.543160000001</v>
      </c>
      <c r="AB44" s="125">
        <f>VLOOKUP($D49,Résultats!$B$2:$AZ$212,AB$2,FALSE)</f>
        <v>37461.978060000001</v>
      </c>
      <c r="AC44" s="125">
        <f>VLOOKUP($D49,Résultats!$B$2:$AZ$212,AC$2,FALSE)</f>
        <v>37668.709360000001</v>
      </c>
      <c r="AD44" s="125">
        <f>VLOOKUP($D49,Résultats!$B$2:$AZ$212,AD$2,FALSE)</f>
        <v>37883.649749999997</v>
      </c>
      <c r="AE44" s="125">
        <f>VLOOKUP($D49,Résultats!$B$2:$AZ$212,AE$2,FALSE)</f>
        <v>38106.919979999999</v>
      </c>
      <c r="AF44" s="125">
        <f>VLOOKUP($D49,Résultats!$B$2:$AZ$212,AF$2,FALSE)</f>
        <v>38337.058239999998</v>
      </c>
      <c r="AG44" s="125">
        <f>VLOOKUP($D49,Résultats!$B$2:$AZ$212,AG$2,FALSE)</f>
        <v>38573.000740000003</v>
      </c>
      <c r="AH44" s="125">
        <f>VLOOKUP($D49,Résultats!$B$2:$AZ$212,AH$2,FALSE)</f>
        <v>38812.957690000003</v>
      </c>
      <c r="AI44" s="125">
        <f>VLOOKUP($D49,Résultats!$B$2:$AZ$212,AI$2,FALSE)</f>
        <v>39053.926630000002</v>
      </c>
      <c r="AJ44" s="125">
        <f>VLOOKUP($D49,Résultats!$B$2:$AZ$212,AJ$2,FALSE)</f>
        <v>39295.44814</v>
      </c>
      <c r="AK44" s="125">
        <f>VLOOKUP($D49,Résultats!$B$2:$AZ$212,AK$2,FALSE)</f>
        <v>39537.23979</v>
      </c>
      <c r="AL44" s="125">
        <f>VLOOKUP($D49,Résultats!$B$2:$AZ$212,AL$2,FALSE)</f>
        <v>39779.022389999998</v>
      </c>
      <c r="AM44" s="125">
        <f>VLOOKUP($D49,Résultats!$B$2:$AZ$212,AM$2,FALSE)</f>
        <v>40022.255669999999</v>
      </c>
    </row>
    <row r="45" spans="2:39" x14ac:dyDescent="0.35">
      <c r="C45" s="56" t="s">
        <v>8</v>
      </c>
      <c r="D45" s="78" t="s">
        <v>87</v>
      </c>
      <c r="E45" s="31">
        <f>VLOOKUP($D45,Résultats!$B$2:$AZ$212,E$2,FALSE)</f>
        <v>0</v>
      </c>
      <c r="F45" s="31">
        <f>VLOOKUP($D45,Résultats!$B$2:$AZ$212,F$2,FALSE)</f>
        <v>0</v>
      </c>
      <c r="G45" s="31">
        <f>VLOOKUP($D45,Résultats!$B$2:$AZ$212,G$2,FALSE)</f>
        <v>0</v>
      </c>
      <c r="H45" s="31">
        <f>VLOOKUP($D45,Résultats!$B$2:$AZ$212,H$2,FALSE)</f>
        <v>0</v>
      </c>
      <c r="I45" s="31">
        <f>VLOOKUP($D45,Résultats!$B$2:$AZ$212,I$2,FALSE)</f>
        <v>0</v>
      </c>
      <c r="J45" s="31">
        <f>VLOOKUP($D45,Résultats!$B$2:$AZ$212,J$2,FALSE)</f>
        <v>0</v>
      </c>
      <c r="K45" s="31">
        <f>VLOOKUP($D45,Résultats!$B$2:$AZ$212,K$2,FALSE)</f>
        <v>0</v>
      </c>
      <c r="L45" s="31">
        <f>VLOOKUP($D45,Résultats!$B$2:$AZ$212,L$2,FALSE)</f>
        <v>0</v>
      </c>
      <c r="M45" s="31">
        <f>VLOOKUP($D45,Résultats!$B$2:$AZ$212,M$2,FALSE)</f>
        <v>0</v>
      </c>
      <c r="N45" s="31">
        <f>VLOOKUP($D45,Résultats!$B$2:$AZ$212,N$2,FALSE)</f>
        <v>0</v>
      </c>
      <c r="O45" s="31">
        <f>VLOOKUP($D45,Résultats!$B$2:$AZ$212,O$2,FALSE)</f>
        <v>0</v>
      </c>
      <c r="P45" s="31">
        <f>VLOOKUP($D45,Résultats!$B$2:$AZ$212,P$2,FALSE)</f>
        <v>0</v>
      </c>
      <c r="Q45" s="31">
        <f>VLOOKUP($D45,Résultats!$B$2:$AZ$212,Q$2,FALSE)</f>
        <v>0</v>
      </c>
      <c r="R45" s="31">
        <f>VLOOKUP($D45,Résultats!$B$2:$AZ$212,R$2,FALSE)</f>
        <v>0</v>
      </c>
      <c r="S45" s="31">
        <f>VLOOKUP($D45,Résultats!$B$2:$AZ$212,S$2,FALSE)</f>
        <v>0</v>
      </c>
      <c r="T45" s="31">
        <f>VLOOKUP($D45,Résultats!$B$2:$AZ$212,T$2,FALSE)</f>
        <v>0</v>
      </c>
      <c r="U45" s="31">
        <f>VLOOKUP($D45,Résultats!$B$2:$AZ$212,U$2,FALSE)</f>
        <v>0</v>
      </c>
      <c r="V45" s="31">
        <f>VLOOKUP($D45,Résultats!$B$2:$AZ$212,V$2,FALSE)</f>
        <v>0</v>
      </c>
      <c r="W45" s="31">
        <f>VLOOKUP($D45,Résultats!$B$2:$AZ$212,W$2,FALSE)</f>
        <v>0</v>
      </c>
      <c r="X45" s="31">
        <f>VLOOKUP($D45,Résultats!$B$2:$AZ$212,X$2,FALSE)</f>
        <v>0</v>
      </c>
      <c r="Y45" s="31">
        <f>VLOOKUP($D45,Résultats!$B$2:$AZ$212,Y$2,FALSE)</f>
        <v>0</v>
      </c>
      <c r="Z45" s="31">
        <f>VLOOKUP($D45,Résultats!$B$2:$AZ$212,Z$2,FALSE)</f>
        <v>0</v>
      </c>
      <c r="AA45" s="31">
        <f>VLOOKUP($D45,Résultats!$B$2:$AZ$212,AA$2,FALSE)</f>
        <v>0</v>
      </c>
      <c r="AB45" s="31">
        <f>VLOOKUP($D45,Résultats!$B$2:$AZ$212,AB$2,FALSE)</f>
        <v>0</v>
      </c>
      <c r="AC45" s="31">
        <f>VLOOKUP($D45,Résultats!$B$2:$AZ$212,AC$2,FALSE)</f>
        <v>0</v>
      </c>
      <c r="AD45" s="31">
        <f>VLOOKUP($D45,Résultats!$B$2:$AZ$212,AD$2,FALSE)</f>
        <v>0</v>
      </c>
      <c r="AE45" s="31">
        <f>VLOOKUP($D45,Résultats!$B$2:$AZ$212,AE$2,FALSE)</f>
        <v>0</v>
      </c>
      <c r="AF45" s="31">
        <f>VLOOKUP($D45,Résultats!$B$2:$AZ$212,AF$2,FALSE)</f>
        <v>0</v>
      </c>
      <c r="AG45" s="31">
        <f>VLOOKUP($D45,Résultats!$B$2:$AZ$212,AG$2,FALSE)</f>
        <v>0</v>
      </c>
      <c r="AH45" s="31">
        <f>VLOOKUP($D45,Résultats!$B$2:$AZ$212,AH$2,FALSE)</f>
        <v>0</v>
      </c>
      <c r="AI45" s="31">
        <f>VLOOKUP($D45,Résultats!$B$2:$AZ$212,AI$2,FALSE)</f>
        <v>0</v>
      </c>
      <c r="AJ45" s="31">
        <f>VLOOKUP($D45,Résultats!$B$2:$AZ$212,AJ$2,FALSE)</f>
        <v>0</v>
      </c>
      <c r="AK45" s="31">
        <f>VLOOKUP($D45,Résultats!$B$2:$AZ$212,AK$2,FALSE)</f>
        <v>0</v>
      </c>
      <c r="AL45" s="31">
        <f>VLOOKUP($D45,Résultats!$B$2:$AZ$212,AL$2,FALSE)</f>
        <v>0</v>
      </c>
      <c r="AM45" s="31">
        <f>VLOOKUP($D45,Résultats!$B$2:$AZ$212,AM$2,FALSE)</f>
        <v>0</v>
      </c>
    </row>
    <row r="46" spans="2:39" x14ac:dyDescent="0.35">
      <c r="C46" s="56" t="s">
        <v>6</v>
      </c>
      <c r="D46" s="3" t="s">
        <v>88</v>
      </c>
      <c r="E46" s="31">
        <f>VLOOKUP($D46,Résultats!$B$2:$AZ$212,E$2,FALSE)</f>
        <v>31999.388770000001</v>
      </c>
      <c r="F46" s="31">
        <f>VLOOKUP($D46,Résultats!$B$2:$AZ$212,F$2,FALSE)</f>
        <v>33881.998090000001</v>
      </c>
      <c r="G46" s="31">
        <f>VLOOKUP($D46,Résultats!$B$2:$AZ$212,G$2,FALSE)</f>
        <v>34086.926440000003</v>
      </c>
      <c r="H46" s="31">
        <f>VLOOKUP($D46,Résultats!$B$2:$AZ$212,H$2,FALSE)</f>
        <v>34124.398820000002</v>
      </c>
      <c r="I46" s="31">
        <f>VLOOKUP($D46,Résultats!$B$2:$AZ$212,I$2,FALSE)</f>
        <v>34364.00894</v>
      </c>
      <c r="J46" s="31">
        <f>VLOOKUP($D46,Résultats!$B$2:$AZ$212,J$2,FALSE)</f>
        <v>34480.701800000003</v>
      </c>
      <c r="K46" s="31">
        <f>VLOOKUP($D46,Résultats!$B$2:$AZ$212,K$2,FALSE)</f>
        <v>34342.218800000002</v>
      </c>
      <c r="L46" s="31">
        <f>VLOOKUP($D46,Résultats!$B$2:$AZ$212,L$2,FALSE)</f>
        <v>34125.963580000003</v>
      </c>
      <c r="M46" s="31">
        <f>VLOOKUP($D46,Résultats!$B$2:$AZ$212,M$2,FALSE)</f>
        <v>33813.213400000001</v>
      </c>
      <c r="N46" s="31">
        <f>VLOOKUP($D46,Résultats!$B$2:$AZ$212,N$2,FALSE)</f>
        <v>33419.698329999999</v>
      </c>
      <c r="O46" s="31">
        <f>VLOOKUP($D46,Résultats!$B$2:$AZ$212,O$2,FALSE)</f>
        <v>33041.510580000002</v>
      </c>
      <c r="P46" s="31">
        <f>VLOOKUP($D46,Résultats!$B$2:$AZ$212,P$2,FALSE)</f>
        <v>32673.42454</v>
      </c>
      <c r="Q46" s="31">
        <f>VLOOKUP($D46,Résultats!$B$2:$AZ$212,Q$2,FALSE)</f>
        <v>32298.330150000002</v>
      </c>
      <c r="R46" s="31">
        <f>VLOOKUP($D46,Résultats!$B$2:$AZ$212,R$2,FALSE)</f>
        <v>31896.525369999999</v>
      </c>
      <c r="S46" s="31">
        <f>VLOOKUP($D46,Résultats!$B$2:$AZ$212,S$2,FALSE)</f>
        <v>31452.979299999999</v>
      </c>
      <c r="T46" s="31">
        <f>VLOOKUP($D46,Résultats!$B$2:$AZ$212,T$2,FALSE)</f>
        <v>30954.973450000001</v>
      </c>
      <c r="U46" s="31">
        <f>VLOOKUP($D46,Résultats!$B$2:$AZ$212,U$2,FALSE)</f>
        <v>30394.287359999998</v>
      </c>
      <c r="V46" s="31">
        <f>VLOOKUP($D46,Résultats!$B$2:$AZ$212,V$2,FALSE)</f>
        <v>29766.17627</v>
      </c>
      <c r="W46" s="31">
        <f>VLOOKUP($D46,Résultats!$B$2:$AZ$212,W$2,FALSE)</f>
        <v>29069.40278</v>
      </c>
      <c r="X46" s="31">
        <f>VLOOKUP($D46,Résultats!$B$2:$AZ$212,X$2,FALSE)</f>
        <v>28305.820970000001</v>
      </c>
      <c r="Y46" s="31">
        <f>VLOOKUP($D46,Résultats!$B$2:$AZ$212,Y$2,FALSE)</f>
        <v>27477.221109999999</v>
      </c>
      <c r="Z46" s="31">
        <f>VLOOKUP($D46,Résultats!$B$2:$AZ$212,Z$2,FALSE)</f>
        <v>26590.17942</v>
      </c>
      <c r="AA46" s="31">
        <f>VLOOKUP($D46,Résultats!$B$2:$AZ$212,AA$2,FALSE)</f>
        <v>25652.118210000001</v>
      </c>
      <c r="AB46" s="31">
        <f>VLOOKUP($D46,Résultats!$B$2:$AZ$212,AB$2,FALSE)</f>
        <v>24671.461439999999</v>
      </c>
      <c r="AC46" s="31">
        <f>VLOOKUP($D46,Résultats!$B$2:$AZ$212,AC$2,FALSE)</f>
        <v>23656.964940000002</v>
      </c>
      <c r="AD46" s="31">
        <f>VLOOKUP($D46,Résultats!$B$2:$AZ$212,AD$2,FALSE)</f>
        <v>22618.212660000001</v>
      </c>
      <c r="AE46" s="31">
        <f>VLOOKUP($D46,Résultats!$B$2:$AZ$212,AE$2,FALSE)</f>
        <v>21564.16633</v>
      </c>
      <c r="AF46" s="31">
        <f>VLOOKUP($D46,Résultats!$B$2:$AZ$212,AF$2,FALSE)</f>
        <v>20503.427899999999</v>
      </c>
      <c r="AG46" s="31">
        <f>VLOOKUP($D46,Résultats!$B$2:$AZ$212,AG$2,FALSE)</f>
        <v>19444.43103</v>
      </c>
      <c r="AH46" s="31">
        <f>VLOOKUP($D46,Résultats!$B$2:$AZ$212,AH$2,FALSE)</f>
        <v>18394.962019999999</v>
      </c>
      <c r="AI46" s="31">
        <f>VLOOKUP($D46,Résultats!$B$2:$AZ$212,AI$2,FALSE)</f>
        <v>17361.955259999999</v>
      </c>
      <c r="AJ46" s="31">
        <f>VLOOKUP($D46,Résultats!$B$2:$AZ$212,AJ$2,FALSE)</f>
        <v>16351.82574</v>
      </c>
      <c r="AK46" s="31">
        <f>VLOOKUP($D46,Résultats!$B$2:$AZ$212,AK$2,FALSE)</f>
        <v>15369.99792</v>
      </c>
      <c r="AL46" s="31">
        <f>VLOOKUP($D46,Résultats!$B$2:$AZ$212,AL$2,FALSE)</f>
        <v>14420.876190000001</v>
      </c>
      <c r="AM46" s="31">
        <f>VLOOKUP($D46,Résultats!$B$2:$AZ$212,AM$2,FALSE)</f>
        <v>13507.992689999999</v>
      </c>
    </row>
    <row r="47" spans="2:39" x14ac:dyDescent="0.35">
      <c r="C47" s="56" t="s">
        <v>34</v>
      </c>
      <c r="D47" s="3" t="s">
        <v>89</v>
      </c>
      <c r="E47" s="31">
        <f>VLOOKUP($D47,Résultats!$B$2:$AZ$212,E$2,FALSE)</f>
        <v>2.411668513</v>
      </c>
      <c r="F47" s="31">
        <f>VLOOKUP($D47,Résultats!$B$2:$AZ$212,F$2,FALSE)</f>
        <v>81.931652060000005</v>
      </c>
      <c r="G47" s="31">
        <f>VLOOKUP($D47,Résultats!$B$2:$AZ$212,G$2,FALSE)</f>
        <v>168.46456370000001</v>
      </c>
      <c r="H47" s="31">
        <f>VLOOKUP($D47,Résultats!$B$2:$AZ$212,H$2,FALSE)</f>
        <v>208.7151848</v>
      </c>
      <c r="I47" s="31">
        <f>VLOOKUP($D47,Résultats!$B$2:$AZ$212,I$2,FALSE)</f>
        <v>296.9513288</v>
      </c>
      <c r="J47" s="31">
        <f>VLOOKUP($D47,Résultats!$B$2:$AZ$212,J$2,FALSE)</f>
        <v>457.82358040000003</v>
      </c>
      <c r="K47" s="31">
        <f>VLOOKUP($D47,Résultats!$B$2:$AZ$212,K$2,FALSE)</f>
        <v>731.52252659999999</v>
      </c>
      <c r="L47" s="31">
        <f>VLOOKUP($D47,Résultats!$B$2:$AZ$212,L$2,FALSE)</f>
        <v>1025.2259509999999</v>
      </c>
      <c r="M47" s="31">
        <f>VLOOKUP($D47,Résultats!$B$2:$AZ$212,M$2,FALSE)</f>
        <v>1338.3379749999999</v>
      </c>
      <c r="N47" s="31">
        <f>VLOOKUP($D47,Résultats!$B$2:$AZ$212,N$2,FALSE)</f>
        <v>1675.1960819999999</v>
      </c>
      <c r="O47" s="31">
        <f>VLOOKUP($D47,Résultats!$B$2:$AZ$212,O$2,FALSE)</f>
        <v>2059.7823060000001</v>
      </c>
      <c r="P47" s="31">
        <f>VLOOKUP($D47,Résultats!$B$2:$AZ$212,P$2,FALSE)</f>
        <v>2499.9728730000002</v>
      </c>
      <c r="Q47" s="31">
        <f>VLOOKUP($D47,Résultats!$B$2:$AZ$212,Q$2,FALSE)</f>
        <v>3000.7893779999999</v>
      </c>
      <c r="R47" s="31">
        <f>VLOOKUP($D47,Résultats!$B$2:$AZ$212,R$2,FALSE)</f>
        <v>3565.204326</v>
      </c>
      <c r="S47" s="31">
        <f>VLOOKUP($D47,Résultats!$B$2:$AZ$212,S$2,FALSE)</f>
        <v>4195.8602549999996</v>
      </c>
      <c r="T47" s="31">
        <f>VLOOKUP($D47,Résultats!$B$2:$AZ$212,T$2,FALSE)</f>
        <v>4894.0011450000002</v>
      </c>
      <c r="U47" s="31">
        <f>VLOOKUP($D47,Résultats!$B$2:$AZ$212,U$2,FALSE)</f>
        <v>5660.3058289999999</v>
      </c>
      <c r="V47" s="31">
        <f>VLOOKUP($D47,Résultats!$B$2:$AZ$212,V$2,FALSE)</f>
        <v>6494.5146500000001</v>
      </c>
      <c r="W47" s="31">
        <f>VLOOKUP($D47,Résultats!$B$2:$AZ$212,W$2,FALSE)</f>
        <v>7395.6656430000003</v>
      </c>
      <c r="X47" s="31">
        <f>VLOOKUP($D47,Résultats!$B$2:$AZ$212,X$2,FALSE)</f>
        <v>8362.2244869999995</v>
      </c>
      <c r="Y47" s="31">
        <f>VLOOKUP($D47,Résultats!$B$2:$AZ$212,Y$2,FALSE)</f>
        <v>9389.0033390000008</v>
      </c>
      <c r="Z47" s="31">
        <f>VLOOKUP($D47,Résultats!$B$2:$AZ$212,Z$2,FALSE)</f>
        <v>10472.68189</v>
      </c>
      <c r="AA47" s="31">
        <f>VLOOKUP($D47,Résultats!$B$2:$AZ$212,AA$2,FALSE)</f>
        <v>11608.424950000001</v>
      </c>
      <c r="AB47" s="31">
        <f>VLOOKUP($D47,Résultats!$B$2:$AZ$212,AB$2,FALSE)</f>
        <v>12790.51663</v>
      </c>
      <c r="AC47" s="31">
        <f>VLOOKUP($D47,Résultats!$B$2:$AZ$212,AC$2,FALSE)</f>
        <v>14011.744420000001</v>
      </c>
      <c r="AD47" s="31">
        <f>VLOOKUP($D47,Résultats!$B$2:$AZ$212,AD$2,FALSE)</f>
        <v>15265.437089999999</v>
      </c>
      <c r="AE47" s="31">
        <f>VLOOKUP($D47,Résultats!$B$2:$AZ$212,AE$2,FALSE)</f>
        <v>16542.753649999999</v>
      </c>
      <c r="AF47" s="31">
        <f>VLOOKUP($D47,Résultats!$B$2:$AZ$212,AF$2,FALSE)</f>
        <v>17833.63033</v>
      </c>
      <c r="AG47" s="31">
        <f>VLOOKUP($D47,Résultats!$B$2:$AZ$212,AG$2,FALSE)</f>
        <v>19128.56971</v>
      </c>
      <c r="AH47" s="31">
        <f>VLOOKUP($D47,Résultats!$B$2:$AZ$212,AH$2,FALSE)</f>
        <v>20417.99566</v>
      </c>
      <c r="AI47" s="31">
        <f>VLOOKUP($D47,Résultats!$B$2:$AZ$212,AI$2,FALSE)</f>
        <v>21691.971369999999</v>
      </c>
      <c r="AJ47" s="31">
        <f>VLOOKUP($D47,Résultats!$B$2:$AZ$212,AJ$2,FALSE)</f>
        <v>22943.6224</v>
      </c>
      <c r="AK47" s="31">
        <f>VLOOKUP($D47,Résultats!$B$2:$AZ$212,AK$2,FALSE)</f>
        <v>24167.241870000002</v>
      </c>
      <c r="AL47" s="31">
        <f>VLOOKUP($D47,Résultats!$B$2:$AZ$212,AL$2,FALSE)</f>
        <v>25358.146199999999</v>
      </c>
      <c r="AM47" s="31">
        <f>VLOOKUP($D47,Résultats!$B$2:$AZ$212,AM$2,FALSE)</f>
        <v>26514.26298</v>
      </c>
    </row>
    <row r="48" spans="2:39" x14ac:dyDescent="0.35">
      <c r="C48" s="56" t="s">
        <v>35</v>
      </c>
      <c r="D48" s="3" t="s">
        <v>90</v>
      </c>
      <c r="E48" s="31">
        <f>VLOOKUP($D48,Résultats!$B$2:$AZ$212,E$2,FALSE)</f>
        <v>2.2615513600000001E-2</v>
      </c>
      <c r="F48" s="31">
        <f>VLOOKUP($D48,Résultats!$B$2:$AZ$212,F$2,FALSE)</f>
        <v>0.59964940430000002</v>
      </c>
      <c r="G48" s="31">
        <f>VLOOKUP($D48,Résultats!$B$2:$AZ$212,G$2,FALSE)</f>
        <v>0.78722990680000005</v>
      </c>
      <c r="H48" s="31">
        <f>VLOOKUP($D48,Résultats!$B$2:$AZ$212,H$2,FALSE)</f>
        <v>0.87369087999999995</v>
      </c>
      <c r="I48" s="31">
        <f>VLOOKUP($D48,Résultats!$B$2:$AZ$212,I$2,FALSE)</f>
        <v>0.99727159489999995</v>
      </c>
      <c r="J48" s="31">
        <f>VLOOKUP($D48,Résultats!$B$2:$AZ$212,J$2,FALSE)</f>
        <v>1.0891612449999999</v>
      </c>
      <c r="K48" s="31">
        <f>VLOOKUP($D48,Résultats!$B$2:$AZ$212,K$2,FALSE)</f>
        <v>1.189014711</v>
      </c>
      <c r="L48" s="31">
        <f>VLOOKUP($D48,Résultats!$B$2:$AZ$212,L$2,FALSE)</f>
        <v>1.298406339</v>
      </c>
      <c r="M48" s="31">
        <f>VLOOKUP($D48,Résultats!$B$2:$AZ$212,M$2,FALSE)</f>
        <v>1.4171242610000001</v>
      </c>
      <c r="N48" s="31">
        <f>VLOOKUP($D48,Résultats!$B$2:$AZ$212,N$2,FALSE)</f>
        <v>1.5460110460000001</v>
      </c>
      <c r="O48" s="31">
        <f>VLOOKUP($D48,Résultats!$B$2:$AZ$212,O$2,FALSE)</f>
        <v>1.6802625390000001</v>
      </c>
      <c r="P48" s="31">
        <f>VLOOKUP($D48,Résultats!$B$2:$AZ$212,P$2,FALSE)</f>
        <v>1.813879435</v>
      </c>
      <c r="Q48" s="31">
        <f>VLOOKUP($D48,Résultats!$B$2:$AZ$212,Q$2,FALSE)</f>
        <v>1.943026932</v>
      </c>
      <c r="R48" s="31">
        <f>VLOOKUP($D48,Résultats!$B$2:$AZ$212,R$2,FALSE)</f>
        <v>2.0642033949999998</v>
      </c>
      <c r="S48" s="31">
        <f>VLOOKUP($D48,Résultats!$B$2:$AZ$212,S$2,FALSE)</f>
        <v>2.1749173100000001</v>
      </c>
      <c r="T48" s="31">
        <f>VLOOKUP($D48,Résultats!$B$2:$AZ$212,T$2,FALSE)</f>
        <v>2.2733504560000002</v>
      </c>
      <c r="U48" s="31">
        <f>VLOOKUP($D48,Résultats!$B$2:$AZ$212,U$2,FALSE)</f>
        <v>2.3582300780000001</v>
      </c>
      <c r="V48" s="31">
        <f>VLOOKUP($D48,Résultats!$B$2:$AZ$212,V$2,FALSE)</f>
        <v>2.4286284299999998</v>
      </c>
      <c r="W48" s="31">
        <f>VLOOKUP($D48,Résultats!$B$2:$AZ$212,W$2,FALSE)</f>
        <v>2.483977748</v>
      </c>
      <c r="X48" s="31">
        <f>VLOOKUP($D48,Résultats!$B$2:$AZ$212,X$2,FALSE)</f>
        <v>2.5240253020000001</v>
      </c>
      <c r="Y48" s="31">
        <f>VLOOKUP($D48,Résultats!$B$2:$AZ$212,Y$2,FALSE)</f>
        <v>2.5490437109999999</v>
      </c>
      <c r="Z48" s="31">
        <f>VLOOKUP($D48,Résultats!$B$2:$AZ$212,Z$2,FALSE)</f>
        <v>2.55925695</v>
      </c>
      <c r="AA48" s="31">
        <f>VLOOKUP($D48,Résultats!$B$2:$AZ$212,AA$2,FALSE)</f>
        <v>2.5549677549999998</v>
      </c>
      <c r="AB48" s="31">
        <f>VLOOKUP($D48,Résultats!$B$2:$AZ$212,AB$2,FALSE)</f>
        <v>2.5367989710000001</v>
      </c>
      <c r="AC48" s="31">
        <f>VLOOKUP($D48,Résultats!$B$2:$AZ$212,AC$2,FALSE)</f>
        <v>2.505553227</v>
      </c>
      <c r="AD48" s="31">
        <f>VLOOKUP($D48,Résultats!$B$2:$AZ$212,AD$2,FALSE)</f>
        <v>2.462572743</v>
      </c>
      <c r="AE48" s="31">
        <f>VLOOKUP($D48,Résultats!$B$2:$AZ$212,AE$2,FALSE)</f>
        <v>2.4090205509999998</v>
      </c>
      <c r="AF48" s="31">
        <f>VLOOKUP($D48,Résultats!$B$2:$AZ$212,AF$2,FALSE)</f>
        <v>2.346124068</v>
      </c>
      <c r="AG48" s="31">
        <f>VLOOKUP($D48,Résultats!$B$2:$AZ$212,AG$2,FALSE)</f>
        <v>2.2752600369999998</v>
      </c>
      <c r="AH48" s="31">
        <f>VLOOKUP($D48,Résultats!$B$2:$AZ$212,AH$2,FALSE)</f>
        <v>2.1978329379999999</v>
      </c>
      <c r="AI48" s="31">
        <f>VLOOKUP($D48,Résultats!$B$2:$AZ$212,AI$2,FALSE)</f>
        <v>2.1153063240000001</v>
      </c>
      <c r="AJ48" s="31">
        <f>VLOOKUP($D48,Résultats!$B$2:$AZ$212,AJ$2,FALSE)</f>
        <v>2.0290327179999998</v>
      </c>
      <c r="AK48" s="31">
        <f>VLOOKUP($D48,Résultats!$B$2:$AZ$212,AK$2,FALSE)</f>
        <v>1.9402404040000001</v>
      </c>
      <c r="AL48" s="31">
        <f>VLOOKUP($D48,Résultats!$B$2:$AZ$212,AL$2,FALSE)</f>
        <v>1.8500261010000001</v>
      </c>
      <c r="AM48" s="31">
        <f>VLOOKUP($D48,Résultats!$B$2:$AZ$212,AM$2,FALSE)</f>
        <v>1.759391548</v>
      </c>
    </row>
    <row r="49" spans="3:40" x14ac:dyDescent="0.35">
      <c r="C49" s="82" t="s">
        <v>367</v>
      </c>
      <c r="D49" s="82" t="s">
        <v>72</v>
      </c>
      <c r="E49" s="83">
        <f>VLOOKUP($D49,Résultats!$B$2:$AZ$212,E$2,FALSE)</f>
        <v>32001.800439999999</v>
      </c>
      <c r="F49" s="83">
        <f>VLOOKUP($D49,Résultats!$B$2:$AZ$212,F$2,FALSE)</f>
        <v>33963.92974</v>
      </c>
      <c r="G49" s="83">
        <f>VLOOKUP($D49,Résultats!$B$2:$AZ$212,G$2,FALSE)</f>
        <v>34255.391009999999</v>
      </c>
      <c r="H49" s="83">
        <f>VLOOKUP($D49,Résultats!$B$2:$AZ$212,H$2,FALSE)</f>
        <v>34333.114009999998</v>
      </c>
      <c r="I49" s="83">
        <f>VLOOKUP($D49,Résultats!$B$2:$AZ$212,I$2,FALSE)</f>
        <v>34660.960270000003</v>
      </c>
      <c r="J49" s="83">
        <f>VLOOKUP($D49,Résultats!$B$2:$AZ$212,J$2,FALSE)</f>
        <v>34938.525379999999</v>
      </c>
      <c r="K49" s="83">
        <f>VLOOKUP($D49,Résultats!$B$2:$AZ$212,K$2,FALSE)</f>
        <v>35073.741320000001</v>
      </c>
      <c r="L49" s="83">
        <f>VLOOKUP($D49,Résultats!$B$2:$AZ$212,L$2,FALSE)</f>
        <v>35151.189530000003</v>
      </c>
      <c r="M49" s="83">
        <f>VLOOKUP($D49,Résultats!$B$2:$AZ$212,M$2,FALSE)</f>
        <v>35151.551370000001</v>
      </c>
      <c r="N49" s="83">
        <f>VLOOKUP($D49,Résultats!$B$2:$AZ$212,N$2,FALSE)</f>
        <v>35094.894419999997</v>
      </c>
      <c r="O49" s="83">
        <f>VLOOKUP($D49,Résultats!$B$2:$AZ$212,O$2,FALSE)</f>
        <v>35101.292880000001</v>
      </c>
      <c r="P49" s="83">
        <f>VLOOKUP($D49,Résultats!$B$2:$AZ$212,P$2,FALSE)</f>
        <v>35173.397409999998</v>
      </c>
      <c r="Q49" s="83">
        <f>VLOOKUP($D49,Résultats!$B$2:$AZ$212,Q$2,FALSE)</f>
        <v>35299.119530000004</v>
      </c>
      <c r="R49" s="83">
        <f>VLOOKUP($D49,Résultats!$B$2:$AZ$212,R$2,FALSE)</f>
        <v>35461.729700000004</v>
      </c>
      <c r="S49" s="83">
        <f>VLOOKUP($D49,Résultats!$B$2:$AZ$212,S$2,FALSE)</f>
        <v>35648.839549999997</v>
      </c>
      <c r="T49" s="83">
        <f>VLOOKUP($D49,Résultats!$B$2:$AZ$212,T$2,FALSE)</f>
        <v>35848.974600000001</v>
      </c>
      <c r="U49" s="83">
        <f>VLOOKUP($D49,Résultats!$B$2:$AZ$212,U$2,FALSE)</f>
        <v>36054.593180000003</v>
      </c>
      <c r="V49" s="83">
        <f>VLOOKUP($D49,Résultats!$B$2:$AZ$212,V$2,FALSE)</f>
        <v>36260.690920000001</v>
      </c>
      <c r="W49" s="83">
        <f>VLOOKUP($D49,Résultats!$B$2:$AZ$212,W$2,FALSE)</f>
        <v>36465.068420000003</v>
      </c>
      <c r="X49" s="83">
        <f>VLOOKUP($D49,Résultats!$B$2:$AZ$212,X$2,FALSE)</f>
        <v>36668.045449999998</v>
      </c>
      <c r="Y49" s="83">
        <f>VLOOKUP($D49,Résultats!$B$2:$AZ$212,Y$2,FALSE)</f>
        <v>36866.224450000002</v>
      </c>
      <c r="Z49" s="83">
        <f>VLOOKUP($D49,Résultats!$B$2:$AZ$212,Z$2,FALSE)</f>
        <v>37062.86131</v>
      </c>
      <c r="AA49" s="83">
        <f>VLOOKUP($D49,Résultats!$B$2:$AZ$212,AA$2,FALSE)</f>
        <v>37260.543160000001</v>
      </c>
      <c r="AB49" s="83">
        <f>VLOOKUP($D49,Résultats!$B$2:$AZ$212,AB$2,FALSE)</f>
        <v>37461.978060000001</v>
      </c>
      <c r="AC49" s="83">
        <f>VLOOKUP($D49,Résultats!$B$2:$AZ$212,AC$2,FALSE)</f>
        <v>37668.709360000001</v>
      </c>
      <c r="AD49" s="83">
        <f>VLOOKUP($D49,Résultats!$B$2:$AZ$212,AD$2,FALSE)</f>
        <v>37883.649749999997</v>
      </c>
      <c r="AE49" s="83">
        <f>VLOOKUP($D49,Résultats!$B$2:$AZ$212,AE$2,FALSE)</f>
        <v>38106.919979999999</v>
      </c>
      <c r="AF49" s="83">
        <f>VLOOKUP($D49,Résultats!$B$2:$AZ$212,AF$2,FALSE)</f>
        <v>38337.058239999998</v>
      </c>
      <c r="AG49" s="83">
        <f>VLOOKUP($D49,Résultats!$B$2:$AZ$212,AG$2,FALSE)</f>
        <v>38573.000740000003</v>
      </c>
      <c r="AH49" s="83">
        <f>VLOOKUP($D49,Résultats!$B$2:$AZ$212,AH$2,FALSE)</f>
        <v>38812.957690000003</v>
      </c>
      <c r="AI49" s="83">
        <f>VLOOKUP($D49,Résultats!$B$2:$AZ$212,AI$2,FALSE)</f>
        <v>39053.926630000002</v>
      </c>
      <c r="AJ49" s="83">
        <f>VLOOKUP($D49,Résultats!$B$2:$AZ$212,AJ$2,FALSE)</f>
        <v>39295.44814</v>
      </c>
      <c r="AK49" s="83">
        <f>VLOOKUP($D49,Résultats!$B$2:$AZ$212,AK$2,FALSE)</f>
        <v>39537.23979</v>
      </c>
      <c r="AL49" s="83">
        <f>VLOOKUP($D49,Résultats!$B$2:$AZ$212,AL$2,FALSE)</f>
        <v>39779.022389999998</v>
      </c>
      <c r="AM49" s="83">
        <f>VLOOKUP($D49,Résultats!$B$2:$AZ$212,AM$2,FALSE)</f>
        <v>40022.255669999999</v>
      </c>
    </row>
    <row r="50" spans="3:40" x14ac:dyDescent="0.35">
      <c r="C50" s="84" t="s">
        <v>188</v>
      </c>
      <c r="D50" s="3" t="s">
        <v>89</v>
      </c>
      <c r="E50" s="85">
        <f>VLOOKUP($D50,Résultats!$B$2:$AZ$212,E$2,FALSE)</f>
        <v>2.411668513</v>
      </c>
      <c r="F50" s="85">
        <f>VLOOKUP($D50,Résultats!$B$2:$AZ$212,F$2,FALSE)</f>
        <v>81.931652060000005</v>
      </c>
      <c r="G50" s="85">
        <f>VLOOKUP($D50,Résultats!$B$2:$AZ$212,G$2,FALSE)</f>
        <v>168.46456370000001</v>
      </c>
      <c r="H50" s="85">
        <f>VLOOKUP($D50,Résultats!$B$2:$AZ$212,H$2,FALSE)</f>
        <v>208.7151848</v>
      </c>
      <c r="I50" s="85">
        <f>VLOOKUP($D50,Résultats!$B$2:$AZ$212,I$2,FALSE)</f>
        <v>296.9513288</v>
      </c>
      <c r="J50" s="85">
        <f>VLOOKUP($D50,Résultats!$B$2:$AZ$212,J$2,FALSE)</f>
        <v>457.82358040000003</v>
      </c>
      <c r="K50" s="85">
        <f>VLOOKUP($D50,Résultats!$B$2:$AZ$212,K$2,FALSE)</f>
        <v>731.52252659999999</v>
      </c>
      <c r="L50" s="85">
        <f>VLOOKUP($D50,Résultats!$B$2:$AZ$212,L$2,FALSE)</f>
        <v>1025.2259509999999</v>
      </c>
      <c r="M50" s="85">
        <f>VLOOKUP($D50,Résultats!$B$2:$AZ$212,M$2,FALSE)</f>
        <v>1338.3379749999999</v>
      </c>
      <c r="N50" s="85">
        <f>VLOOKUP($D50,Résultats!$B$2:$AZ$212,N$2,FALSE)</f>
        <v>1675.1960819999999</v>
      </c>
      <c r="O50" s="85">
        <f>VLOOKUP($D50,Résultats!$B$2:$AZ$212,O$2,FALSE)</f>
        <v>2059.7823060000001</v>
      </c>
      <c r="P50" s="85">
        <f>VLOOKUP($D50,Résultats!$B$2:$AZ$212,P$2,FALSE)</f>
        <v>2499.9728730000002</v>
      </c>
      <c r="Q50" s="85">
        <f>VLOOKUP($D50,Résultats!$B$2:$AZ$212,Q$2,FALSE)</f>
        <v>3000.7893779999999</v>
      </c>
      <c r="R50" s="85">
        <f>VLOOKUP($D50,Résultats!$B$2:$AZ$212,R$2,FALSE)</f>
        <v>3565.204326</v>
      </c>
      <c r="S50" s="85">
        <f>VLOOKUP($D50,Résultats!$B$2:$AZ$212,S$2,FALSE)</f>
        <v>4195.8602549999996</v>
      </c>
      <c r="T50" s="85">
        <f>VLOOKUP($D50,Résultats!$B$2:$AZ$212,T$2,FALSE)</f>
        <v>4894.0011450000002</v>
      </c>
      <c r="U50" s="85">
        <f>VLOOKUP($D50,Résultats!$B$2:$AZ$212,U$2,FALSE)</f>
        <v>5660.3058289999999</v>
      </c>
      <c r="V50" s="85">
        <f>VLOOKUP($D50,Résultats!$B$2:$AZ$212,V$2,FALSE)</f>
        <v>6494.5146500000001</v>
      </c>
      <c r="W50" s="85">
        <f>VLOOKUP($D50,Résultats!$B$2:$AZ$212,W$2,FALSE)</f>
        <v>7395.6656430000003</v>
      </c>
      <c r="X50" s="85">
        <f>VLOOKUP($D50,Résultats!$B$2:$AZ$212,X$2,FALSE)</f>
        <v>8362.2244869999995</v>
      </c>
      <c r="Y50" s="85">
        <f>VLOOKUP($D50,Résultats!$B$2:$AZ$212,Y$2,FALSE)</f>
        <v>9389.0033390000008</v>
      </c>
      <c r="Z50" s="85">
        <f>VLOOKUP($D50,Résultats!$B$2:$AZ$212,Z$2,FALSE)</f>
        <v>10472.68189</v>
      </c>
      <c r="AA50" s="85">
        <f>VLOOKUP($D50,Résultats!$B$2:$AZ$212,AA$2,FALSE)</f>
        <v>11608.424950000001</v>
      </c>
      <c r="AB50" s="85">
        <f>VLOOKUP($D50,Résultats!$B$2:$AZ$212,AB$2,FALSE)</f>
        <v>12790.51663</v>
      </c>
      <c r="AC50" s="85">
        <f>VLOOKUP($D50,Résultats!$B$2:$AZ$212,AC$2,FALSE)</f>
        <v>14011.744420000001</v>
      </c>
      <c r="AD50" s="85">
        <f>VLOOKUP($D50,Résultats!$B$2:$AZ$212,AD$2,FALSE)</f>
        <v>15265.437089999999</v>
      </c>
      <c r="AE50" s="85">
        <f>VLOOKUP($D50,Résultats!$B$2:$AZ$212,AE$2,FALSE)</f>
        <v>16542.753649999999</v>
      </c>
      <c r="AF50" s="85">
        <f>VLOOKUP($D50,Résultats!$B$2:$AZ$212,AF$2,FALSE)</f>
        <v>17833.63033</v>
      </c>
      <c r="AG50" s="85">
        <f>VLOOKUP($D50,Résultats!$B$2:$AZ$212,AG$2,FALSE)</f>
        <v>19128.56971</v>
      </c>
      <c r="AH50" s="85">
        <f>VLOOKUP($D50,Résultats!$B$2:$AZ$212,AH$2,FALSE)</f>
        <v>20417.99566</v>
      </c>
      <c r="AI50" s="85">
        <f>VLOOKUP($D50,Résultats!$B$2:$AZ$212,AI$2,FALSE)</f>
        <v>21691.971369999999</v>
      </c>
      <c r="AJ50" s="85">
        <f>VLOOKUP($D50,Résultats!$B$2:$AZ$212,AJ$2,FALSE)</f>
        <v>22943.6224</v>
      </c>
      <c r="AK50" s="85">
        <f>VLOOKUP($D50,Résultats!$B$2:$AZ$212,AK$2,FALSE)</f>
        <v>24167.241870000002</v>
      </c>
      <c r="AL50" s="85">
        <f>VLOOKUP($D50,Résultats!$B$2:$AZ$212,AL$2,FALSE)</f>
        <v>25358.146199999999</v>
      </c>
      <c r="AM50" s="85">
        <f>VLOOKUP($D50,Résultats!$B$2:$AZ$212,AM$2,FALSE)</f>
        <v>26514.26298</v>
      </c>
    </row>
    <row r="51" spans="3:40" x14ac:dyDescent="0.35">
      <c r="C51" s="86" t="s">
        <v>27</v>
      </c>
      <c r="D51" s="87" t="s">
        <v>80</v>
      </c>
      <c r="E51" s="31">
        <f>VLOOKUP($D51,Résultats!$B$2:$AZ$212,E$2,FALSE)</f>
        <v>7.1825179100000001E-3</v>
      </c>
      <c r="F51" s="31">
        <f>VLOOKUP($D51,Résultats!$B$2:$AZ$212,F$2,FALSE)</f>
        <v>1.40196287</v>
      </c>
      <c r="G51" s="31">
        <f>VLOOKUP($D51,Résultats!$B$2:$AZ$212,G$2,FALSE)</f>
        <v>3.8259439569999998</v>
      </c>
      <c r="H51" s="31">
        <f>VLOOKUP($D51,Résultats!$B$2:$AZ$212,H$2,FALSE)</f>
        <v>5.1525645210000004</v>
      </c>
      <c r="I51" s="31">
        <f>VLOOKUP($D51,Résultats!$B$2:$AZ$212,I$2,FALSE)</f>
        <v>8.1820516360000006</v>
      </c>
      <c r="J51" s="31">
        <f>VLOOKUP($D51,Résultats!$B$2:$AZ$212,J$2,FALSE)</f>
        <v>14.062316170000001</v>
      </c>
      <c r="K51" s="31">
        <f>VLOOKUP($D51,Résultats!$B$2:$AZ$212,K$2,FALSE)</f>
        <v>24.77966662</v>
      </c>
      <c r="L51" s="31">
        <f>VLOOKUP($D51,Résultats!$B$2:$AZ$212,L$2,FALSE)</f>
        <v>37.261026620000003</v>
      </c>
      <c r="M51" s="31">
        <f>VLOOKUP($D51,Résultats!$B$2:$AZ$212,M$2,FALSE)</f>
        <v>51.699710590000002</v>
      </c>
      <c r="N51" s="31">
        <f>VLOOKUP($D51,Résultats!$B$2:$AZ$212,N$2,FALSE)</f>
        <v>68.521487089999894</v>
      </c>
      <c r="O51" s="31">
        <f>VLOOKUP($D51,Résultats!$B$2:$AZ$212,O$2,FALSE)</f>
        <v>89.146067630000005</v>
      </c>
      <c r="P51" s="31">
        <f>VLOOKUP($D51,Résultats!$B$2:$AZ$212,P$2,FALSE)</f>
        <v>114.3384066</v>
      </c>
      <c r="Q51" s="31">
        <f>VLOOKUP($D51,Résultats!$B$2:$AZ$212,Q$2,FALSE)</f>
        <v>144.75844559999999</v>
      </c>
      <c r="R51" s="31">
        <f>VLOOKUP($D51,Résultats!$B$2:$AZ$212,R$2,FALSE)</f>
        <v>180.9812714</v>
      </c>
      <c r="S51" s="31">
        <f>VLOOKUP($D51,Résultats!$B$2:$AZ$212,S$2,FALSE)</f>
        <v>223.5860103</v>
      </c>
      <c r="T51" s="31">
        <f>VLOOKUP($D51,Résultats!$B$2:$AZ$212,T$2,FALSE)</f>
        <v>273.09085119999997</v>
      </c>
      <c r="U51" s="31">
        <f>VLOOKUP($D51,Résultats!$B$2:$AZ$212,U$2,FALSE)</f>
        <v>330.00082420000001</v>
      </c>
      <c r="V51" s="31">
        <f>VLOOKUP($D51,Résultats!$B$2:$AZ$212,V$2,FALSE)</f>
        <v>394.77994769999998</v>
      </c>
      <c r="W51" s="31">
        <f>VLOOKUP($D51,Résultats!$B$2:$AZ$212,W$2,FALSE)</f>
        <v>467.85944260000002</v>
      </c>
      <c r="X51" s="31">
        <f>VLOOKUP($D51,Résultats!$B$2:$AZ$212,X$2,FALSE)</f>
        <v>549.64130439999997</v>
      </c>
      <c r="Y51" s="31">
        <f>VLOOKUP($D51,Résultats!$B$2:$AZ$212,Y$2,FALSE)</f>
        <v>640.2436874</v>
      </c>
      <c r="Z51" s="31">
        <f>VLOOKUP($D51,Résultats!$B$2:$AZ$212,Z$2,FALSE)</f>
        <v>739.90539660000002</v>
      </c>
      <c r="AA51" s="31">
        <f>VLOOKUP($D51,Résultats!$B$2:$AZ$212,AA$2,FALSE)</f>
        <v>848.72697989999995</v>
      </c>
      <c r="AB51" s="31">
        <f>VLOOKUP($D51,Résultats!$B$2:$AZ$212,AB$2,FALSE)</f>
        <v>966.70055319999994</v>
      </c>
      <c r="AC51" s="31">
        <f>VLOOKUP($D51,Résultats!$B$2:$AZ$212,AC$2,FALSE)</f>
        <v>1093.6418679999999</v>
      </c>
      <c r="AD51" s="31">
        <f>VLOOKUP($D51,Résultats!$B$2:$AZ$212,AD$2,FALSE)</f>
        <v>1229.3649359999999</v>
      </c>
      <c r="AE51" s="31">
        <f>VLOOKUP($D51,Résultats!$B$2:$AZ$212,AE$2,FALSE)</f>
        <v>1373.421216</v>
      </c>
      <c r="AF51" s="31">
        <f>VLOOKUP($D51,Résultats!$B$2:$AZ$212,AF$2,FALSE)</f>
        <v>1525.1739930000001</v>
      </c>
      <c r="AG51" s="31">
        <f>VLOOKUP($D51,Résultats!$B$2:$AZ$212,AG$2,FALSE)</f>
        <v>1683.9700359999999</v>
      </c>
      <c r="AH51" s="31">
        <f>VLOOKUP($D51,Résultats!$B$2:$AZ$212,AH$2,FALSE)</f>
        <v>1849.069827</v>
      </c>
      <c r="AI51" s="31">
        <f>VLOOKUP($D51,Résultats!$B$2:$AZ$212,AI$2,FALSE)</f>
        <v>2019.617602</v>
      </c>
      <c r="AJ51" s="31">
        <f>VLOOKUP($D51,Résultats!$B$2:$AZ$212,AJ$2,FALSE)</f>
        <v>2195.011755</v>
      </c>
      <c r="AK51" s="31">
        <f>VLOOKUP($D51,Résultats!$B$2:$AZ$212,AK$2,FALSE)</f>
        <v>2374.7154860000001</v>
      </c>
      <c r="AL51" s="31">
        <f>VLOOKUP($D51,Résultats!$B$2:$AZ$212,AL$2,FALSE)</f>
        <v>2558.2506320000002</v>
      </c>
      <c r="AM51" s="31">
        <f>VLOOKUP($D51,Résultats!$B$2:$AZ$212,AM$2,FALSE)</f>
        <v>2745.4135700000002</v>
      </c>
    </row>
    <row r="52" spans="3:40" x14ac:dyDescent="0.35">
      <c r="C52" s="56" t="s">
        <v>28</v>
      </c>
      <c r="D52" s="78" t="s">
        <v>81</v>
      </c>
      <c r="E52" s="31">
        <f>VLOOKUP($D52,Résultats!$B$2:$AZ$212,E$2,FALSE)</f>
        <v>1.6464540999999999E-2</v>
      </c>
      <c r="F52" s="31">
        <f>VLOOKUP($D52,Résultats!$B$2:$AZ$212,F$2,FALSE)</f>
        <v>1.2352973169999999</v>
      </c>
      <c r="G52" s="31">
        <f>VLOOKUP($D52,Résultats!$B$2:$AZ$212,G$2,FALSE)</f>
        <v>3.0630651100000001</v>
      </c>
      <c r="H52" s="31">
        <f>VLOOKUP($D52,Résultats!$B$2:$AZ$212,H$2,FALSE)</f>
        <v>4.0188984269999999</v>
      </c>
      <c r="I52" s="31">
        <f>VLOOKUP($D52,Résultats!$B$2:$AZ$212,I$2,FALSE)</f>
        <v>6.175070829</v>
      </c>
      <c r="J52" s="31">
        <f>VLOOKUP($D52,Résultats!$B$2:$AZ$212,J$2,FALSE)</f>
        <v>10.28760039</v>
      </c>
      <c r="K52" s="31">
        <f>VLOOKUP($D52,Résultats!$B$2:$AZ$212,K$2,FALSE)</f>
        <v>17.643121619999999</v>
      </c>
      <c r="L52" s="31">
        <f>VLOOKUP($D52,Résultats!$B$2:$AZ$212,L$2,FALSE)</f>
        <v>26.024797800000002</v>
      </c>
      <c r="M52" s="31">
        <f>VLOOKUP($D52,Résultats!$B$2:$AZ$212,M$2,FALSE)</f>
        <v>35.514207050000003</v>
      </c>
      <c r="N52" s="31">
        <f>VLOOKUP($D52,Résultats!$B$2:$AZ$212,N$2,FALSE)</f>
        <v>46.34060942</v>
      </c>
      <c r="O52" s="31">
        <f>VLOOKUP($D52,Résultats!$B$2:$AZ$212,O$2,FALSE)</f>
        <v>59.365491890000001</v>
      </c>
      <c r="P52" s="31">
        <f>VLOOKUP($D52,Résultats!$B$2:$AZ$212,P$2,FALSE)</f>
        <v>74.999349809999998</v>
      </c>
      <c r="Q52" s="31">
        <f>VLOOKUP($D52,Résultats!$B$2:$AZ$212,Q$2,FALSE)</f>
        <v>93.572999109999998</v>
      </c>
      <c r="R52" s="31">
        <f>VLOOKUP($D52,Résultats!$B$2:$AZ$212,R$2,FALSE)</f>
        <v>115.3538633</v>
      </c>
      <c r="S52" s="31">
        <f>VLOOKUP($D52,Résultats!$B$2:$AZ$212,S$2,FALSE)</f>
        <v>140.60225629999999</v>
      </c>
      <c r="T52" s="31">
        <f>VLOOKUP($D52,Résultats!$B$2:$AZ$212,T$2,FALSE)</f>
        <v>169.53145169999999</v>
      </c>
      <c r="U52" s="31">
        <f>VLOOKUP($D52,Résultats!$B$2:$AZ$212,U$2,FALSE)</f>
        <v>202.33670409999999</v>
      </c>
      <c r="V52" s="31">
        <f>VLOOKUP($D52,Résultats!$B$2:$AZ$212,V$2,FALSE)</f>
        <v>239.17863009999999</v>
      </c>
      <c r="W52" s="31">
        <f>VLOOKUP($D52,Résultats!$B$2:$AZ$212,W$2,FALSE)</f>
        <v>280.1887911</v>
      </c>
      <c r="X52" s="31">
        <f>VLOOKUP($D52,Résultats!$B$2:$AZ$212,X$2,FALSE)</f>
        <v>325.4721831</v>
      </c>
      <c r="Y52" s="31">
        <f>VLOOKUP($D52,Résultats!$B$2:$AZ$212,Y$2,FALSE)</f>
        <v>374.96550680000001</v>
      </c>
      <c r="Z52" s="31">
        <f>VLOOKUP($D52,Résultats!$B$2:$AZ$212,Z$2,FALSE)</f>
        <v>428.67008980000003</v>
      </c>
      <c r="AA52" s="31">
        <f>VLOOKUP($D52,Résultats!$B$2:$AZ$212,AA$2,FALSE)</f>
        <v>486.50494200000003</v>
      </c>
      <c r="AB52" s="31">
        <f>VLOOKUP($D52,Résultats!$B$2:$AZ$212,AB$2,FALSE)</f>
        <v>548.32755569999995</v>
      </c>
      <c r="AC52" s="31">
        <f>VLOOKUP($D52,Résultats!$B$2:$AZ$212,AC$2,FALSE)</f>
        <v>613.900035</v>
      </c>
      <c r="AD52" s="31">
        <f>VLOOKUP($D52,Résultats!$B$2:$AZ$212,AD$2,FALSE)</f>
        <v>682.98525170000005</v>
      </c>
      <c r="AE52" s="31">
        <f>VLOOKUP($D52,Résultats!$B$2:$AZ$212,AE$2,FALSE)</f>
        <v>755.21057519999999</v>
      </c>
      <c r="AF52" s="31">
        <f>VLOOKUP($D52,Résultats!$B$2:$AZ$212,AF$2,FALSE)</f>
        <v>830.1109831</v>
      </c>
      <c r="AG52" s="31">
        <f>VLOOKUP($D52,Résultats!$B$2:$AZ$212,AG$2,FALSE)</f>
        <v>907.22015069999998</v>
      </c>
      <c r="AH52" s="31">
        <f>VLOOKUP($D52,Résultats!$B$2:$AZ$212,AH$2,FALSE)</f>
        <v>986.0363605</v>
      </c>
      <c r="AI52" s="31">
        <f>VLOOKUP($D52,Résultats!$B$2:$AZ$212,AI$2,FALSE)</f>
        <v>1066.008384</v>
      </c>
      <c r="AJ52" s="31">
        <f>VLOOKUP($D52,Résultats!$B$2:$AZ$212,AJ$2,FALSE)</f>
        <v>1146.722219</v>
      </c>
      <c r="AK52" s="31">
        <f>VLOOKUP($D52,Résultats!$B$2:$AZ$212,AK$2,FALSE)</f>
        <v>1227.8039180000001</v>
      </c>
      <c r="AL52" s="31">
        <f>VLOOKUP($D52,Résultats!$B$2:$AZ$212,AL$2,FALSE)</f>
        <v>1308.915389</v>
      </c>
      <c r="AM52" s="31">
        <f>VLOOKUP($D52,Résultats!$B$2:$AZ$212,AM$2,FALSE)</f>
        <v>1389.853292</v>
      </c>
    </row>
    <row r="53" spans="3:40" x14ac:dyDescent="0.35">
      <c r="C53" s="56" t="s">
        <v>29</v>
      </c>
      <c r="D53" s="78" t="s">
        <v>82</v>
      </c>
      <c r="E53" s="31">
        <f>VLOOKUP($D53,Résultats!$B$2:$AZ$212,E$2,FALSE)</f>
        <v>6.7405168000000001E-2</v>
      </c>
      <c r="F53" s="31">
        <f>VLOOKUP($D53,Résultats!$B$2:$AZ$212,F$2,FALSE)</f>
        <v>2.4065718060000001</v>
      </c>
      <c r="G53" s="31">
        <f>VLOOKUP($D53,Résultats!$B$2:$AZ$212,G$2,FALSE)</f>
        <v>4.9951891460000004</v>
      </c>
      <c r="H53" s="31">
        <f>VLOOKUP($D53,Résultats!$B$2:$AZ$212,H$2,FALSE)</f>
        <v>6.2017619230000003</v>
      </c>
      <c r="I53" s="31">
        <f>VLOOKUP($D53,Résultats!$B$2:$AZ$212,I$2,FALSE)</f>
        <v>8.8429105010000004</v>
      </c>
      <c r="J53" s="31">
        <f>VLOOKUP($D53,Résultats!$B$2:$AZ$212,J$2,FALSE)</f>
        <v>13.650795219999999</v>
      </c>
      <c r="K53" s="31">
        <f>VLOOKUP($D53,Résultats!$B$2:$AZ$212,K$2,FALSE)</f>
        <v>21.81050883</v>
      </c>
      <c r="L53" s="31">
        <f>VLOOKUP($D53,Résultats!$B$2:$AZ$212,L$2,FALSE)</f>
        <v>30.532122810000001</v>
      </c>
      <c r="M53" s="31">
        <f>VLOOKUP($D53,Résultats!$B$2:$AZ$212,M$2,FALSE)</f>
        <v>39.775535069999997</v>
      </c>
      <c r="N53" s="31">
        <f>VLOOKUP($D53,Résultats!$B$2:$AZ$212,N$2,FALSE)</f>
        <v>49.640236770000001</v>
      </c>
      <c r="O53" s="31">
        <f>VLOOKUP($D53,Résultats!$B$2:$AZ$212,O$2,FALSE)</f>
        <v>60.793001400000001</v>
      </c>
      <c r="P53" s="31">
        <f>VLOOKUP($D53,Résultats!$B$2:$AZ$212,P$2,FALSE)</f>
        <v>73.413183099999998</v>
      </c>
      <c r="Q53" s="31">
        <f>VLOOKUP($D53,Résultats!$B$2:$AZ$212,Q$2,FALSE)</f>
        <v>87.58658733</v>
      </c>
      <c r="R53" s="31">
        <f>VLOOKUP($D53,Résultats!$B$2:$AZ$212,R$2,FALSE)</f>
        <v>103.33048549999999</v>
      </c>
      <c r="S53" s="31">
        <f>VLOOKUP($D53,Résultats!$B$2:$AZ$212,S$2,FALSE)</f>
        <v>120.6433487</v>
      </c>
      <c r="T53" s="31">
        <f>VLOOKUP($D53,Résultats!$B$2:$AZ$212,T$2,FALSE)</f>
        <v>139.47443100000001</v>
      </c>
      <c r="U53" s="31">
        <f>VLOOKUP($D53,Résultats!$B$2:$AZ$212,U$2,FALSE)</f>
        <v>159.7470299</v>
      </c>
      <c r="V53" s="31">
        <f>VLOOKUP($D53,Résultats!$B$2:$AZ$212,V$2,FALSE)</f>
        <v>181.3480816</v>
      </c>
      <c r="W53" s="31">
        <f>VLOOKUP($D53,Résultats!$B$2:$AZ$212,W$2,FALSE)</f>
        <v>204.1351603</v>
      </c>
      <c r="X53" s="31">
        <f>VLOOKUP($D53,Résultats!$B$2:$AZ$212,X$2,FALSE)</f>
        <v>227.94035769999999</v>
      </c>
      <c r="Y53" s="31">
        <f>VLOOKUP($D53,Résultats!$B$2:$AZ$212,Y$2,FALSE)</f>
        <v>252.4939004</v>
      </c>
      <c r="Z53" s="31">
        <f>VLOOKUP($D53,Résultats!$B$2:$AZ$212,Z$2,FALSE)</f>
        <v>277.56980979999997</v>
      </c>
      <c r="AA53" s="31">
        <f>VLOOKUP($D53,Résultats!$B$2:$AZ$212,AA$2,FALSE)</f>
        <v>302.89913719999998</v>
      </c>
      <c r="AB53" s="31">
        <f>VLOOKUP($D53,Résultats!$B$2:$AZ$212,AB$2,FALSE)</f>
        <v>328.19048709999998</v>
      </c>
      <c r="AC53" s="31">
        <f>VLOOKUP($D53,Résultats!$B$2:$AZ$212,AC$2,FALSE)</f>
        <v>353.11923330000002</v>
      </c>
      <c r="AD53" s="31">
        <f>VLOOKUP($D53,Résultats!$B$2:$AZ$212,AD$2,FALSE)</f>
        <v>377.37731719999999</v>
      </c>
      <c r="AE53" s="31">
        <f>VLOOKUP($D53,Résultats!$B$2:$AZ$212,AE$2,FALSE)</f>
        <v>400.61571800000002</v>
      </c>
      <c r="AF53" s="31">
        <f>VLOOKUP($D53,Résultats!$B$2:$AZ$212,AF$2,FALSE)</f>
        <v>422.47006099999999</v>
      </c>
      <c r="AG53" s="31">
        <f>VLOOKUP($D53,Résultats!$B$2:$AZ$212,AG$2,FALSE)</f>
        <v>442.60052469999999</v>
      </c>
      <c r="AH53" s="31">
        <f>VLOOKUP($D53,Résultats!$B$2:$AZ$212,AH$2,FALSE)</f>
        <v>460.68110940000003</v>
      </c>
      <c r="AI53" s="31">
        <f>VLOOKUP($D53,Résultats!$B$2:$AZ$212,AI$2,FALSE)</f>
        <v>476.39555799999999</v>
      </c>
      <c r="AJ53" s="31">
        <f>VLOOKUP($D53,Résultats!$B$2:$AZ$212,AJ$2,FALSE)</f>
        <v>489.50181509999999</v>
      </c>
      <c r="AK53" s="31">
        <f>VLOOKUP($D53,Résultats!$B$2:$AZ$212,AK$2,FALSE)</f>
        <v>499.79392439999998</v>
      </c>
      <c r="AL53" s="31">
        <f>VLOOKUP($D53,Résultats!$B$2:$AZ$212,AL$2,FALSE)</f>
        <v>507.09782339999998</v>
      </c>
      <c r="AM53" s="31">
        <f>VLOOKUP($D53,Résultats!$B$2:$AZ$212,AM$2,FALSE)</f>
        <v>511.2884818</v>
      </c>
    </row>
    <row r="54" spans="3:40" x14ac:dyDescent="0.35">
      <c r="C54" s="56" t="s">
        <v>30</v>
      </c>
      <c r="D54" s="78" t="s">
        <v>83</v>
      </c>
      <c r="E54" s="31">
        <f>VLOOKUP($D54,Résultats!$B$2:$AZ$212,E$2,FALSE)</f>
        <v>1.5834689479999999</v>
      </c>
      <c r="F54" s="31">
        <f>VLOOKUP($D54,Résultats!$B$2:$AZ$212,F$2,FALSE)</f>
        <v>53.330614339999997</v>
      </c>
      <c r="G54" s="31">
        <f>VLOOKUP($D54,Résultats!$B$2:$AZ$212,G$2,FALSE)</f>
        <v>109.1266806</v>
      </c>
      <c r="H54" s="31">
        <f>VLOOKUP($D54,Résultats!$B$2:$AZ$212,H$2,FALSE)</f>
        <v>134.96549239999999</v>
      </c>
      <c r="I54" s="31">
        <f>VLOOKUP($D54,Résultats!$B$2:$AZ$212,I$2,FALSE)</f>
        <v>191.53774859999999</v>
      </c>
      <c r="J54" s="31">
        <f>VLOOKUP($D54,Résultats!$B$2:$AZ$212,J$2,FALSE)</f>
        <v>294.4738304</v>
      </c>
      <c r="K54" s="31">
        <f>VLOOKUP($D54,Résultats!$B$2:$AZ$212,K$2,FALSE)</f>
        <v>469.19096999999999</v>
      </c>
      <c r="L54" s="31">
        <f>VLOOKUP($D54,Résultats!$B$2:$AZ$212,L$2,FALSE)</f>
        <v>656.11078039999995</v>
      </c>
      <c r="M54" s="31">
        <f>VLOOKUP($D54,Résultats!$B$2:$AZ$212,M$2,FALSE)</f>
        <v>854.72684449999997</v>
      </c>
      <c r="N54" s="31">
        <f>VLOOKUP($D54,Résultats!$B$2:$AZ$212,N$2,FALSE)</f>
        <v>1067.65921</v>
      </c>
      <c r="O54" s="31">
        <f>VLOOKUP($D54,Résultats!$B$2:$AZ$212,O$2,FALSE)</f>
        <v>1309.9380140000001</v>
      </c>
      <c r="P54" s="31">
        <f>VLOOKUP($D54,Résultats!$B$2:$AZ$212,P$2,FALSE)</f>
        <v>1586.326315</v>
      </c>
      <c r="Q54" s="31">
        <f>VLOOKUP($D54,Résultats!$B$2:$AZ$212,Q$2,FALSE)</f>
        <v>1899.7613040000001</v>
      </c>
      <c r="R54" s="31">
        <f>VLOOKUP($D54,Résultats!$B$2:$AZ$212,R$2,FALSE)</f>
        <v>2251.8752460000001</v>
      </c>
      <c r="S54" s="31">
        <f>VLOOKUP($D54,Résultats!$B$2:$AZ$212,S$2,FALSE)</f>
        <v>2644.080508</v>
      </c>
      <c r="T54" s="31">
        <f>VLOOKUP($D54,Résultats!$B$2:$AZ$212,T$2,FALSE)</f>
        <v>3076.9009470000001</v>
      </c>
      <c r="U54" s="31">
        <f>VLOOKUP($D54,Résultats!$B$2:$AZ$212,U$2,FALSE)</f>
        <v>3550.4952920000001</v>
      </c>
      <c r="V54" s="31">
        <f>VLOOKUP($D54,Résultats!$B$2:$AZ$212,V$2,FALSE)</f>
        <v>4064.4266400000001</v>
      </c>
      <c r="W54" s="31">
        <f>VLOOKUP($D54,Résultats!$B$2:$AZ$212,W$2,FALSE)</f>
        <v>4617.8139920000003</v>
      </c>
      <c r="X54" s="31">
        <f>VLOOKUP($D54,Résultats!$B$2:$AZ$212,X$2,FALSE)</f>
        <v>5209.4162619999997</v>
      </c>
      <c r="Y54" s="31">
        <f>VLOOKUP($D54,Résultats!$B$2:$AZ$212,Y$2,FALSE)</f>
        <v>5835.7430240000003</v>
      </c>
      <c r="Z54" s="31">
        <f>VLOOKUP($D54,Résultats!$B$2:$AZ$212,Z$2,FALSE)</f>
        <v>6494.4700409999996</v>
      </c>
      <c r="AA54" s="31">
        <f>VLOOKUP($D54,Résultats!$B$2:$AZ$212,AA$2,FALSE)</f>
        <v>7182.3533770000004</v>
      </c>
      <c r="AB54" s="31">
        <f>VLOOKUP($D54,Résultats!$B$2:$AZ$212,AB$2,FALSE)</f>
        <v>7895.6313280000004</v>
      </c>
      <c r="AC54" s="31">
        <f>VLOOKUP($D54,Résultats!$B$2:$AZ$212,AC$2,FALSE)</f>
        <v>8629.6564890000009</v>
      </c>
      <c r="AD54" s="31">
        <f>VLOOKUP($D54,Résultats!$B$2:$AZ$212,AD$2,FALSE)</f>
        <v>9380.1419480000004</v>
      </c>
      <c r="AE54" s="31">
        <f>VLOOKUP($D54,Résultats!$B$2:$AZ$212,AE$2,FALSE)</f>
        <v>10141.519689999999</v>
      </c>
      <c r="AF54" s="31">
        <f>VLOOKUP($D54,Résultats!$B$2:$AZ$212,AF$2,FALSE)</f>
        <v>10907.523380000001</v>
      </c>
      <c r="AG54" s="31">
        <f>VLOOKUP($D54,Résultats!$B$2:$AZ$212,AG$2,FALSE)</f>
        <v>11672.272010000001</v>
      </c>
      <c r="AH54" s="31">
        <f>VLOOKUP($D54,Résultats!$B$2:$AZ$212,AH$2,FALSE)</f>
        <v>12429.883470000001</v>
      </c>
      <c r="AI54" s="31">
        <f>VLOOKUP($D54,Résultats!$B$2:$AZ$212,AI$2,FALSE)</f>
        <v>13174.30529</v>
      </c>
      <c r="AJ54" s="31">
        <f>VLOOKUP($D54,Résultats!$B$2:$AZ$212,AJ$2,FALSE)</f>
        <v>13901.364299999999</v>
      </c>
      <c r="AK54" s="31">
        <f>VLOOKUP($D54,Résultats!$B$2:$AZ$212,AK$2,FALSE)</f>
        <v>14607.62306</v>
      </c>
      <c r="AL54" s="31">
        <f>VLOOKUP($D54,Résultats!$B$2:$AZ$212,AL$2,FALSE)</f>
        <v>15290.288210000001</v>
      </c>
      <c r="AM54" s="31">
        <f>VLOOKUP($D54,Résultats!$B$2:$AZ$212,AM$2,FALSE)</f>
        <v>15948.136909999999</v>
      </c>
    </row>
    <row r="55" spans="3:40" x14ac:dyDescent="0.35">
      <c r="C55" s="56" t="s">
        <v>31</v>
      </c>
      <c r="D55" s="78" t="s">
        <v>84</v>
      </c>
      <c r="E55" s="31">
        <f>VLOOKUP($D55,Résultats!$B$2:$AZ$212,E$2,FALSE)</f>
        <v>0.62410555599999995</v>
      </c>
      <c r="F55" s="31">
        <f>VLOOKUP($D55,Résultats!$B$2:$AZ$212,F$2,FALSE)</f>
        <v>20.41575821</v>
      </c>
      <c r="G55" s="31">
        <f>VLOOKUP($D55,Résultats!$B$2:$AZ$212,G$2,FALSE)</f>
        <v>41.293911080000001</v>
      </c>
      <c r="H55" s="31">
        <f>VLOOKUP($D55,Résultats!$B$2:$AZ$212,H$2,FALSE)</f>
        <v>50.863400820000003</v>
      </c>
      <c r="I55" s="31">
        <f>VLOOKUP($D55,Résultats!$B$2:$AZ$212,I$2,FALSE)</f>
        <v>71.757411059999995</v>
      </c>
      <c r="J55" s="31">
        <f>VLOOKUP($D55,Résultats!$B$2:$AZ$212,J$2,FALSE)</f>
        <v>109.60350939999999</v>
      </c>
      <c r="K55" s="31">
        <f>VLOOKUP($D55,Résultats!$B$2:$AZ$212,K$2,FALSE)</f>
        <v>173.50125009999999</v>
      </c>
      <c r="L55" s="31">
        <f>VLOOKUP($D55,Résultats!$B$2:$AZ$212,L$2,FALSE)</f>
        <v>241.39826690000001</v>
      </c>
      <c r="M55" s="31">
        <f>VLOOKUP($D55,Résultats!$B$2:$AZ$212,M$2,FALSE)</f>
        <v>313.0172556</v>
      </c>
      <c r="N55" s="31">
        <f>VLOOKUP($D55,Résultats!$B$2:$AZ$212,N$2,FALSE)</f>
        <v>389.21063040000001</v>
      </c>
      <c r="O55" s="31">
        <f>VLOOKUP($D55,Résultats!$B$2:$AZ$212,O$2,FALSE)</f>
        <v>475.2715139</v>
      </c>
      <c r="P55" s="31">
        <f>VLOOKUP($D55,Résultats!$B$2:$AZ$212,P$2,FALSE)</f>
        <v>572.75662520000003</v>
      </c>
      <c r="Q55" s="31">
        <f>VLOOKUP($D55,Résultats!$B$2:$AZ$212,Q$2,FALSE)</f>
        <v>682.55917050000005</v>
      </c>
      <c r="R55" s="31">
        <f>VLOOKUP($D55,Résultats!$B$2:$AZ$212,R$2,FALSE)</f>
        <v>805.10458170000004</v>
      </c>
      <c r="S55" s="31">
        <f>VLOOKUP($D55,Résultats!$B$2:$AZ$212,S$2,FALSE)</f>
        <v>940.73797939999997</v>
      </c>
      <c r="T55" s="31">
        <f>VLOOKUP($D55,Résultats!$B$2:$AZ$212,T$2,FALSE)</f>
        <v>1089.490411</v>
      </c>
      <c r="U55" s="31">
        <f>VLOOKUP($D55,Résultats!$B$2:$AZ$212,U$2,FALSE)</f>
        <v>1251.264244</v>
      </c>
      <c r="V55" s="31">
        <f>VLOOKUP($D55,Résultats!$B$2:$AZ$212,V$2,FALSE)</f>
        <v>1425.7552840000001</v>
      </c>
      <c r="W55" s="31">
        <f>VLOOKUP($D55,Résultats!$B$2:$AZ$212,W$2,FALSE)</f>
        <v>1612.509098</v>
      </c>
      <c r="X55" s="31">
        <f>VLOOKUP($D55,Résultats!$B$2:$AZ$212,X$2,FALSE)</f>
        <v>1810.952869</v>
      </c>
      <c r="Y55" s="31">
        <f>VLOOKUP($D55,Résultats!$B$2:$AZ$212,Y$2,FALSE)</f>
        <v>2019.759219</v>
      </c>
      <c r="Z55" s="31">
        <f>VLOOKUP($D55,Résultats!$B$2:$AZ$212,Z$2,FALSE)</f>
        <v>2238.01647</v>
      </c>
      <c r="AA55" s="31">
        <f>VLOOKUP($D55,Résultats!$B$2:$AZ$212,AA$2,FALSE)</f>
        <v>2464.5179090000001</v>
      </c>
      <c r="AB55" s="31">
        <f>VLOOKUP($D55,Résultats!$B$2:$AZ$212,AB$2,FALSE)</f>
        <v>2697.9048280000002</v>
      </c>
      <c r="AC55" s="31">
        <f>VLOOKUP($D55,Résultats!$B$2:$AZ$212,AC$2,FALSE)</f>
        <v>2936.5473940000002</v>
      </c>
      <c r="AD55" s="31">
        <f>VLOOKUP($D55,Résultats!$B$2:$AZ$212,AD$2,FALSE)</f>
        <v>3178.9619680000001</v>
      </c>
      <c r="AE55" s="31">
        <f>VLOOKUP($D55,Résultats!$B$2:$AZ$212,AE$2,FALSE)</f>
        <v>3423.268067</v>
      </c>
      <c r="AF55" s="31">
        <f>VLOOKUP($D55,Résultats!$B$2:$AZ$212,AF$2,FALSE)</f>
        <v>3667.38454</v>
      </c>
      <c r="AG55" s="31">
        <f>VLOOKUP($D55,Résultats!$B$2:$AZ$212,AG$2,FALSE)</f>
        <v>3909.3862220000001</v>
      </c>
      <c r="AH55" s="31">
        <f>VLOOKUP($D55,Résultats!$B$2:$AZ$212,AH$2,FALSE)</f>
        <v>4147.3770759999998</v>
      </c>
      <c r="AI55" s="31">
        <f>VLOOKUP($D55,Résultats!$B$2:$AZ$212,AI$2,FALSE)</f>
        <v>4379.4335460000002</v>
      </c>
      <c r="AJ55" s="31">
        <f>VLOOKUP($D55,Résultats!$B$2:$AZ$212,AJ$2,FALSE)</f>
        <v>4604.2687219999998</v>
      </c>
      <c r="AK55" s="31">
        <f>VLOOKUP($D55,Résultats!$B$2:$AZ$212,AK$2,FALSE)</f>
        <v>4820.855431</v>
      </c>
      <c r="AL55" s="31">
        <f>VLOOKUP($D55,Résultats!$B$2:$AZ$212,AL$2,FALSE)</f>
        <v>5028.3926970000002</v>
      </c>
      <c r="AM55" s="31">
        <f>VLOOKUP($D55,Résultats!$B$2:$AZ$212,AM$2,FALSE)</f>
        <v>5226.5955910000002</v>
      </c>
    </row>
    <row r="56" spans="3:40" x14ac:dyDescent="0.35">
      <c r="C56" s="56" t="s">
        <v>32</v>
      </c>
      <c r="D56" s="78" t="s">
        <v>85</v>
      </c>
      <c r="E56" s="31">
        <f>VLOOKUP($D56,Résultats!$B$2:$AZ$212,E$2,FALSE)</f>
        <v>8.5085212099999998E-3</v>
      </c>
      <c r="F56" s="31">
        <f>VLOOKUP($D56,Résultats!$B$2:$AZ$212,F$2,FALSE)</f>
        <v>8.8270946100000008E-3</v>
      </c>
      <c r="G56" s="31">
        <f>VLOOKUP($D56,Résultats!$B$2:$AZ$212,G$2,FALSE)</f>
        <v>6.9225077300000002E-3</v>
      </c>
      <c r="H56" s="31">
        <f>VLOOKUP($D56,Résultats!$B$2:$AZ$212,H$2,FALSE)</f>
        <v>6.3837911799999999E-3</v>
      </c>
      <c r="I56" s="31">
        <f>VLOOKUP($D56,Résultats!$B$2:$AZ$212,I$2,FALSE)</f>
        <v>5.8869980899999997E-3</v>
      </c>
      <c r="J56" s="31">
        <f>VLOOKUP($D56,Résultats!$B$2:$AZ$212,J$2,FALSE)</f>
        <v>5.4288659400000003E-3</v>
      </c>
      <c r="K56" s="31">
        <f>VLOOKUP($D56,Résultats!$B$2:$AZ$212,K$2,FALSE)</f>
        <v>5.0063861000000003E-3</v>
      </c>
      <c r="L56" s="31">
        <f>VLOOKUP($D56,Résultats!$B$2:$AZ$212,L$2,FALSE)</f>
        <v>4.6167840700000002E-3</v>
      </c>
      <c r="M56" s="31">
        <f>VLOOKUP($D56,Résultats!$B$2:$AZ$212,M$2,FALSE)</f>
        <v>4.2575012600000002E-3</v>
      </c>
      <c r="N56" s="31">
        <f>VLOOKUP($D56,Résultats!$B$2:$AZ$212,N$2,FALSE)</f>
        <v>3.9261782099999998E-3</v>
      </c>
      <c r="O56" s="31">
        <f>VLOOKUP($D56,Résultats!$B$2:$AZ$212,O$2,FALSE)</f>
        <v>3.6206390499999999E-3</v>
      </c>
      <c r="P56" s="31">
        <f>VLOOKUP($D56,Résultats!$B$2:$AZ$212,P$2,FALSE)</f>
        <v>3.3388772499999999E-3</v>
      </c>
      <c r="Q56" s="31">
        <f>VLOOKUP($D56,Résultats!$B$2:$AZ$212,Q$2,FALSE)</f>
        <v>3.0790424500000001E-3</v>
      </c>
      <c r="R56" s="31">
        <f>VLOOKUP($D56,Résultats!$B$2:$AZ$212,R$2,FALSE)</f>
        <v>2.83942825E-3</v>
      </c>
      <c r="S56" s="31">
        <f>VLOOKUP($D56,Résultats!$B$2:$AZ$212,S$2,FALSE)</f>
        <v>2.61846107E-3</v>
      </c>
      <c r="T56" s="31">
        <f>VLOOKUP($D56,Résultats!$B$2:$AZ$212,T$2,FALSE)</f>
        <v>2.4146897800000002E-3</v>
      </c>
      <c r="U56" s="31">
        <f>VLOOKUP($D56,Résultats!$B$2:$AZ$212,U$2,FALSE)</f>
        <v>2.2267761799999999E-3</v>
      </c>
      <c r="V56" s="31">
        <f>VLOOKUP($D56,Résultats!$B$2:$AZ$212,V$2,FALSE)</f>
        <v>2.0534861999999998E-3</v>
      </c>
      <c r="W56" s="31">
        <f>VLOOKUP($D56,Résultats!$B$2:$AZ$212,W$2,FALSE)</f>
        <v>1.8936818300000001E-3</v>
      </c>
      <c r="X56" s="31">
        <f>VLOOKUP($D56,Résultats!$B$2:$AZ$212,X$2,FALSE)</f>
        <v>1.74631359E-3</v>
      </c>
      <c r="Y56" s="31">
        <f>VLOOKUP($D56,Résultats!$B$2:$AZ$212,Y$2,FALSE)</f>
        <v>1.6104137E-3</v>
      </c>
      <c r="Z56" s="31">
        <f>VLOOKUP($D56,Résultats!$B$2:$AZ$212,Z$2,FALSE)</f>
        <v>1.4850896800000001E-3</v>
      </c>
      <c r="AA56" s="31">
        <f>VLOOKUP($D56,Résultats!$B$2:$AZ$212,AA$2,FALSE)</f>
        <v>1.3695185000000001E-3</v>
      </c>
      <c r="AB56" s="31">
        <f>VLOOKUP($D56,Résultats!$B$2:$AZ$212,AB$2,FALSE)</f>
        <v>1.26294118E-3</v>
      </c>
      <c r="AC56" s="31">
        <f>VLOOKUP($D56,Résultats!$B$2:$AZ$212,AC$2,FALSE)</f>
        <v>1.1646578199999999E-3</v>
      </c>
      <c r="AD56" s="31">
        <f>VLOOKUP($D56,Résultats!$B$2:$AZ$212,AD$2,FALSE)</f>
        <v>1.07402297E-3</v>
      </c>
      <c r="AE56" s="31">
        <f>VLOOKUP($D56,Résultats!$B$2:$AZ$212,AE$2,FALSE)</f>
        <v>9.9044141899999995E-4</v>
      </c>
      <c r="AF56" s="31">
        <f>VLOOKUP($D56,Résultats!$B$2:$AZ$212,AF$2,FALSE)</f>
        <v>9.1336426599999997E-4</v>
      </c>
      <c r="AG56" s="31">
        <f>VLOOKUP($D56,Résultats!$B$2:$AZ$212,AG$2,FALSE)</f>
        <v>8.4228533399999998E-4</v>
      </c>
      <c r="AH56" s="31">
        <f>VLOOKUP($D56,Résultats!$B$2:$AZ$212,AH$2,FALSE)</f>
        <v>7.7673783800000001E-4</v>
      </c>
      <c r="AI56" s="31">
        <f>VLOOKUP($D56,Résultats!$B$2:$AZ$212,AI$2,FALSE)</f>
        <v>7.1629131300000003E-4</v>
      </c>
      <c r="AJ56" s="31">
        <f>VLOOKUP($D56,Résultats!$B$2:$AZ$212,AJ$2,FALSE)</f>
        <v>6.6054879900000001E-4</v>
      </c>
      <c r="AK56" s="31">
        <f>VLOOKUP($D56,Résultats!$B$2:$AZ$212,AK$2,FALSE)</f>
        <v>6.0914422300000002E-4</v>
      </c>
      <c r="AL56" s="31">
        <f>VLOOKUP($D56,Résultats!$B$2:$AZ$212,AL$2,FALSE)</f>
        <v>5.6174000400000001E-4</v>
      </c>
      <c r="AM56" s="31">
        <f>VLOOKUP($D56,Résultats!$B$2:$AZ$212,AM$2,FALSE)</f>
        <v>5.1802482800000001E-4</v>
      </c>
    </row>
    <row r="57" spans="3:40" x14ac:dyDescent="0.35">
      <c r="C57" s="56" t="s">
        <v>33</v>
      </c>
      <c r="D57" s="78" t="s">
        <v>86</v>
      </c>
      <c r="E57" s="31">
        <f>VLOOKUP($D57,Résultats!$B$2:$AZ$212,E$2,FALSE)</f>
        <v>0.1045332606</v>
      </c>
      <c r="F57" s="31">
        <f>VLOOKUP($D57,Résultats!$B$2:$AZ$212,F$2,FALSE)</f>
        <v>3.1326204240000002</v>
      </c>
      <c r="G57" s="31">
        <f>VLOOKUP($D57,Résultats!$B$2:$AZ$212,G$2,FALSE)</f>
        <v>6.1528512580000001</v>
      </c>
      <c r="H57" s="31">
        <f>VLOOKUP($D57,Résultats!$B$2:$AZ$212,H$2,FALSE)</f>
        <v>7.5066829359999998</v>
      </c>
      <c r="I57" s="31">
        <f>VLOOKUP($D57,Résultats!$B$2:$AZ$212,I$2,FALSE)</f>
        <v>10.450249189999999</v>
      </c>
      <c r="J57" s="31">
        <f>VLOOKUP($D57,Résultats!$B$2:$AZ$212,J$2,FALSE)</f>
        <v>15.740100030000001</v>
      </c>
      <c r="K57" s="31">
        <f>VLOOKUP($D57,Résultats!$B$2:$AZ$212,K$2,FALSE)</f>
        <v>24.592003040000002</v>
      </c>
      <c r="L57" s="31">
        <f>VLOOKUP($D57,Résultats!$B$2:$AZ$212,L$2,FALSE)</f>
        <v>33.894339950000003</v>
      </c>
      <c r="M57" s="31">
        <f>VLOOKUP($D57,Résultats!$B$2:$AZ$212,M$2,FALSE)</f>
        <v>43.600164990000003</v>
      </c>
      <c r="N57" s="31">
        <f>VLOOKUP($D57,Résultats!$B$2:$AZ$212,N$2,FALSE)</f>
        <v>53.819981820000002</v>
      </c>
      <c r="O57" s="31">
        <f>VLOOKUP($D57,Résultats!$B$2:$AZ$212,O$2,FALSE)</f>
        <v>65.264597030000004</v>
      </c>
      <c r="P57" s="31">
        <f>VLOOKUP($D57,Résultats!$B$2:$AZ$212,P$2,FALSE)</f>
        <v>78.135654590000001</v>
      </c>
      <c r="Q57" s="31">
        <f>VLOOKUP($D57,Résultats!$B$2:$AZ$212,Q$2,FALSE)</f>
        <v>92.547792650000005</v>
      </c>
      <c r="R57" s="31">
        <f>VLOOKUP($D57,Résultats!$B$2:$AZ$212,R$2,FALSE)</f>
        <v>108.5560383</v>
      </c>
      <c r="S57" s="31">
        <f>VLOOKUP($D57,Résultats!$B$2:$AZ$212,S$2,FALSE)</f>
        <v>126.2075342</v>
      </c>
      <c r="T57" s="31">
        <f>VLOOKUP($D57,Résultats!$B$2:$AZ$212,T$2,FALSE)</f>
        <v>145.51063830000001</v>
      </c>
      <c r="U57" s="31">
        <f>VLOOKUP($D57,Résultats!$B$2:$AZ$212,U$2,FALSE)</f>
        <v>166.45950790000001</v>
      </c>
      <c r="V57" s="31">
        <f>VLOOKUP($D57,Résultats!$B$2:$AZ$212,V$2,FALSE)</f>
        <v>189.02401309999999</v>
      </c>
      <c r="W57" s="31">
        <f>VLOOKUP($D57,Résultats!$B$2:$AZ$212,W$2,FALSE)</f>
        <v>213.15726459999999</v>
      </c>
      <c r="X57" s="31">
        <f>VLOOKUP($D57,Résultats!$B$2:$AZ$212,X$2,FALSE)</f>
        <v>238.7997642</v>
      </c>
      <c r="Y57" s="31">
        <f>VLOOKUP($D57,Résultats!$B$2:$AZ$212,Y$2,FALSE)</f>
        <v>265.79639049999997</v>
      </c>
      <c r="Z57" s="31">
        <f>VLOOKUP($D57,Résultats!$B$2:$AZ$212,Z$2,FALSE)</f>
        <v>294.04859540000001</v>
      </c>
      <c r="AA57" s="31">
        <f>VLOOKUP($D57,Résultats!$B$2:$AZ$212,AA$2,FALSE)</f>
        <v>323.42123229999999</v>
      </c>
      <c r="AB57" s="31">
        <f>VLOOKUP($D57,Résultats!$B$2:$AZ$212,AB$2,FALSE)</f>
        <v>353.76061320000002</v>
      </c>
      <c r="AC57" s="31">
        <f>VLOOKUP($D57,Résultats!$B$2:$AZ$212,AC$2,FALSE)</f>
        <v>384.87823279999998</v>
      </c>
      <c r="AD57" s="31">
        <f>VLOOKUP($D57,Résultats!$B$2:$AZ$212,AD$2,FALSE)</f>
        <v>416.60459070000002</v>
      </c>
      <c r="AE57" s="31">
        <f>VLOOKUP($D57,Résultats!$B$2:$AZ$212,AE$2,FALSE)</f>
        <v>448.7173995</v>
      </c>
      <c r="AF57" s="31">
        <f>VLOOKUP($D57,Résultats!$B$2:$AZ$212,AF$2,FALSE)</f>
        <v>480.9664588</v>
      </c>
      <c r="AG57" s="31">
        <f>VLOOKUP($D57,Résultats!$B$2:$AZ$212,AG$2,FALSE)</f>
        <v>513.11992410000005</v>
      </c>
      <c r="AH57" s="31">
        <f>VLOOKUP($D57,Résultats!$B$2:$AZ$212,AH$2,FALSE)</f>
        <v>544.94704560000002</v>
      </c>
      <c r="AI57" s="31">
        <f>VLOOKUP($D57,Résultats!$B$2:$AZ$212,AI$2,FALSE)</f>
        <v>576.21026849999998</v>
      </c>
      <c r="AJ57" s="31">
        <f>VLOOKUP($D57,Résultats!$B$2:$AZ$212,AJ$2,FALSE)</f>
        <v>606.75293150000005</v>
      </c>
      <c r="AK57" s="31">
        <f>VLOOKUP($D57,Résultats!$B$2:$AZ$212,AK$2,FALSE)</f>
        <v>636.44944220000002</v>
      </c>
      <c r="AL57" s="31">
        <f>VLOOKUP($D57,Résultats!$B$2:$AZ$212,AL$2,FALSE)</f>
        <v>665.20088699999997</v>
      </c>
      <c r="AM57" s="31">
        <f>VLOOKUP($D57,Résultats!$B$2:$AZ$212,AM$2,FALSE)</f>
        <v>692.97461390000001</v>
      </c>
    </row>
    <row r="58" spans="3:40" x14ac:dyDescent="0.35">
      <c r="C58" s="88" t="s">
        <v>189</v>
      </c>
      <c r="D58" s="76" t="s">
        <v>88</v>
      </c>
      <c r="E58" s="85">
        <f>VLOOKUP($D58,Résultats!$B$2:$AZ$212,E$2,FALSE)</f>
        <v>31999.388770000001</v>
      </c>
      <c r="F58" s="85">
        <f>VLOOKUP($D58,Résultats!$B$2:$AZ$212,F$2,FALSE)</f>
        <v>33881.998090000001</v>
      </c>
      <c r="G58" s="85">
        <f>VLOOKUP($D58,Résultats!$B$2:$AZ$212,G$2,FALSE)</f>
        <v>34086.926440000003</v>
      </c>
      <c r="H58" s="85">
        <f>VLOOKUP($D58,Résultats!$B$2:$AZ$212,H$2,FALSE)</f>
        <v>34124.398820000002</v>
      </c>
      <c r="I58" s="85">
        <f>VLOOKUP($D58,Résultats!$B$2:$AZ$212,I$2,FALSE)</f>
        <v>34364.00894</v>
      </c>
      <c r="J58" s="85">
        <f>VLOOKUP($D58,Résultats!$B$2:$AZ$212,J$2,FALSE)</f>
        <v>34480.701800000003</v>
      </c>
      <c r="K58" s="85">
        <f>VLOOKUP($D58,Résultats!$B$2:$AZ$212,K$2,FALSE)</f>
        <v>34342.218800000002</v>
      </c>
      <c r="L58" s="85">
        <f>VLOOKUP($D58,Résultats!$B$2:$AZ$212,L$2,FALSE)</f>
        <v>34125.963580000003</v>
      </c>
      <c r="M58" s="85">
        <f>VLOOKUP($D58,Résultats!$B$2:$AZ$212,M$2,FALSE)</f>
        <v>33813.213400000001</v>
      </c>
      <c r="N58" s="85">
        <f>VLOOKUP($D58,Résultats!$B$2:$AZ$212,N$2,FALSE)</f>
        <v>33419.698329999999</v>
      </c>
      <c r="O58" s="85">
        <f>VLOOKUP($D58,Résultats!$B$2:$AZ$212,O$2,FALSE)</f>
        <v>33041.510580000002</v>
      </c>
      <c r="P58" s="85">
        <f>VLOOKUP($D58,Résultats!$B$2:$AZ$212,P$2,FALSE)</f>
        <v>32673.42454</v>
      </c>
      <c r="Q58" s="85">
        <f>VLOOKUP($D58,Résultats!$B$2:$AZ$212,Q$2,FALSE)</f>
        <v>32298.330150000002</v>
      </c>
      <c r="R58" s="85">
        <f>VLOOKUP($D58,Résultats!$B$2:$AZ$212,R$2,FALSE)</f>
        <v>31896.525369999999</v>
      </c>
      <c r="S58" s="85">
        <f>VLOOKUP($D58,Résultats!$B$2:$AZ$212,S$2,FALSE)</f>
        <v>31452.979299999999</v>
      </c>
      <c r="T58" s="85">
        <f>VLOOKUP($D58,Résultats!$B$2:$AZ$212,T$2,FALSE)</f>
        <v>30954.973450000001</v>
      </c>
      <c r="U58" s="85">
        <f>VLOOKUP($D58,Résultats!$B$2:$AZ$212,U$2,FALSE)</f>
        <v>30394.287359999998</v>
      </c>
      <c r="V58" s="85">
        <f>VLOOKUP($D58,Résultats!$B$2:$AZ$212,V$2,FALSE)</f>
        <v>29766.17627</v>
      </c>
      <c r="W58" s="85">
        <f>VLOOKUP($D58,Résultats!$B$2:$AZ$212,W$2,FALSE)</f>
        <v>29069.40278</v>
      </c>
      <c r="X58" s="85">
        <f>VLOOKUP($D58,Résultats!$B$2:$AZ$212,X$2,FALSE)</f>
        <v>28305.820970000001</v>
      </c>
      <c r="Y58" s="85">
        <f>VLOOKUP($D58,Résultats!$B$2:$AZ$212,Y$2,FALSE)</f>
        <v>27477.221109999999</v>
      </c>
      <c r="Z58" s="85">
        <f>VLOOKUP($D58,Résultats!$B$2:$AZ$212,Z$2,FALSE)</f>
        <v>26590.17942</v>
      </c>
      <c r="AA58" s="85">
        <f>VLOOKUP($D58,Résultats!$B$2:$AZ$212,AA$2,FALSE)</f>
        <v>25652.118210000001</v>
      </c>
      <c r="AB58" s="85">
        <f>VLOOKUP($D58,Résultats!$B$2:$AZ$212,AB$2,FALSE)</f>
        <v>24671.461439999999</v>
      </c>
      <c r="AC58" s="85">
        <f>VLOOKUP($D58,Résultats!$B$2:$AZ$212,AC$2,FALSE)</f>
        <v>23656.964940000002</v>
      </c>
      <c r="AD58" s="85">
        <f>VLOOKUP($D58,Résultats!$B$2:$AZ$212,AD$2,FALSE)</f>
        <v>22618.212660000001</v>
      </c>
      <c r="AE58" s="85">
        <f>VLOOKUP($D58,Résultats!$B$2:$AZ$212,AE$2,FALSE)</f>
        <v>21564.16633</v>
      </c>
      <c r="AF58" s="85">
        <f>VLOOKUP($D58,Résultats!$B$2:$AZ$212,AF$2,FALSE)</f>
        <v>20503.427899999999</v>
      </c>
      <c r="AG58" s="85">
        <f>VLOOKUP($D58,Résultats!$B$2:$AZ$212,AG$2,FALSE)</f>
        <v>19444.43103</v>
      </c>
      <c r="AH58" s="85">
        <f>VLOOKUP($D58,Résultats!$B$2:$AZ$212,AH$2,FALSE)</f>
        <v>18394.962019999999</v>
      </c>
      <c r="AI58" s="85">
        <f>VLOOKUP($D58,Résultats!$B$2:$AZ$212,AI$2,FALSE)</f>
        <v>17361.955259999999</v>
      </c>
      <c r="AJ58" s="85">
        <f>VLOOKUP($D58,Résultats!$B$2:$AZ$212,AJ$2,FALSE)</f>
        <v>16351.82574</v>
      </c>
      <c r="AK58" s="85">
        <f>VLOOKUP($D58,Résultats!$B$2:$AZ$212,AK$2,FALSE)</f>
        <v>15369.99792</v>
      </c>
      <c r="AL58" s="85">
        <f>VLOOKUP($D58,Résultats!$B$2:$AZ$212,AL$2,FALSE)</f>
        <v>14420.876190000001</v>
      </c>
      <c r="AM58" s="85">
        <f>VLOOKUP($D58,Résultats!$B$2:$AZ$212,AM$2,FALSE)</f>
        <v>13507.992689999999</v>
      </c>
      <c r="AN58" s="21"/>
    </row>
    <row r="59" spans="3:40" x14ac:dyDescent="0.35">
      <c r="C59" s="56" t="s">
        <v>27</v>
      </c>
      <c r="D59" s="78" t="s">
        <v>73</v>
      </c>
      <c r="E59" s="89">
        <f>VLOOKUP($D59,Résultats!$B$2:$AZ$212,E$2,FALSE)</f>
        <v>18.581072330000001</v>
      </c>
      <c r="F59" s="89">
        <f>VLOOKUP($D59,Résultats!$B$2:$AZ$212,F$2,FALSE)</f>
        <v>526.96799060000001</v>
      </c>
      <c r="G59" s="89">
        <f>VLOOKUP($D59,Résultats!$B$2:$AZ$212,G$2,FALSE)</f>
        <v>692.49776469999995</v>
      </c>
      <c r="H59" s="89">
        <f>VLOOKUP($D59,Résultats!$B$2:$AZ$212,H$2,FALSE)</f>
        <v>768.87911250000002</v>
      </c>
      <c r="I59" s="89">
        <f>VLOOKUP($D59,Résultats!$B$2:$AZ$212,I$2,FALSE)</f>
        <v>878.06742650000001</v>
      </c>
      <c r="J59" s="89">
        <f>VLOOKUP($D59,Résultats!$B$2:$AZ$212,J$2,FALSE)</f>
        <v>959.25810439999998</v>
      </c>
      <c r="K59" s="89">
        <f>VLOOKUP($D59,Résultats!$B$2:$AZ$212,K$2,FALSE)</f>
        <v>1047.5436979999999</v>
      </c>
      <c r="L59" s="89">
        <f>VLOOKUP($D59,Résultats!$B$2:$AZ$212,L$2,FALSE)</f>
        <v>1144.294678</v>
      </c>
      <c r="M59" s="89">
        <f>VLOOKUP($D59,Résultats!$B$2:$AZ$212,M$2,FALSE)</f>
        <v>1249.3270339999999</v>
      </c>
      <c r="N59" s="89">
        <f>VLOOKUP($D59,Résultats!$B$2:$AZ$212,N$2,FALSE)</f>
        <v>1363.3842239999999</v>
      </c>
      <c r="O59" s="89">
        <f>VLOOKUP($D59,Résultats!$B$2:$AZ$212,O$2,FALSE)</f>
        <v>1482.193677</v>
      </c>
      <c r="P59" s="89">
        <f>VLOOKUP($D59,Résultats!$B$2:$AZ$212,P$2,FALSE)</f>
        <v>1600.446105</v>
      </c>
      <c r="Q59" s="89">
        <f>VLOOKUP($D59,Résultats!$B$2:$AZ$212,Q$2,FALSE)</f>
        <v>1714.7498780000001</v>
      </c>
      <c r="R59" s="89">
        <f>VLOOKUP($D59,Résultats!$B$2:$AZ$212,R$2,FALSE)</f>
        <v>1822.008832</v>
      </c>
      <c r="S59" s="89">
        <f>VLOOKUP($D59,Résultats!$B$2:$AZ$212,S$2,FALSE)</f>
        <v>1920.020049</v>
      </c>
      <c r="T59" s="89">
        <f>VLOOKUP($D59,Résultats!$B$2:$AZ$212,T$2,FALSE)</f>
        <v>2007.176191</v>
      </c>
      <c r="U59" s="89">
        <f>VLOOKUP($D59,Résultats!$B$2:$AZ$212,U$2,FALSE)</f>
        <v>2082.351893</v>
      </c>
      <c r="V59" s="89">
        <f>VLOOKUP($D59,Résultats!$B$2:$AZ$212,V$2,FALSE)</f>
        <v>2144.7265520000001</v>
      </c>
      <c r="W59" s="89">
        <f>VLOOKUP($D59,Résultats!$B$2:$AZ$212,W$2,FALSE)</f>
        <v>2193.7975799999999</v>
      </c>
      <c r="X59" s="89">
        <f>VLOOKUP($D59,Résultats!$B$2:$AZ$212,X$2,FALSE)</f>
        <v>2229.340702</v>
      </c>
      <c r="Y59" s="89">
        <f>VLOOKUP($D59,Résultats!$B$2:$AZ$212,Y$2,FALSE)</f>
        <v>2251.5968320000002</v>
      </c>
      <c r="Z59" s="89">
        <f>VLOOKUP($D59,Résultats!$B$2:$AZ$212,Z$2,FALSE)</f>
        <v>2260.7627980000002</v>
      </c>
      <c r="AA59" s="89">
        <f>VLOOKUP($D59,Résultats!$B$2:$AZ$212,AA$2,FALSE)</f>
        <v>2257.1049870000002</v>
      </c>
      <c r="AB59" s="89">
        <f>VLOOKUP($D59,Résultats!$B$2:$AZ$212,AB$2,FALSE)</f>
        <v>2241.1729190000001</v>
      </c>
      <c r="AC59" s="89">
        <f>VLOOKUP($D59,Résultats!$B$2:$AZ$212,AC$2,FALSE)</f>
        <v>2213.6751800000002</v>
      </c>
      <c r="AD59" s="89">
        <f>VLOOKUP($D59,Résultats!$B$2:$AZ$212,AD$2,FALSE)</f>
        <v>2175.7978670000002</v>
      </c>
      <c r="AE59" s="89">
        <f>VLOOKUP($D59,Résultats!$B$2:$AZ$212,AE$2,FALSE)</f>
        <v>2128.568526</v>
      </c>
      <c r="AF59" s="89">
        <f>VLOOKUP($D59,Résultats!$B$2:$AZ$212,AF$2,FALSE)</f>
        <v>2073.0717669999999</v>
      </c>
      <c r="AG59" s="89">
        <f>VLOOKUP($D59,Résultats!$B$2:$AZ$212,AG$2,FALSE)</f>
        <v>2010.5244090000001</v>
      </c>
      <c r="AH59" s="89">
        <f>VLOOKUP($D59,Résultats!$B$2:$AZ$212,AH$2,FALSE)</f>
        <v>1942.1679549999999</v>
      </c>
      <c r="AI59" s="89">
        <f>VLOOKUP($D59,Résultats!$B$2:$AZ$212,AI$2,FALSE)</f>
        <v>1869.2964010000001</v>
      </c>
      <c r="AJ59" s="89">
        <f>VLOOKUP($D59,Résultats!$B$2:$AZ$212,AJ$2,FALSE)</f>
        <v>1793.1055429999999</v>
      </c>
      <c r="AK59" s="89">
        <f>VLOOKUP($D59,Résultats!$B$2:$AZ$212,AK$2,FALSE)</f>
        <v>1714.681409</v>
      </c>
      <c r="AL59" s="89">
        <f>VLOOKUP($D59,Résultats!$B$2:$AZ$212,AL$2,FALSE)</f>
        <v>1634.993774</v>
      </c>
      <c r="AM59" s="89">
        <f>VLOOKUP($D59,Résultats!$B$2:$AZ$212,AM$2,FALSE)</f>
        <v>1554.928525</v>
      </c>
    </row>
    <row r="60" spans="3:40" x14ac:dyDescent="0.35">
      <c r="C60" s="56" t="s">
        <v>28</v>
      </c>
      <c r="D60" s="78" t="s">
        <v>74</v>
      </c>
      <c r="E60" s="89">
        <f>VLOOKUP($D60,Résultats!$B$2:$AZ$212,E$2,FALSE)</f>
        <v>1622.772802</v>
      </c>
      <c r="F60" s="89">
        <f>VLOOKUP($D60,Résultats!$B$2:$AZ$212,F$2,FALSE)</f>
        <v>4285.3552250000002</v>
      </c>
      <c r="G60" s="89">
        <f>VLOOKUP($D60,Résultats!$B$2:$AZ$212,G$2,FALSE)</f>
        <v>4851.6967709999999</v>
      </c>
      <c r="H60" s="89">
        <f>VLOOKUP($D60,Résultats!$B$2:$AZ$212,H$2,FALSE)</f>
        <v>5017.6590729999998</v>
      </c>
      <c r="I60" s="89">
        <f>VLOOKUP($D60,Résultats!$B$2:$AZ$212,I$2,FALSE)</f>
        <v>5238.325812</v>
      </c>
      <c r="J60" s="89">
        <f>VLOOKUP($D60,Résultats!$B$2:$AZ$212,J$2,FALSE)</f>
        <v>5399.4237970000004</v>
      </c>
      <c r="K60" s="89">
        <f>VLOOKUP($D60,Résultats!$B$2:$AZ$212,K$2,FALSE)</f>
        <v>5508.5611369999997</v>
      </c>
      <c r="L60" s="89">
        <f>VLOOKUP($D60,Résultats!$B$2:$AZ$212,L$2,FALSE)</f>
        <v>5591.7367819999999</v>
      </c>
      <c r="M60" s="89">
        <f>VLOOKUP($D60,Résultats!$B$2:$AZ$212,M$2,FALSE)</f>
        <v>5644.9770630000003</v>
      </c>
      <c r="N60" s="89">
        <f>VLOOKUP($D60,Résultats!$B$2:$AZ$212,N$2,FALSE)</f>
        <v>5670.8986860000005</v>
      </c>
      <c r="O60" s="89">
        <f>VLOOKUP($D60,Résultats!$B$2:$AZ$212,O$2,FALSE)</f>
        <v>5692.4610240000002</v>
      </c>
      <c r="P60" s="89">
        <f>VLOOKUP($D60,Résultats!$B$2:$AZ$212,P$2,FALSE)</f>
        <v>5708.7492359999997</v>
      </c>
      <c r="Q60" s="89">
        <f>VLOOKUP($D60,Résultats!$B$2:$AZ$212,Q$2,FALSE)</f>
        <v>5716.7940360000002</v>
      </c>
      <c r="R60" s="89">
        <f>VLOOKUP($D60,Résultats!$B$2:$AZ$212,R$2,FALSE)</f>
        <v>5712.9839570000004</v>
      </c>
      <c r="S60" s="89">
        <f>VLOOKUP($D60,Résultats!$B$2:$AZ$212,S$2,FALSE)</f>
        <v>5694.642092</v>
      </c>
      <c r="T60" s="89">
        <f>VLOOKUP($D60,Résultats!$B$2:$AZ$212,T$2,FALSE)</f>
        <v>5659.5036229999996</v>
      </c>
      <c r="U60" s="89">
        <f>VLOOKUP($D60,Résultats!$B$2:$AZ$212,U$2,FALSE)</f>
        <v>5606.2438389999998</v>
      </c>
      <c r="V60" s="89">
        <f>VLOOKUP($D60,Résultats!$B$2:$AZ$212,V$2,FALSE)</f>
        <v>5534.225711</v>
      </c>
      <c r="W60" s="89">
        <f>VLOOKUP($D60,Résultats!$B$2:$AZ$212,W$2,FALSE)</f>
        <v>5443.503874</v>
      </c>
      <c r="X60" s="89">
        <f>VLOOKUP($D60,Résultats!$B$2:$AZ$212,X$2,FALSE)</f>
        <v>5334.7344890000004</v>
      </c>
      <c r="Y60" s="89">
        <f>VLOOKUP($D60,Résultats!$B$2:$AZ$212,Y$2,FALSE)</f>
        <v>5208.352981</v>
      </c>
      <c r="Z60" s="89">
        <f>VLOOKUP($D60,Résultats!$B$2:$AZ$212,Z$2,FALSE)</f>
        <v>5065.9600630000004</v>
      </c>
      <c r="AA60" s="89">
        <f>VLOOKUP($D60,Résultats!$B$2:$AZ$212,AA$2,FALSE)</f>
        <v>4909.3298860000004</v>
      </c>
      <c r="AB60" s="89">
        <f>VLOOKUP($D60,Résultats!$B$2:$AZ$212,AB$2,FALSE)</f>
        <v>4740.4643249999999</v>
      </c>
      <c r="AC60" s="89">
        <f>VLOOKUP($D60,Résultats!$B$2:$AZ$212,AC$2,FALSE)</f>
        <v>4561.4359459999996</v>
      </c>
      <c r="AD60" s="89">
        <f>VLOOKUP($D60,Résultats!$B$2:$AZ$212,AD$2,FALSE)</f>
        <v>4374.424986</v>
      </c>
      <c r="AE60" s="89">
        <f>VLOOKUP($D60,Résultats!$B$2:$AZ$212,AE$2,FALSE)</f>
        <v>4181.5487999999996</v>
      </c>
      <c r="AF60" s="89">
        <f>VLOOKUP($D60,Résultats!$B$2:$AZ$212,AF$2,FALSE)</f>
        <v>3984.8427029999998</v>
      </c>
      <c r="AG60" s="89">
        <f>VLOOKUP($D60,Résultats!$B$2:$AZ$212,AG$2,FALSE)</f>
        <v>3786.2963070000001</v>
      </c>
      <c r="AH60" s="89">
        <f>VLOOKUP($D60,Résultats!$B$2:$AZ$212,AH$2,FALSE)</f>
        <v>3587.7502159999999</v>
      </c>
      <c r="AI60" s="89">
        <f>VLOOKUP($D60,Résultats!$B$2:$AZ$212,AI$2,FALSE)</f>
        <v>3390.8113229999999</v>
      </c>
      <c r="AJ60" s="89">
        <f>VLOOKUP($D60,Résultats!$B$2:$AZ$212,AJ$2,FALSE)</f>
        <v>3197.0015309999999</v>
      </c>
      <c r="AK60" s="89">
        <f>VLOOKUP($D60,Résultats!$B$2:$AZ$212,AK$2,FALSE)</f>
        <v>3007.621995</v>
      </c>
      <c r="AL60" s="89">
        <f>VLOOKUP($D60,Résultats!$B$2:$AZ$212,AL$2,FALSE)</f>
        <v>2823.7452360000002</v>
      </c>
      <c r="AM60" s="89">
        <f>VLOOKUP($D60,Résultats!$B$2:$AZ$212,AM$2,FALSE)</f>
        <v>2646.244115</v>
      </c>
    </row>
    <row r="61" spans="3:40" x14ac:dyDescent="0.35">
      <c r="C61" s="56" t="s">
        <v>29</v>
      </c>
      <c r="D61" s="78" t="s">
        <v>75</v>
      </c>
      <c r="E61" s="89">
        <f>VLOOKUP($D61,Résultats!$B$2:$AZ$212,E$2,FALSE)</f>
        <v>3840.9962489999998</v>
      </c>
      <c r="F61" s="89">
        <f>VLOOKUP($D61,Résultats!$B$2:$AZ$212,F$2,FALSE)</f>
        <v>7040.4652349999997</v>
      </c>
      <c r="G61" s="89">
        <f>VLOOKUP($D61,Résultats!$B$2:$AZ$212,G$2,FALSE)</f>
        <v>7691.3289219999997</v>
      </c>
      <c r="H61" s="89">
        <f>VLOOKUP($D61,Résultats!$B$2:$AZ$212,H$2,FALSE)</f>
        <v>7869.2669690000002</v>
      </c>
      <c r="I61" s="89">
        <f>VLOOKUP($D61,Résultats!$B$2:$AZ$212,I$2,FALSE)</f>
        <v>8101.3531160000002</v>
      </c>
      <c r="J61" s="89">
        <f>VLOOKUP($D61,Résultats!$B$2:$AZ$212,J$2,FALSE)</f>
        <v>8278.1539489999996</v>
      </c>
      <c r="K61" s="89">
        <f>VLOOKUP($D61,Résultats!$B$2:$AZ$212,K$2,FALSE)</f>
        <v>8371.4493340000008</v>
      </c>
      <c r="L61" s="89">
        <f>VLOOKUP($D61,Résultats!$B$2:$AZ$212,L$2,FALSE)</f>
        <v>8426.9906719999999</v>
      </c>
      <c r="M61" s="89">
        <f>VLOOKUP($D61,Résultats!$B$2:$AZ$212,M$2,FALSE)</f>
        <v>8439.6738860000005</v>
      </c>
      <c r="N61" s="89">
        <f>VLOOKUP($D61,Résultats!$B$2:$AZ$212,N$2,FALSE)</f>
        <v>8414.5611439999902</v>
      </c>
      <c r="O61" s="89">
        <f>VLOOKUP($D61,Résultats!$B$2:$AZ$212,O$2,FALSE)</f>
        <v>8383.2071479999995</v>
      </c>
      <c r="P61" s="89">
        <f>VLOOKUP($D61,Résultats!$B$2:$AZ$212,P$2,FALSE)</f>
        <v>8346.0386209999997</v>
      </c>
      <c r="Q61" s="89">
        <f>VLOOKUP($D61,Résultats!$B$2:$AZ$212,Q$2,FALSE)</f>
        <v>8299.3632290000005</v>
      </c>
      <c r="R61" s="89">
        <f>VLOOKUP($D61,Résultats!$B$2:$AZ$212,R$2,FALSE)</f>
        <v>8238.5690130000003</v>
      </c>
      <c r="S61" s="89">
        <f>VLOOKUP($D61,Résultats!$B$2:$AZ$212,S$2,FALSE)</f>
        <v>8160.1998350000003</v>
      </c>
      <c r="T61" s="89">
        <f>VLOOKUP($D61,Résultats!$B$2:$AZ$212,T$2,FALSE)</f>
        <v>8061.3040890000002</v>
      </c>
      <c r="U61" s="89">
        <f>VLOOKUP($D61,Résultats!$B$2:$AZ$212,U$2,FALSE)</f>
        <v>7940.1481279999998</v>
      </c>
      <c r="V61" s="89">
        <f>VLOOKUP($D61,Résultats!$B$2:$AZ$212,V$2,FALSE)</f>
        <v>7795.9511339999999</v>
      </c>
      <c r="W61" s="89">
        <f>VLOOKUP($D61,Résultats!$B$2:$AZ$212,W$2,FALSE)</f>
        <v>7628.8955329999999</v>
      </c>
      <c r="X61" s="89">
        <f>VLOOKUP($D61,Résultats!$B$2:$AZ$212,X$2,FALSE)</f>
        <v>7440.0147420000003</v>
      </c>
      <c r="Y61" s="89">
        <f>VLOOKUP($D61,Résultats!$B$2:$AZ$212,Y$2,FALSE)</f>
        <v>7230.152411</v>
      </c>
      <c r="Z61" s="89">
        <f>VLOOKUP($D61,Résultats!$B$2:$AZ$212,Z$2,FALSE)</f>
        <v>7001.6444899999997</v>
      </c>
      <c r="AA61" s="89">
        <f>VLOOKUP($D61,Résultats!$B$2:$AZ$212,AA$2,FALSE)</f>
        <v>6757.0554780000002</v>
      </c>
      <c r="AB61" s="89">
        <f>VLOOKUP($D61,Résultats!$B$2:$AZ$212,AB$2,FALSE)</f>
        <v>6499.1593750000002</v>
      </c>
      <c r="AC61" s="89">
        <f>VLOOKUP($D61,Résultats!$B$2:$AZ$212,AC$2,FALSE)</f>
        <v>6230.7688779999999</v>
      </c>
      <c r="AD61" s="89">
        <f>VLOOKUP($D61,Résultats!$B$2:$AZ$212,AD$2,FALSE)</f>
        <v>5954.7886680000001</v>
      </c>
      <c r="AE61" s="89">
        <f>VLOOKUP($D61,Résultats!$B$2:$AZ$212,AE$2,FALSE)</f>
        <v>5673.9616020000003</v>
      </c>
      <c r="AF61" s="89">
        <f>VLOOKUP($D61,Résultats!$B$2:$AZ$212,AF$2,FALSE)</f>
        <v>5390.8835339999996</v>
      </c>
      <c r="AG61" s="89">
        <f>VLOOKUP($D61,Résultats!$B$2:$AZ$212,AG$2,FALSE)</f>
        <v>5108.0379480000001</v>
      </c>
      <c r="AH61" s="89">
        <f>VLOOKUP($D61,Résultats!$B$2:$AZ$212,AH$2,FALSE)</f>
        <v>4827.6803929999996</v>
      </c>
      <c r="AI61" s="89">
        <f>VLOOKUP($D61,Résultats!$B$2:$AZ$212,AI$2,FALSE)</f>
        <v>4551.7670539999999</v>
      </c>
      <c r="AJ61" s="89">
        <f>VLOOKUP($D61,Résultats!$B$2:$AZ$212,AJ$2,FALSE)</f>
        <v>4282.1073290000004</v>
      </c>
      <c r="AK61" s="89">
        <f>VLOOKUP($D61,Résultats!$B$2:$AZ$212,AK$2,FALSE)</f>
        <v>4020.2214370000002</v>
      </c>
      <c r="AL61" s="89">
        <f>VLOOKUP($D61,Résultats!$B$2:$AZ$212,AL$2,FALSE)</f>
        <v>3767.3338199999998</v>
      </c>
      <c r="AM61" s="89">
        <f>VLOOKUP($D61,Résultats!$B$2:$AZ$212,AM$2,FALSE)</f>
        <v>3524.4091570000001</v>
      </c>
    </row>
    <row r="62" spans="3:40" x14ac:dyDescent="0.35">
      <c r="C62" s="56" t="s">
        <v>30</v>
      </c>
      <c r="D62" s="78" t="s">
        <v>76</v>
      </c>
      <c r="E62" s="89">
        <f>VLOOKUP($D62,Résultats!$B$2:$AZ$212,E$2,FALSE)</f>
        <v>5377.3855290000001</v>
      </c>
      <c r="F62" s="89">
        <f>VLOOKUP($D62,Résultats!$B$2:$AZ$212,F$2,FALSE)</f>
        <v>7628.1386469999998</v>
      </c>
      <c r="G62" s="89">
        <f>VLOOKUP($D62,Résultats!$B$2:$AZ$212,G$2,FALSE)</f>
        <v>8009.5661280000004</v>
      </c>
      <c r="H62" s="89">
        <f>VLOOKUP($D62,Résultats!$B$2:$AZ$212,H$2,FALSE)</f>
        <v>8105.7979359999999</v>
      </c>
      <c r="I62" s="89">
        <f>VLOOKUP($D62,Résultats!$B$2:$AZ$212,I$2,FALSE)</f>
        <v>8233.1448639999999</v>
      </c>
      <c r="J62" s="89">
        <f>VLOOKUP($D62,Résultats!$B$2:$AZ$212,J$2,FALSE)</f>
        <v>8348.7052139999996</v>
      </c>
      <c r="K62" s="89">
        <f>VLOOKUP($D62,Résultats!$B$2:$AZ$212,K$2,FALSE)</f>
        <v>8381.3880609999997</v>
      </c>
      <c r="L62" s="89">
        <f>VLOOKUP($D62,Résultats!$B$2:$AZ$212,L$2,FALSE)</f>
        <v>8379.8663309999902</v>
      </c>
      <c r="M62" s="89">
        <f>VLOOKUP($D62,Résultats!$B$2:$AZ$212,M$2,FALSE)</f>
        <v>8339.447435</v>
      </c>
      <c r="N62" s="89">
        <f>VLOOKUP($D62,Résultats!$B$2:$AZ$212,N$2,FALSE)</f>
        <v>8265.2909280000003</v>
      </c>
      <c r="O62" s="89">
        <f>VLOOKUP($D62,Résultats!$B$2:$AZ$212,O$2,FALSE)</f>
        <v>8186.9022569999997</v>
      </c>
      <c r="P62" s="89">
        <f>VLOOKUP($D62,Résultats!$B$2:$AZ$212,P$2,FALSE)</f>
        <v>8105.4075979999998</v>
      </c>
      <c r="Q62" s="89">
        <f>VLOOKUP($D62,Résultats!$B$2:$AZ$212,Q$2,FALSE)</f>
        <v>8017.5509339999999</v>
      </c>
      <c r="R62" s="89">
        <f>VLOOKUP($D62,Résultats!$B$2:$AZ$212,R$2,FALSE)</f>
        <v>7919.196653</v>
      </c>
      <c r="S62" s="89">
        <f>VLOOKUP($D62,Résultats!$B$2:$AZ$212,S$2,FALSE)</f>
        <v>7807.2037689999997</v>
      </c>
      <c r="T62" s="89">
        <f>VLOOKUP($D62,Résultats!$B$2:$AZ$212,T$2,FALSE)</f>
        <v>7678.8598359999996</v>
      </c>
      <c r="U62" s="89">
        <f>VLOOKUP($D62,Résultats!$B$2:$AZ$212,U$2,FALSE)</f>
        <v>7532.5442810000004</v>
      </c>
      <c r="V62" s="89">
        <f>VLOOKUP($D62,Résultats!$B$2:$AZ$212,V$2,FALSE)</f>
        <v>7367.5162460000001</v>
      </c>
      <c r="W62" s="89">
        <f>VLOOKUP($D62,Résultats!$B$2:$AZ$212,W$2,FALSE)</f>
        <v>7183.9237949999997</v>
      </c>
      <c r="X62" s="89">
        <f>VLOOKUP($D62,Résultats!$B$2:$AZ$212,X$2,FALSE)</f>
        <v>6982.7031889999998</v>
      </c>
      <c r="Y62" s="89">
        <f>VLOOKUP($D62,Résultats!$B$2:$AZ$212,Y$2,FALSE)</f>
        <v>6764.6389650000001</v>
      </c>
      <c r="Z62" s="89">
        <f>VLOOKUP($D62,Résultats!$B$2:$AZ$212,Z$2,FALSE)</f>
        <v>6531.8603039999998</v>
      </c>
      <c r="AA62" s="89">
        <f>VLOOKUP($D62,Résultats!$B$2:$AZ$212,AA$2,FALSE)</f>
        <v>6286.6996339999996</v>
      </c>
      <c r="AB62" s="89">
        <f>VLOOKUP($D62,Résultats!$B$2:$AZ$212,AB$2,FALSE)</f>
        <v>6031.6400649999996</v>
      </c>
      <c r="AC62" s="89">
        <f>VLOOKUP($D62,Résultats!$B$2:$AZ$212,AC$2,FALSE)</f>
        <v>5769.1763469999996</v>
      </c>
      <c r="AD62" s="89">
        <f>VLOOKUP($D62,Résultats!$B$2:$AZ$212,AD$2,FALSE)</f>
        <v>5501.85761</v>
      </c>
      <c r="AE62" s="89">
        <f>VLOOKUP($D62,Résultats!$B$2:$AZ$212,AE$2,FALSE)</f>
        <v>5232.0661499999997</v>
      </c>
      <c r="AF62" s="89">
        <f>VLOOKUP($D62,Résultats!$B$2:$AZ$212,AF$2,FALSE)</f>
        <v>4962.0380569999998</v>
      </c>
      <c r="AG62" s="89">
        <f>VLOOKUP($D62,Résultats!$B$2:$AZ$212,AG$2,FALSE)</f>
        <v>4693.8900629999998</v>
      </c>
      <c r="AH62" s="89">
        <f>VLOOKUP($D62,Résultats!$B$2:$AZ$212,AH$2,FALSE)</f>
        <v>4429.5248620000002</v>
      </c>
      <c r="AI62" s="89">
        <f>VLOOKUP($D62,Résultats!$B$2:$AZ$212,AI$2,FALSE)</f>
        <v>4170.5788920000005</v>
      </c>
      <c r="AJ62" s="89">
        <f>VLOOKUP($D62,Résultats!$B$2:$AZ$212,AJ$2,FALSE)</f>
        <v>3918.5498769999999</v>
      </c>
      <c r="AK62" s="89">
        <f>VLOOKUP($D62,Résultats!$B$2:$AZ$212,AK$2,FALSE)</f>
        <v>3674.6796869999998</v>
      </c>
      <c r="AL62" s="89">
        <f>VLOOKUP($D62,Résultats!$B$2:$AZ$212,AL$2,FALSE)</f>
        <v>3439.9499049999999</v>
      </c>
      <c r="AM62" s="89">
        <f>VLOOKUP($D62,Résultats!$B$2:$AZ$212,AM$2,FALSE)</f>
        <v>3215.1136190000002</v>
      </c>
    </row>
    <row r="63" spans="3:40" x14ac:dyDescent="0.35">
      <c r="C63" s="56" t="s">
        <v>31</v>
      </c>
      <c r="D63" s="78" t="s">
        <v>77</v>
      </c>
      <c r="E63" s="89">
        <f>VLOOKUP($D63,Résultats!$B$2:$AZ$212,E$2,FALSE)</f>
        <v>13959.64589</v>
      </c>
      <c r="F63" s="89">
        <f>VLOOKUP($D63,Résultats!$B$2:$AZ$212,F$2,FALSE)</f>
        <v>9832.9004829999994</v>
      </c>
      <c r="G63" s="89">
        <f>VLOOKUP($D63,Résultats!$B$2:$AZ$212,G$2,FALSE)</f>
        <v>8882.1789740000004</v>
      </c>
      <c r="H63" s="89">
        <f>VLOOKUP($D63,Résultats!$B$2:$AZ$212,H$2,FALSE)</f>
        <v>8588.2582430000002</v>
      </c>
      <c r="I63" s="89">
        <f>VLOOKUP($D63,Résultats!$B$2:$AZ$212,I$2,FALSE)</f>
        <v>8315.2668030000004</v>
      </c>
      <c r="J63" s="89">
        <f>VLOOKUP($D63,Résultats!$B$2:$AZ$212,J$2,FALSE)</f>
        <v>8080.7483869999996</v>
      </c>
      <c r="K63" s="89">
        <f>VLOOKUP($D63,Résultats!$B$2:$AZ$212,K$2,FALSE)</f>
        <v>7802.7960620000003</v>
      </c>
      <c r="L63" s="89">
        <f>VLOOKUP($D63,Résultats!$B$2:$AZ$212,L$2,FALSE)</f>
        <v>7527.3472140000003</v>
      </c>
      <c r="M63" s="89">
        <f>VLOOKUP($D63,Résultats!$B$2:$AZ$212,M$2,FALSE)</f>
        <v>7250.8578280000002</v>
      </c>
      <c r="N63" s="89">
        <f>VLOOKUP($D63,Résultats!$B$2:$AZ$212,N$2,FALSE)</f>
        <v>6975.3483379999998</v>
      </c>
      <c r="O63" s="89">
        <f>VLOOKUP($D63,Résultats!$B$2:$AZ$212,O$2,FALSE)</f>
        <v>6714.5070489999998</v>
      </c>
      <c r="P63" s="89">
        <f>VLOOKUP($D63,Résultats!$B$2:$AZ$212,P$2,FALSE)</f>
        <v>6468.2831329999999</v>
      </c>
      <c r="Q63" s="89">
        <f>VLOOKUP($D63,Résultats!$B$2:$AZ$212,Q$2,FALSE)</f>
        <v>6233.994103</v>
      </c>
      <c r="R63" s="89">
        <f>VLOOKUP($D63,Résultats!$B$2:$AZ$212,R$2,FALSE)</f>
        <v>6008.5720780000001</v>
      </c>
      <c r="S63" s="89">
        <f>VLOOKUP($D63,Résultats!$B$2:$AZ$212,S$2,FALSE)</f>
        <v>5789.4875750000001</v>
      </c>
      <c r="T63" s="89">
        <f>VLOOKUP($D63,Résultats!$B$2:$AZ$212,T$2,FALSE)</f>
        <v>5574.4866620000003</v>
      </c>
      <c r="U63" s="89">
        <f>VLOOKUP($D63,Résultats!$B$2:$AZ$212,U$2,FALSE)</f>
        <v>5361.9150129999998</v>
      </c>
      <c r="V63" s="89">
        <f>VLOOKUP($D63,Résultats!$B$2:$AZ$212,V$2,FALSE)</f>
        <v>5150.6271129999996</v>
      </c>
      <c r="W63" s="89">
        <f>VLOOKUP($D63,Résultats!$B$2:$AZ$212,W$2,FALSE)</f>
        <v>4939.9843220000002</v>
      </c>
      <c r="X63" s="89">
        <f>VLOOKUP($D63,Résultats!$B$2:$AZ$212,X$2,FALSE)</f>
        <v>4729.7979160000004</v>
      </c>
      <c r="Y63" s="89">
        <f>VLOOKUP($D63,Résultats!$B$2:$AZ$212,Y$2,FALSE)</f>
        <v>4519.8868979999997</v>
      </c>
      <c r="Z63" s="89">
        <f>VLOOKUP($D63,Résultats!$B$2:$AZ$212,Z$2,FALSE)</f>
        <v>4310.7351639999997</v>
      </c>
      <c r="AA63" s="89">
        <f>VLOOKUP($D63,Résultats!$B$2:$AZ$212,AA$2,FALSE)</f>
        <v>4102.952961</v>
      </c>
      <c r="AB63" s="89">
        <f>VLOOKUP($D63,Résultats!$B$2:$AZ$212,AB$2,FALSE)</f>
        <v>3897.2391739999998</v>
      </c>
      <c r="AC63" s="89">
        <f>VLOOKUP($D63,Résultats!$B$2:$AZ$212,AC$2,FALSE)</f>
        <v>3694.3190129999998</v>
      </c>
      <c r="AD63" s="89">
        <f>VLOOKUP($D63,Résultats!$B$2:$AZ$212,AD$2,FALSE)</f>
        <v>3494.977617</v>
      </c>
      <c r="AE63" s="89">
        <f>VLOOKUP($D63,Résultats!$B$2:$AZ$212,AE$2,FALSE)</f>
        <v>3299.9282819999999</v>
      </c>
      <c r="AF63" s="89">
        <f>VLOOKUP($D63,Résultats!$B$2:$AZ$212,AF$2,FALSE)</f>
        <v>3109.8367680000001</v>
      </c>
      <c r="AG63" s="89">
        <f>VLOOKUP($D63,Résultats!$B$2:$AZ$212,AG$2,FALSE)</f>
        <v>2925.335834</v>
      </c>
      <c r="AH63" s="89">
        <f>VLOOKUP($D63,Résultats!$B$2:$AZ$212,AH$2,FALSE)</f>
        <v>2746.9800100000002</v>
      </c>
      <c r="AI63" s="89">
        <f>VLOOKUP($D63,Résultats!$B$2:$AZ$212,AI$2,FALSE)</f>
        <v>2575.2272520000001</v>
      </c>
      <c r="AJ63" s="89">
        <f>VLOOKUP($D63,Résultats!$B$2:$AZ$212,AJ$2,FALSE)</f>
        <v>2410.485017</v>
      </c>
      <c r="AK63" s="89">
        <f>VLOOKUP($D63,Résultats!$B$2:$AZ$212,AK$2,FALSE)</f>
        <v>2253.0590649999999</v>
      </c>
      <c r="AL63" s="89">
        <f>VLOOKUP($D63,Résultats!$B$2:$AZ$212,AL$2,FALSE)</f>
        <v>2103.1508009999998</v>
      </c>
      <c r="AM63" s="89">
        <f>VLOOKUP($D63,Résultats!$B$2:$AZ$212,AM$2,FALSE)</f>
        <v>1960.872836</v>
      </c>
    </row>
    <row r="64" spans="3:40" x14ac:dyDescent="0.35">
      <c r="C64" s="56" t="s">
        <v>32</v>
      </c>
      <c r="D64" s="78" t="s">
        <v>78</v>
      </c>
      <c r="E64" s="89">
        <f>VLOOKUP($D64,Résultats!$B$2:$AZ$212,E$2,FALSE)</f>
        <v>4923.9468200000001</v>
      </c>
      <c r="F64" s="89">
        <f>VLOOKUP($D64,Résultats!$B$2:$AZ$212,F$2,FALSE)</f>
        <v>3292.7376509999999</v>
      </c>
      <c r="G64" s="89">
        <f>VLOOKUP($D64,Résultats!$B$2:$AZ$212,G$2,FALSE)</f>
        <v>2900.6908830000002</v>
      </c>
      <c r="H64" s="89">
        <f>VLOOKUP($D64,Résultats!$B$2:$AZ$212,H$2,FALSE)</f>
        <v>2780.5816260000001</v>
      </c>
      <c r="I64" s="89">
        <f>VLOOKUP($D64,Résultats!$B$2:$AZ$212,I$2,FALSE)</f>
        <v>2664.535664</v>
      </c>
      <c r="J64" s="89">
        <f>VLOOKUP($D64,Résultats!$B$2:$AZ$212,J$2,FALSE)</f>
        <v>2540.2462740000001</v>
      </c>
      <c r="K64" s="89">
        <f>VLOOKUP($D64,Résultats!$B$2:$AZ$212,K$2,FALSE)</f>
        <v>2413.3321879999999</v>
      </c>
      <c r="L64" s="89">
        <f>VLOOKUP($D64,Résultats!$B$2:$AZ$212,L$2,FALSE)</f>
        <v>2292.2894719999999</v>
      </c>
      <c r="M64" s="89">
        <f>VLOOKUP($D64,Résultats!$B$2:$AZ$212,M$2,FALSE)</f>
        <v>2176.1418629999998</v>
      </c>
      <c r="N64" s="89">
        <f>VLOOKUP($D64,Résultats!$B$2:$AZ$212,N$2,FALSE)</f>
        <v>2065.0522769999998</v>
      </c>
      <c r="O64" s="89">
        <f>VLOOKUP($D64,Résultats!$B$2:$AZ$212,O$2,FALSE)</f>
        <v>1961.361202</v>
      </c>
      <c r="P64" s="89">
        <f>VLOOKUP($D64,Résultats!$B$2:$AZ$212,P$2,FALSE)</f>
        <v>1864.7123610000001</v>
      </c>
      <c r="Q64" s="89">
        <f>VLOOKUP($D64,Résultats!$B$2:$AZ$212,Q$2,FALSE)</f>
        <v>1774.246206</v>
      </c>
      <c r="R64" s="89">
        <f>VLOOKUP($D64,Résultats!$B$2:$AZ$212,R$2,FALSE)</f>
        <v>1689.0471970000001</v>
      </c>
      <c r="S64" s="89">
        <f>VLOOKUP($D64,Résultats!$B$2:$AZ$212,S$2,FALSE)</f>
        <v>1608.331655</v>
      </c>
      <c r="T64" s="89">
        <f>VLOOKUP($D64,Résultats!$B$2:$AZ$212,T$2,FALSE)</f>
        <v>1531.394534</v>
      </c>
      <c r="U64" s="89">
        <f>VLOOKUP($D64,Résultats!$B$2:$AZ$212,U$2,FALSE)</f>
        <v>1457.6702</v>
      </c>
      <c r="V64" s="89">
        <f>VLOOKUP($D64,Résultats!$B$2:$AZ$212,V$2,FALSE)</f>
        <v>1386.710597</v>
      </c>
      <c r="W64" s="89">
        <f>VLOOKUP($D64,Résultats!$B$2:$AZ$212,W$2,FALSE)</f>
        <v>1318.1830890000001</v>
      </c>
      <c r="X64" s="89">
        <f>VLOOKUP($D64,Résultats!$B$2:$AZ$212,X$2,FALSE)</f>
        <v>1251.857029</v>
      </c>
      <c r="Y64" s="89">
        <f>VLOOKUP($D64,Résultats!$B$2:$AZ$212,Y$2,FALSE)</f>
        <v>1187.5190720000001</v>
      </c>
      <c r="Z64" s="89">
        <f>VLOOKUP($D64,Résultats!$B$2:$AZ$212,Z$2,FALSE)</f>
        <v>1125.0942219999999</v>
      </c>
      <c r="AA64" s="89">
        <f>VLOOKUP($D64,Résultats!$B$2:$AZ$212,AA$2,FALSE)</f>
        <v>1064.5426440000001</v>
      </c>
      <c r="AB64" s="89">
        <f>VLOOKUP($D64,Résultats!$B$2:$AZ$212,AB$2,FALSE)</f>
        <v>1005.857714</v>
      </c>
      <c r="AC64" s="89">
        <f>VLOOKUP($D64,Résultats!$B$2:$AZ$212,AC$2,FALSE)</f>
        <v>949.05128070000001</v>
      </c>
      <c r="AD64" s="89">
        <f>VLOOKUP($D64,Résultats!$B$2:$AZ$212,AD$2,FALSE)</f>
        <v>894.16400220000003</v>
      </c>
      <c r="AE64" s="89">
        <f>VLOOKUP($D64,Résultats!$B$2:$AZ$212,AE$2,FALSE)</f>
        <v>841.23214510000003</v>
      </c>
      <c r="AF64" s="89">
        <f>VLOOKUP($D64,Résultats!$B$2:$AZ$212,AF$2,FALSE)</f>
        <v>790.29350220000003</v>
      </c>
      <c r="AG64" s="89">
        <f>VLOOKUP($D64,Résultats!$B$2:$AZ$212,AG$2,FALSE)</f>
        <v>741.39114889999996</v>
      </c>
      <c r="AH64" s="89">
        <f>VLOOKUP($D64,Résultats!$B$2:$AZ$212,AH$2,FALSE)</f>
        <v>694.5622237</v>
      </c>
      <c r="AI64" s="89">
        <f>VLOOKUP($D64,Résultats!$B$2:$AZ$212,AI$2,FALSE)</f>
        <v>649.83300780000002</v>
      </c>
      <c r="AJ64" s="89">
        <f>VLOOKUP($D64,Résultats!$B$2:$AZ$212,AJ$2,FALSE)</f>
        <v>607.22653739999998</v>
      </c>
      <c r="AK64" s="89">
        <f>VLOOKUP($D64,Résultats!$B$2:$AZ$212,AK$2,FALSE)</f>
        <v>566.75109799999996</v>
      </c>
      <c r="AL64" s="89">
        <f>VLOOKUP($D64,Résultats!$B$2:$AZ$212,AL$2,FALSE)</f>
        <v>528.39907010000002</v>
      </c>
      <c r="AM64" s="89">
        <f>VLOOKUP($D64,Résultats!$B$2:$AZ$212,AM$2,FALSE)</f>
        <v>492.14994080000002</v>
      </c>
    </row>
    <row r="65" spans="2:39" x14ac:dyDescent="0.35">
      <c r="C65" s="56" t="s">
        <v>33</v>
      </c>
      <c r="D65" s="78" t="s">
        <v>79</v>
      </c>
      <c r="E65" s="89">
        <f>VLOOKUP($D65,Résultats!$B$2:$AZ$212,E$2,FALSE)</f>
        <v>2256.0604069999999</v>
      </c>
      <c r="F65" s="89">
        <f>VLOOKUP($D65,Résultats!$B$2:$AZ$212,F$2,FALSE)</f>
        <v>1275.432861</v>
      </c>
      <c r="G65" s="89">
        <f>VLOOKUP($D65,Résultats!$B$2:$AZ$212,G$2,FALSE)</f>
        <v>1058.9670000000001</v>
      </c>
      <c r="H65" s="89">
        <f>VLOOKUP($D65,Résultats!$B$2:$AZ$212,H$2,FALSE)</f>
        <v>993.95586579999997</v>
      </c>
      <c r="I65" s="89">
        <f>VLOOKUP($D65,Résultats!$B$2:$AZ$212,I$2,FALSE)</f>
        <v>933.31525669999996</v>
      </c>
      <c r="J65" s="89">
        <f>VLOOKUP($D65,Résultats!$B$2:$AZ$212,J$2,FALSE)</f>
        <v>874.16607829999998</v>
      </c>
      <c r="K65" s="89">
        <f>VLOOKUP($D65,Résultats!$B$2:$AZ$212,K$2,FALSE)</f>
        <v>817.14831619999995</v>
      </c>
      <c r="L65" s="89">
        <f>VLOOKUP($D65,Résultats!$B$2:$AZ$212,L$2,FALSE)</f>
        <v>763.43842959999995</v>
      </c>
      <c r="M65" s="89">
        <f>VLOOKUP($D65,Résultats!$B$2:$AZ$212,M$2,FALSE)</f>
        <v>712.78828629999998</v>
      </c>
      <c r="N65" s="89">
        <f>VLOOKUP($D65,Résultats!$B$2:$AZ$212,N$2,FALSE)</f>
        <v>665.16273790000002</v>
      </c>
      <c r="O65" s="89">
        <f>VLOOKUP($D65,Résultats!$B$2:$AZ$212,O$2,FALSE)</f>
        <v>620.87822029999995</v>
      </c>
      <c r="P65" s="89">
        <f>VLOOKUP($D65,Résultats!$B$2:$AZ$212,P$2,FALSE)</f>
        <v>579.78748689999998</v>
      </c>
      <c r="Q65" s="89">
        <f>VLOOKUP($D65,Résultats!$B$2:$AZ$212,Q$2,FALSE)</f>
        <v>541.63176299999998</v>
      </c>
      <c r="R65" s="89">
        <f>VLOOKUP($D65,Résultats!$B$2:$AZ$212,R$2,FALSE)</f>
        <v>506.14764109999999</v>
      </c>
      <c r="S65" s="89">
        <f>VLOOKUP($D65,Résultats!$B$2:$AZ$212,S$2,FALSE)</f>
        <v>473.09432290000001</v>
      </c>
      <c r="T65" s="89">
        <f>VLOOKUP($D65,Résultats!$B$2:$AZ$212,T$2,FALSE)</f>
        <v>442.24851799999999</v>
      </c>
      <c r="U65" s="89">
        <f>VLOOKUP($D65,Résultats!$B$2:$AZ$212,U$2,FALSE)</f>
        <v>413.41400090000002</v>
      </c>
      <c r="V65" s="89">
        <f>VLOOKUP($D65,Résultats!$B$2:$AZ$212,V$2,FALSE)</f>
        <v>386.4189184</v>
      </c>
      <c r="W65" s="89">
        <f>VLOOKUP($D65,Résultats!$B$2:$AZ$212,W$2,FALSE)</f>
        <v>361.11458800000003</v>
      </c>
      <c r="X65" s="89">
        <f>VLOOKUP($D65,Résultats!$B$2:$AZ$212,X$2,FALSE)</f>
        <v>337.37290039999999</v>
      </c>
      <c r="Y65" s="89">
        <f>VLOOKUP($D65,Résultats!$B$2:$AZ$212,Y$2,FALSE)</f>
        <v>315.0739562</v>
      </c>
      <c r="Z65" s="89">
        <f>VLOOKUP($D65,Résultats!$B$2:$AZ$212,Z$2,FALSE)</f>
        <v>294.12238239999999</v>
      </c>
      <c r="AA65" s="89">
        <f>VLOOKUP($D65,Résultats!$B$2:$AZ$212,AA$2,FALSE)</f>
        <v>274.43262120000003</v>
      </c>
      <c r="AB65" s="89">
        <f>VLOOKUP($D65,Résultats!$B$2:$AZ$212,AB$2,FALSE)</f>
        <v>255.9278645</v>
      </c>
      <c r="AC65" s="89">
        <f>VLOOKUP($D65,Résultats!$B$2:$AZ$212,AC$2,FALSE)</f>
        <v>238.53829529999999</v>
      </c>
      <c r="AD65" s="89">
        <f>VLOOKUP($D65,Résultats!$B$2:$AZ$212,AD$2,FALSE)</f>
        <v>222.20191310000001</v>
      </c>
      <c r="AE65" s="89">
        <f>VLOOKUP($D65,Résultats!$B$2:$AZ$212,AE$2,FALSE)</f>
        <v>206.86082519999999</v>
      </c>
      <c r="AF65" s="89">
        <f>VLOOKUP($D65,Résultats!$B$2:$AZ$212,AF$2,FALSE)</f>
        <v>192.46157210000001</v>
      </c>
      <c r="AG65" s="89">
        <f>VLOOKUP($D65,Résultats!$B$2:$AZ$212,AG$2,FALSE)</f>
        <v>178.95531969999999</v>
      </c>
      <c r="AH65" s="89">
        <f>VLOOKUP($D65,Résultats!$B$2:$AZ$212,AH$2,FALSE)</f>
        <v>166.2963637</v>
      </c>
      <c r="AI65" s="89">
        <f>VLOOKUP($D65,Résultats!$B$2:$AZ$212,AI$2,FALSE)</f>
        <v>154.44132909999999</v>
      </c>
      <c r="AJ65" s="89">
        <f>VLOOKUP($D65,Résultats!$B$2:$AZ$212,AJ$2,FALSE)</f>
        <v>143.34990149999999</v>
      </c>
      <c r="AK65" s="89">
        <f>VLOOKUP($D65,Résultats!$B$2:$AZ$212,AK$2,FALSE)</f>
        <v>132.98323009999999</v>
      </c>
      <c r="AL65" s="89">
        <f>VLOOKUP($D65,Résultats!$B$2:$AZ$212,AL$2,FALSE)</f>
        <v>123.3035816</v>
      </c>
      <c r="AM65" s="89">
        <f>VLOOKUP($D65,Résultats!$B$2:$AZ$212,AM$2,FALSE)</f>
        <v>114.27449319999999</v>
      </c>
    </row>
    <row r="68" spans="2:39" x14ac:dyDescent="0.35">
      <c r="C68" s="12"/>
      <c r="D68" s="12"/>
      <c r="E68" s="118">
        <v>2016</v>
      </c>
      <c r="F68" s="118">
        <v>2017</v>
      </c>
      <c r="G68" s="118">
        <v>2018</v>
      </c>
      <c r="H68" s="118">
        <v>2019</v>
      </c>
      <c r="I68" s="118">
        <v>2020</v>
      </c>
      <c r="J68" s="26">
        <v>2021</v>
      </c>
      <c r="K68" s="4">
        <v>2022</v>
      </c>
      <c r="L68" s="4">
        <v>2023</v>
      </c>
      <c r="M68" s="4">
        <v>2024</v>
      </c>
      <c r="N68" s="118">
        <v>2025</v>
      </c>
      <c r="O68" s="26">
        <v>2026</v>
      </c>
      <c r="P68" s="4">
        <v>2027</v>
      </c>
      <c r="Q68" s="4">
        <v>2028</v>
      </c>
      <c r="R68" s="4">
        <v>2029</v>
      </c>
      <c r="S68" s="118">
        <v>2030</v>
      </c>
      <c r="T68" s="118">
        <v>2031</v>
      </c>
      <c r="U68" s="118">
        <v>2032</v>
      </c>
      <c r="V68" s="118">
        <v>2033</v>
      </c>
      <c r="W68" s="118">
        <v>2034</v>
      </c>
      <c r="X68" s="119">
        <v>2035</v>
      </c>
      <c r="Y68" s="119">
        <v>2036</v>
      </c>
      <c r="Z68" s="119">
        <v>2037</v>
      </c>
      <c r="AA68" s="119">
        <v>2038</v>
      </c>
      <c r="AB68" s="119">
        <v>2039</v>
      </c>
      <c r="AC68" s="119">
        <v>2040</v>
      </c>
      <c r="AD68" s="119">
        <v>2041</v>
      </c>
      <c r="AE68" s="119">
        <v>2042</v>
      </c>
      <c r="AF68" s="119">
        <v>2043</v>
      </c>
      <c r="AG68" s="119">
        <v>2044</v>
      </c>
      <c r="AH68" s="119">
        <v>2045</v>
      </c>
      <c r="AI68" s="119">
        <v>2046</v>
      </c>
      <c r="AJ68" s="119">
        <v>2047</v>
      </c>
      <c r="AK68" s="119">
        <v>2048</v>
      </c>
      <c r="AL68" s="119">
        <v>2049</v>
      </c>
      <c r="AM68" s="119">
        <v>2050</v>
      </c>
    </row>
    <row r="69" spans="2:39" x14ac:dyDescent="0.35">
      <c r="B69" s="23" t="s">
        <v>397</v>
      </c>
      <c r="C69" s="74" t="s">
        <v>366</v>
      </c>
      <c r="D69" s="74" t="s">
        <v>91</v>
      </c>
      <c r="E69" s="75">
        <f t="shared" ref="E69:F69" si="11">E26</f>
        <v>2373</v>
      </c>
      <c r="F69" s="75">
        <f t="shared" si="11"/>
        <v>2759.2008080000001</v>
      </c>
      <c r="G69" s="75">
        <f t="shared" ref="G69:AM69" si="12">G26</f>
        <v>2755.6376420000001</v>
      </c>
      <c r="H69" s="75">
        <f t="shared" si="12"/>
        <v>2743.5121869999998</v>
      </c>
      <c r="I69" s="75">
        <f t="shared" si="12"/>
        <v>2999.683927</v>
      </c>
      <c r="J69" s="75">
        <f t="shared" si="12"/>
        <v>2974.916107</v>
      </c>
      <c r="K69" s="75">
        <f t="shared" si="12"/>
        <v>2854.1673300000002</v>
      </c>
      <c r="L69" s="75">
        <f t="shared" si="12"/>
        <v>2806.9222410000002</v>
      </c>
      <c r="M69" s="75">
        <f t="shared" si="12"/>
        <v>2735.862971</v>
      </c>
      <c r="N69" s="75">
        <f t="shared" si="12"/>
        <v>2678.8723340000001</v>
      </c>
      <c r="O69" s="75">
        <f t="shared" si="12"/>
        <v>2737.5186570000001</v>
      </c>
      <c r="P69" s="75">
        <f t="shared" si="12"/>
        <v>2803.7226529999998</v>
      </c>
      <c r="Q69" s="75">
        <f t="shared" si="12"/>
        <v>2862.9514829999998</v>
      </c>
      <c r="R69" s="75">
        <f t="shared" si="12"/>
        <v>2909.6233630000002</v>
      </c>
      <c r="S69" s="75">
        <f t="shared" si="12"/>
        <v>2946.7775369999999</v>
      </c>
      <c r="T69" s="75">
        <f t="shared" si="12"/>
        <v>2974.3638040000001</v>
      </c>
      <c r="U69" s="75">
        <f t="shared" si="12"/>
        <v>2995.4220570000002</v>
      </c>
      <c r="V69" s="75">
        <f t="shared" si="12"/>
        <v>3011.902654</v>
      </c>
      <c r="W69" s="75">
        <f t="shared" si="12"/>
        <v>3026.2211539999998</v>
      </c>
      <c r="X69" s="75">
        <f t="shared" si="12"/>
        <v>3040.7255449999998</v>
      </c>
      <c r="Y69" s="75">
        <f t="shared" si="12"/>
        <v>3051.7233940000001</v>
      </c>
      <c r="Z69" s="75">
        <f t="shared" si="12"/>
        <v>3065.6037419999998</v>
      </c>
      <c r="AA69" s="75">
        <f t="shared" si="12"/>
        <v>3081.951208</v>
      </c>
      <c r="AB69" s="75">
        <f t="shared" si="12"/>
        <v>3101.0880699999998</v>
      </c>
      <c r="AC69" s="75">
        <f t="shared" si="12"/>
        <v>3122.0603249999999</v>
      </c>
      <c r="AD69" s="75">
        <f t="shared" si="12"/>
        <v>3146.3574640000002</v>
      </c>
      <c r="AE69" s="75">
        <f t="shared" si="12"/>
        <v>3171.4141810000001</v>
      </c>
      <c r="AF69" s="75">
        <f t="shared" si="12"/>
        <v>3195.6573189999999</v>
      </c>
      <c r="AG69" s="75">
        <f t="shared" si="12"/>
        <v>3219.371165</v>
      </c>
      <c r="AH69" s="75">
        <f t="shared" si="12"/>
        <v>3241.7468829999998</v>
      </c>
      <c r="AI69" s="75">
        <f t="shared" si="12"/>
        <v>3261.432573</v>
      </c>
      <c r="AJ69" s="75">
        <f t="shared" si="12"/>
        <v>3280.7375950000001</v>
      </c>
      <c r="AK69" s="75">
        <f t="shared" si="12"/>
        <v>3299.8031780000001</v>
      </c>
      <c r="AL69" s="75">
        <f t="shared" si="12"/>
        <v>3318.6105950000001</v>
      </c>
      <c r="AM69" s="75">
        <f t="shared" si="12"/>
        <v>3338.8770439999998</v>
      </c>
    </row>
    <row r="70" spans="2:39" x14ac:dyDescent="0.35">
      <c r="C70" s="76" t="s">
        <v>188</v>
      </c>
      <c r="D70" s="76" t="s">
        <v>399</v>
      </c>
      <c r="E70" s="150">
        <f t="shared" ref="E70:F77" si="13">E27/E$26</f>
        <v>7.5013559713442901E-4</v>
      </c>
      <c r="F70" s="150">
        <f t="shared" si="13"/>
        <v>8.7724951006900413E-3</v>
      </c>
      <c r="G70" s="150">
        <f t="shared" ref="G70:AM77" si="14">G27/G$26</f>
        <v>1.6148812990412764E-2</v>
      </c>
      <c r="H70" s="150">
        <f t="shared" si="14"/>
        <v>1.9449778325333171E-2</v>
      </c>
      <c r="I70" s="150">
        <f t="shared" si="14"/>
        <v>3.482985985943178E-2</v>
      </c>
      <c r="J70" s="149">
        <f t="shared" si="14"/>
        <v>6.1844199258960814E-2</v>
      </c>
      <c r="K70" s="91">
        <f t="shared" si="14"/>
        <v>0.1083774021055731</v>
      </c>
      <c r="L70" s="91">
        <f t="shared" si="14"/>
        <v>0.12491662311781154</v>
      </c>
      <c r="M70" s="91">
        <f t="shared" si="14"/>
        <v>0.14360958460444764</v>
      </c>
      <c r="N70" s="150">
        <f t="shared" si="14"/>
        <v>0.16462483710132639</v>
      </c>
      <c r="O70" s="149">
        <f t="shared" si="14"/>
        <v>0.18810892020159847</v>
      </c>
      <c r="P70" s="91">
        <f t="shared" si="14"/>
        <v>0.2141741477023334</v>
      </c>
      <c r="Q70" s="91">
        <f t="shared" si="14"/>
        <v>0.24288463403206054</v>
      </c>
      <c r="R70" s="91">
        <f t="shared" si="14"/>
        <v>0.27424147838065044</v>
      </c>
      <c r="S70" s="150">
        <f t="shared" si="14"/>
        <v>0.30816840616496122</v>
      </c>
      <c r="T70" s="150">
        <f t="shared" si="14"/>
        <v>0.34449954596071997</v>
      </c>
      <c r="U70" s="150">
        <f t="shared" si="14"/>
        <v>0.38297134165758062</v>
      </c>
      <c r="V70" s="150">
        <f t="shared" si="14"/>
        <v>0.42322069915079003</v>
      </c>
      <c r="W70" s="150">
        <f t="shared" si="14"/>
        <v>0.46479111123152239</v>
      </c>
      <c r="X70" s="144">
        <f t="shared" si="14"/>
        <v>0.50714771957493454</v>
      </c>
      <c r="Y70" s="144">
        <f t="shared" si="14"/>
        <v>0.54970107228532128</v>
      </c>
      <c r="Z70" s="144">
        <f t="shared" si="14"/>
        <v>0.59183783675065726</v>
      </c>
      <c r="AA70" s="144">
        <f t="shared" si="14"/>
        <v>0.63295543191480663</v>
      </c>
      <c r="AB70" s="144">
        <f t="shared" si="14"/>
        <v>0.67249655828059096</v>
      </c>
      <c r="AC70" s="144">
        <f t="shared" si="14"/>
        <v>0.70997946908665188</v>
      </c>
      <c r="AD70" s="144">
        <f t="shared" si="14"/>
        <v>0.745020495230036</v>
      </c>
      <c r="AE70" s="144">
        <f t="shared" si="14"/>
        <v>0.77734669213803331</v>
      </c>
      <c r="AF70" s="144">
        <f t="shared" si="14"/>
        <v>0.80679817910100515</v>
      </c>
      <c r="AG70" s="144">
        <f t="shared" si="14"/>
        <v>0.83332129148892342</v>
      </c>
      <c r="AH70" s="144">
        <f t="shared" si="14"/>
        <v>0.85695481333482026</v>
      </c>
      <c r="AI70" s="144">
        <f t="shared" si="14"/>
        <v>0.87781204085006237</v>
      </c>
      <c r="AJ70" s="144">
        <f t="shared" si="14"/>
        <v>0.89606136085991961</v>
      </c>
      <c r="AK70" s="144">
        <f t="shared" si="14"/>
        <v>0.9119075319588652</v>
      </c>
      <c r="AL70" s="144">
        <f t="shared" si="14"/>
        <v>0.9255751622766093</v>
      </c>
      <c r="AM70" s="144">
        <f t="shared" si="14"/>
        <v>0.93729518330834349</v>
      </c>
    </row>
    <row r="71" spans="2:39" x14ac:dyDescent="0.35">
      <c r="C71" s="56" t="s">
        <v>27</v>
      </c>
      <c r="D71" s="78" t="s">
        <v>400</v>
      </c>
      <c r="E71" s="137">
        <f t="shared" si="13"/>
        <v>2.2340808175305519E-6</v>
      </c>
      <c r="F71" s="137">
        <f t="shared" si="13"/>
        <v>1.8916561429189029E-4</v>
      </c>
      <c r="G71" s="137">
        <f t="shared" si="14"/>
        <v>4.5240129979324758E-4</v>
      </c>
      <c r="H71" s="137">
        <f t="shared" si="14"/>
        <v>5.9207296424522871E-4</v>
      </c>
      <c r="I71" s="137">
        <f t="shared" si="14"/>
        <v>1.1436087876201097E-3</v>
      </c>
      <c r="J71" s="136">
        <f t="shared" si="14"/>
        <v>2.1906500336817732E-3</v>
      </c>
      <c r="K71" s="92">
        <f t="shared" si="14"/>
        <v>4.1384028174690094E-3</v>
      </c>
      <c r="L71" s="92">
        <f t="shared" si="14"/>
        <v>5.133643714642539E-3</v>
      </c>
      <c r="M71" s="92">
        <f t="shared" si="14"/>
        <v>6.3374426803483354E-3</v>
      </c>
      <c r="N71" s="137">
        <f t="shared" si="14"/>
        <v>7.7812966394239522E-3</v>
      </c>
      <c r="O71" s="136">
        <f t="shared" si="14"/>
        <v>9.4819415800606183E-3</v>
      </c>
      <c r="P71" s="92">
        <f t="shared" si="14"/>
        <v>1.1459684190096674E-2</v>
      </c>
      <c r="Q71" s="92">
        <f t="shared" si="14"/>
        <v>1.3733369099500035E-2</v>
      </c>
      <c r="R71" s="92">
        <f t="shared" si="14"/>
        <v>1.6321038346020458E-2</v>
      </c>
      <c r="S71" s="137">
        <f t="shared" si="14"/>
        <v>1.923758540243006E-2</v>
      </c>
      <c r="T71" s="137">
        <f t="shared" si="14"/>
        <v>2.2493728013373848E-2</v>
      </c>
      <c r="U71" s="137">
        <f t="shared" si="14"/>
        <v>2.6093878559564871E-2</v>
      </c>
      <c r="V71" s="137">
        <f t="shared" si="14"/>
        <v>3.0034211550583532E-2</v>
      </c>
      <c r="W71" s="137">
        <f t="shared" si="14"/>
        <v>3.4300754775571173E-2</v>
      </c>
      <c r="X71" s="142">
        <f t="shared" si="14"/>
        <v>3.8869393225688179E-2</v>
      </c>
      <c r="Y71" s="142">
        <f t="shared" si="14"/>
        <v>4.3705148920846135E-2</v>
      </c>
      <c r="Z71" s="142">
        <f t="shared" si="14"/>
        <v>4.87623754668551E-2</v>
      </c>
      <c r="AA71" s="142">
        <f t="shared" si="14"/>
        <v>5.3992343995602939E-2</v>
      </c>
      <c r="AB71" s="142">
        <f t="shared" si="14"/>
        <v>5.9341225191324544E-2</v>
      </c>
      <c r="AC71" s="142">
        <f t="shared" si="14"/>
        <v>6.4755612817955402E-2</v>
      </c>
      <c r="AD71" s="142">
        <f t="shared" si="14"/>
        <v>7.0186362174898764E-2</v>
      </c>
      <c r="AE71" s="142">
        <f t="shared" si="14"/>
        <v>7.5589843905033607E-2</v>
      </c>
      <c r="AF71" s="142">
        <f t="shared" si="14"/>
        <v>8.0932897235969262E-2</v>
      </c>
      <c r="AG71" s="142">
        <f t="shared" si="14"/>
        <v>8.6192803680652963E-2</v>
      </c>
      <c r="AH71" s="142">
        <f t="shared" si="14"/>
        <v>9.1354461927001737E-2</v>
      </c>
      <c r="AI71" s="142">
        <f t="shared" si="14"/>
        <v>9.6412926946014166E-2</v>
      </c>
      <c r="AJ71" s="142">
        <f t="shared" si="14"/>
        <v>0.10136831363984782</v>
      </c>
      <c r="AK71" s="142">
        <f t="shared" si="14"/>
        <v>0.10622505282646891</v>
      </c>
      <c r="AL71" s="142">
        <f t="shared" si="14"/>
        <v>0.11099160216476076</v>
      </c>
      <c r="AM71" s="142">
        <f t="shared" si="14"/>
        <v>0.11568218455186696</v>
      </c>
    </row>
    <row r="72" spans="2:39" x14ac:dyDescent="0.35">
      <c r="C72" s="56" t="s">
        <v>28</v>
      </c>
      <c r="D72" s="78" t="s">
        <v>401</v>
      </c>
      <c r="E72" s="137">
        <f t="shared" si="13"/>
        <v>5.1212006321112518E-6</v>
      </c>
      <c r="F72" s="137">
        <f t="shared" si="13"/>
        <v>1.5432933647502759E-4</v>
      </c>
      <c r="G72" s="137">
        <f t="shared" si="14"/>
        <v>3.4064358821819286E-4</v>
      </c>
      <c r="H72" s="137">
        <f t="shared" si="14"/>
        <v>4.3528297364913446E-4</v>
      </c>
      <c r="I72" s="137">
        <f t="shared" si="14"/>
        <v>8.2306243060387596E-4</v>
      </c>
      <c r="J72" s="136">
        <f t="shared" si="14"/>
        <v>1.5439359127447153E-3</v>
      </c>
      <c r="K72" s="92">
        <f t="shared" si="14"/>
        <v>2.8576154664344783E-3</v>
      </c>
      <c r="L72" s="92">
        <f t="shared" si="14"/>
        <v>3.4752233640518576E-3</v>
      </c>
      <c r="M72" s="92">
        <f t="shared" si="14"/>
        <v>4.2087946187565114E-3</v>
      </c>
      <c r="N72" s="137">
        <f t="shared" si="14"/>
        <v>5.0730875516220098E-3</v>
      </c>
      <c r="O72" s="136">
        <f t="shared" si="14"/>
        <v>6.0752665694069827E-3</v>
      </c>
      <c r="P72" s="92">
        <f t="shared" si="14"/>
        <v>7.2238744899850837E-3</v>
      </c>
      <c r="Q72" s="92">
        <f t="shared" si="14"/>
        <v>8.5262271208387079E-3</v>
      </c>
      <c r="R72" s="92">
        <f t="shared" si="14"/>
        <v>9.9885126197345568E-3</v>
      </c>
      <c r="S72" s="137">
        <f t="shared" si="14"/>
        <v>1.161449985628827E-2</v>
      </c>
      <c r="T72" s="137">
        <f t="shared" si="14"/>
        <v>1.3404885164478016E-2</v>
      </c>
      <c r="U72" s="137">
        <f t="shared" si="14"/>
        <v>1.5356220453977913E-2</v>
      </c>
      <c r="V72" s="137">
        <f t="shared" si="14"/>
        <v>1.7460050695914688E-2</v>
      </c>
      <c r="W72" s="137">
        <f t="shared" si="14"/>
        <v>1.9702222998868115E-2</v>
      </c>
      <c r="X72" s="142">
        <f t="shared" si="14"/>
        <v>2.2063144521647381E-2</v>
      </c>
      <c r="Y72" s="142">
        <f t="shared" si="14"/>
        <v>2.4517916128017202E-2</v>
      </c>
      <c r="Z72" s="142">
        <f t="shared" si="14"/>
        <v>2.7037016240698469E-2</v>
      </c>
      <c r="AA72" s="142">
        <f t="shared" si="14"/>
        <v>2.9589823467445365E-2</v>
      </c>
      <c r="AB72" s="142">
        <f t="shared" si="14"/>
        <v>3.214449840503885E-2</v>
      </c>
      <c r="AC72" s="142">
        <f t="shared" si="14"/>
        <v>3.4670657556881125E-2</v>
      </c>
      <c r="AD72" s="142">
        <f t="shared" si="14"/>
        <v>3.7141214829237851E-2</v>
      </c>
      <c r="AE72" s="142">
        <f t="shared" si="14"/>
        <v>3.9533129242824684E-2</v>
      </c>
      <c r="AF72" s="142">
        <f t="shared" si="14"/>
        <v>4.1829159248473233E-2</v>
      </c>
      <c r="AG72" s="142">
        <f t="shared" si="14"/>
        <v>4.4017678278484552E-2</v>
      </c>
      <c r="AH72" s="142">
        <f t="shared" si="14"/>
        <v>4.6091507169654614E-2</v>
      </c>
      <c r="AI72" s="142">
        <f t="shared" si="14"/>
        <v>4.8048324376626629E-2</v>
      </c>
      <c r="AJ72" s="142">
        <f t="shared" si="14"/>
        <v>4.9888685687463526E-2</v>
      </c>
      <c r="AK72" s="142">
        <f t="shared" si="14"/>
        <v>5.1615436501043332E-2</v>
      </c>
      <c r="AL72" s="142">
        <f t="shared" si="14"/>
        <v>5.3233246095871031E-2</v>
      </c>
      <c r="AM72" s="142">
        <f t="shared" si="14"/>
        <v>5.474865345176215E-2</v>
      </c>
    </row>
    <row r="73" spans="2:39" x14ac:dyDescent="0.35">
      <c r="C73" s="56" t="s">
        <v>29</v>
      </c>
      <c r="D73" s="78" t="s">
        <v>402</v>
      </c>
      <c r="E73" s="137">
        <f t="shared" si="13"/>
        <v>2.0965989211967974E-5</v>
      </c>
      <c r="F73" s="137">
        <f t="shared" si="13"/>
        <v>2.6026092432921609E-4</v>
      </c>
      <c r="G73" s="137">
        <f t="shared" si="14"/>
        <v>4.823446445721037E-4</v>
      </c>
      <c r="H73" s="137">
        <f t="shared" si="14"/>
        <v>5.8148218096470234E-4</v>
      </c>
      <c r="I73" s="137">
        <f t="shared" si="14"/>
        <v>1.0413683711417239E-3</v>
      </c>
      <c r="J73" s="136">
        <f t="shared" si="14"/>
        <v>1.8474635123551066E-3</v>
      </c>
      <c r="K73" s="92">
        <f t="shared" si="14"/>
        <v>3.2310762596389187E-3</v>
      </c>
      <c r="L73" s="92">
        <f t="shared" si="14"/>
        <v>3.7118697795804024E-3</v>
      </c>
      <c r="M73" s="92">
        <f t="shared" si="14"/>
        <v>4.247088788132145E-3</v>
      </c>
      <c r="N73" s="137">
        <f t="shared" si="14"/>
        <v>4.8378841781715155E-3</v>
      </c>
      <c r="O73" s="136">
        <f t="shared" si="14"/>
        <v>5.4851929617369547E-3</v>
      </c>
      <c r="P73" s="92">
        <f t="shared" si="14"/>
        <v>6.188613039679285E-3</v>
      </c>
      <c r="Q73" s="92">
        <f t="shared" si="14"/>
        <v>6.9461506868295055E-3</v>
      </c>
      <c r="R73" s="92">
        <f t="shared" si="14"/>
        <v>7.7535722687967698E-3</v>
      </c>
      <c r="S73" s="137">
        <f t="shared" si="14"/>
        <v>8.6040244815399503E-3</v>
      </c>
      <c r="T73" s="137">
        <f t="shared" si="14"/>
        <v>9.487632196185777E-3</v>
      </c>
      <c r="U73" s="137">
        <f t="shared" si="14"/>
        <v>1.0391403818123117E-2</v>
      </c>
      <c r="V73" s="137">
        <f t="shared" si="14"/>
        <v>1.1299411395252883E-2</v>
      </c>
      <c r="W73" s="137">
        <f t="shared" si="14"/>
        <v>1.2193348731710043E-2</v>
      </c>
      <c r="X73" s="142">
        <f t="shared" si="14"/>
        <v>1.3053201120129374E-2</v>
      </c>
      <c r="Y73" s="142">
        <f t="shared" si="14"/>
        <v>1.3858428992336125E-2</v>
      </c>
      <c r="Z73" s="142">
        <f t="shared" si="14"/>
        <v>1.4589374199687416E-2</v>
      </c>
      <c r="AA73" s="142">
        <f t="shared" si="14"/>
        <v>1.5227395783612938E-2</v>
      </c>
      <c r="AB73" s="142">
        <f t="shared" si="14"/>
        <v>1.5756813765692247E-2</v>
      </c>
      <c r="AC73" s="142">
        <f t="shared" si="14"/>
        <v>1.616524240607042E-2</v>
      </c>
      <c r="AD73" s="142">
        <f t="shared" si="14"/>
        <v>1.6443834015040574E-2</v>
      </c>
      <c r="AE73" s="142">
        <f t="shared" si="14"/>
        <v>1.6587642713198802E-2</v>
      </c>
      <c r="AF73" s="142">
        <f t="shared" si="14"/>
        <v>1.6594602683054453E-2</v>
      </c>
      <c r="AG73" s="142">
        <f t="shared" si="14"/>
        <v>1.6465175493363779E-2</v>
      </c>
      <c r="AH73" s="142">
        <f t="shared" si="14"/>
        <v>1.6202438742346437E-2</v>
      </c>
      <c r="AI73" s="142">
        <f t="shared" si="14"/>
        <v>1.5810573251424993E-2</v>
      </c>
      <c r="AJ73" s="142">
        <f t="shared" si="14"/>
        <v>1.5295292584959085E-2</v>
      </c>
      <c r="AK73" s="142">
        <f t="shared" si="14"/>
        <v>1.4663188423658158E-2</v>
      </c>
      <c r="AL73" s="142">
        <f t="shared" si="14"/>
        <v>1.392099691648215E-2</v>
      </c>
      <c r="AM73" s="142">
        <f t="shared" si="14"/>
        <v>1.3074313146225579E-2</v>
      </c>
    </row>
    <row r="74" spans="2:39" x14ac:dyDescent="0.35">
      <c r="C74" s="56" t="s">
        <v>30</v>
      </c>
      <c r="D74" s="78" t="s">
        <v>403</v>
      </c>
      <c r="E74" s="137">
        <f t="shared" si="13"/>
        <v>4.9252889380530971E-4</v>
      </c>
      <c r="F74" s="137">
        <f t="shared" si="13"/>
        <v>5.6886473519762752E-3</v>
      </c>
      <c r="G74" s="137">
        <f t="shared" si="14"/>
        <v>1.0412322484887873E-2</v>
      </c>
      <c r="H74" s="137">
        <f t="shared" si="14"/>
        <v>1.251358043265729E-2</v>
      </c>
      <c r="I74" s="137">
        <f t="shared" si="14"/>
        <v>2.2360825001013516E-2</v>
      </c>
      <c r="J74" s="136">
        <f t="shared" si="14"/>
        <v>3.9611787008957157E-2</v>
      </c>
      <c r="K74" s="92">
        <f t="shared" si="14"/>
        <v>6.9243799766988426E-2</v>
      </c>
      <c r="L74" s="92">
        <f t="shared" si="14"/>
        <v>7.960061131597268E-2</v>
      </c>
      <c r="M74" s="92">
        <f t="shared" si="14"/>
        <v>9.1260151347689694E-2</v>
      </c>
      <c r="N74" s="137">
        <f t="shared" si="14"/>
        <v>0.10431556209427036</v>
      </c>
      <c r="O74" s="136">
        <f t="shared" si="14"/>
        <v>0.1188540297133763</v>
      </c>
      <c r="P74" s="92">
        <f t="shared" si="14"/>
        <v>0.13493809813719831</v>
      </c>
      <c r="Q74" s="92">
        <f t="shared" si="14"/>
        <v>0.15259934036402251</v>
      </c>
      <c r="R74" s="92">
        <f t="shared" si="14"/>
        <v>0.17182818056716298</v>
      </c>
      <c r="S74" s="137">
        <f t="shared" si="14"/>
        <v>0.1925657653402969</v>
      </c>
      <c r="T74" s="137">
        <f t="shared" si="14"/>
        <v>0.21469648687265963</v>
      </c>
      <c r="U74" s="137">
        <f t="shared" si="14"/>
        <v>0.23804388010487296</v>
      </c>
      <c r="V74" s="137">
        <f t="shared" si="14"/>
        <v>0.26237052613586892</v>
      </c>
      <c r="W74" s="137">
        <f t="shared" si="14"/>
        <v>0.2873832084447851</v>
      </c>
      <c r="X74" s="142">
        <f t="shared" si="14"/>
        <v>0.31274286772238102</v>
      </c>
      <c r="Y74" s="142">
        <f t="shared" si="14"/>
        <v>0.33808070811020563</v>
      </c>
      <c r="Z74" s="142">
        <f t="shared" si="14"/>
        <v>0.3630183600552247</v>
      </c>
      <c r="AA74" s="142">
        <f t="shared" si="14"/>
        <v>0.38718639084957246</v>
      </c>
      <c r="AB74" s="142">
        <f t="shared" si="14"/>
        <v>0.41024825102758206</v>
      </c>
      <c r="AC74" s="142">
        <f t="shared" si="14"/>
        <v>0.43191707962913883</v>
      </c>
      <c r="AD74" s="142">
        <f t="shared" si="14"/>
        <v>0.45196837113101779</v>
      </c>
      <c r="AE74" s="142">
        <f t="shared" si="14"/>
        <v>0.47024758920947762</v>
      </c>
      <c r="AF74" s="142">
        <f t="shared" si="14"/>
        <v>0.48666889617772563</v>
      </c>
      <c r="AG74" s="142">
        <f t="shared" si="14"/>
        <v>0.50121065677122689</v>
      </c>
      <c r="AH74" s="142">
        <f t="shared" si="14"/>
        <v>0.51390794226916203</v>
      </c>
      <c r="AI74" s="142">
        <f t="shared" si="14"/>
        <v>0.524839282335824</v>
      </c>
      <c r="AJ74" s="142">
        <f t="shared" si="14"/>
        <v>0.53411671103186775</v>
      </c>
      <c r="AK74" s="142">
        <f t="shared" si="14"/>
        <v>0.54187383172463865</v>
      </c>
      <c r="AL74" s="142">
        <f t="shared" si="14"/>
        <v>0.54825509107373893</v>
      </c>
      <c r="AM74" s="142">
        <f t="shared" si="14"/>
        <v>0.55340594357028983</v>
      </c>
    </row>
    <row r="75" spans="2:39" x14ac:dyDescent="0.35">
      <c r="C75" s="56" t="s">
        <v>31</v>
      </c>
      <c r="D75" s="78" t="s">
        <v>404</v>
      </c>
      <c r="E75" s="137">
        <f t="shared" si="13"/>
        <v>1.9412443767383058E-4</v>
      </c>
      <c r="F75" s="137">
        <f t="shared" si="13"/>
        <v>2.1574863593617796E-3</v>
      </c>
      <c r="G75" s="137">
        <f t="shared" si="14"/>
        <v>3.8964757108656159E-3</v>
      </c>
      <c r="H75" s="137">
        <f t="shared" si="14"/>
        <v>4.6593646423630777E-3</v>
      </c>
      <c r="I75" s="137">
        <f t="shared" si="14"/>
        <v>8.284956733709898E-3</v>
      </c>
      <c r="J75" s="136">
        <f t="shared" si="14"/>
        <v>1.4598842820410329E-2</v>
      </c>
      <c r="K75" s="92">
        <f t="shared" si="14"/>
        <v>2.5375946230874975E-2</v>
      </c>
      <c r="L75" s="92">
        <f t="shared" si="14"/>
        <v>2.8999399556220155E-2</v>
      </c>
      <c r="M75" s="92">
        <f t="shared" si="14"/>
        <v>3.3044361891763768E-2</v>
      </c>
      <c r="N75" s="137">
        <f t="shared" si="14"/>
        <v>3.7535455879623113E-2</v>
      </c>
      <c r="O75" s="136">
        <f t="shared" si="14"/>
        <v>4.2501865038430675E-2</v>
      </c>
      <c r="P75" s="92">
        <f t="shared" si="14"/>
        <v>4.7961670265821404E-2</v>
      </c>
      <c r="Q75" s="92">
        <f t="shared" si="14"/>
        <v>5.3921642129343771E-2</v>
      </c>
      <c r="R75" s="92">
        <f t="shared" si="14"/>
        <v>6.0373056744664311E-2</v>
      </c>
      <c r="S75" s="137">
        <f t="shared" si="14"/>
        <v>6.7289589461805369E-2</v>
      </c>
      <c r="T75" s="137">
        <f t="shared" si="14"/>
        <v>7.4624903921134453E-2</v>
      </c>
      <c r="U75" s="137">
        <f t="shared" si="14"/>
        <v>8.231196622987276E-2</v>
      </c>
      <c r="V75" s="137">
        <f t="shared" si="14"/>
        <v>9.0263770224759732E-2</v>
      </c>
      <c r="W75" s="137">
        <f t="shared" si="14"/>
        <v>9.8376000216142831E-2</v>
      </c>
      <c r="X75" s="142">
        <f t="shared" si="14"/>
        <v>0.10653077856127262</v>
      </c>
      <c r="Y75" s="142">
        <f t="shared" si="14"/>
        <v>0.11460296034287307</v>
      </c>
      <c r="Z75" s="142">
        <f t="shared" si="14"/>
        <v>0.12246754247992435</v>
      </c>
      <c r="AA75" s="142">
        <f t="shared" si="14"/>
        <v>0.13000405170593474</v>
      </c>
      <c r="AB75" s="142">
        <f t="shared" si="14"/>
        <v>0.1371061338157997</v>
      </c>
      <c r="AC75" s="142">
        <f t="shared" si="14"/>
        <v>0.14368596465220448</v>
      </c>
      <c r="AD75" s="142">
        <f t="shared" si="14"/>
        <v>0.14967773645823734</v>
      </c>
      <c r="AE75" s="142">
        <f t="shared" si="14"/>
        <v>0.15504002550211213</v>
      </c>
      <c r="AF75" s="142">
        <f t="shared" si="14"/>
        <v>0.15975388032523896</v>
      </c>
      <c r="AG75" s="142">
        <f t="shared" si="14"/>
        <v>0.16382120307647097</v>
      </c>
      <c r="AH75" s="142">
        <f t="shared" si="14"/>
        <v>0.16726267172291134</v>
      </c>
      <c r="AI75" s="142">
        <f t="shared" si="14"/>
        <v>0.1701122242701045</v>
      </c>
      <c r="AJ75" s="142">
        <f t="shared" si="14"/>
        <v>0.17241461988976903</v>
      </c>
      <c r="AK75" s="142">
        <f t="shared" si="14"/>
        <v>0.17422116641164104</v>
      </c>
      <c r="AL75" s="142">
        <f t="shared" si="14"/>
        <v>0.17558586535519694</v>
      </c>
      <c r="AM75" s="142">
        <f t="shared" si="14"/>
        <v>0.17656160817882458</v>
      </c>
    </row>
    <row r="76" spans="2:39" x14ac:dyDescent="0.35">
      <c r="C76" s="56" t="s">
        <v>32</v>
      </c>
      <c r="D76" s="78" t="s">
        <v>405</v>
      </c>
      <c r="E76" s="137">
        <f t="shared" si="13"/>
        <v>2.6465265065318162E-6</v>
      </c>
      <c r="F76" s="137">
        <f t="shared" si="13"/>
        <v>0</v>
      </c>
      <c r="G76" s="137">
        <f t="shared" si="14"/>
        <v>0</v>
      </c>
      <c r="H76" s="137">
        <f t="shared" si="14"/>
        <v>0</v>
      </c>
      <c r="I76" s="137">
        <f t="shared" si="14"/>
        <v>0</v>
      </c>
      <c r="J76" s="136">
        <f t="shared" si="14"/>
        <v>0</v>
      </c>
      <c r="K76" s="92">
        <f t="shared" si="14"/>
        <v>0</v>
      </c>
      <c r="L76" s="92">
        <f t="shared" si="14"/>
        <v>0</v>
      </c>
      <c r="M76" s="92">
        <f t="shared" si="14"/>
        <v>0</v>
      </c>
      <c r="N76" s="137">
        <f t="shared" si="14"/>
        <v>0</v>
      </c>
      <c r="O76" s="136">
        <f t="shared" si="14"/>
        <v>0</v>
      </c>
      <c r="P76" s="92">
        <f t="shared" si="14"/>
        <v>0</v>
      </c>
      <c r="Q76" s="92">
        <f t="shared" si="14"/>
        <v>0</v>
      </c>
      <c r="R76" s="92">
        <f t="shared" si="14"/>
        <v>0</v>
      </c>
      <c r="S76" s="137">
        <f t="shared" si="14"/>
        <v>0</v>
      </c>
      <c r="T76" s="137">
        <f t="shared" si="14"/>
        <v>0</v>
      </c>
      <c r="U76" s="137">
        <f t="shared" si="14"/>
        <v>0</v>
      </c>
      <c r="V76" s="137">
        <f t="shared" si="14"/>
        <v>0</v>
      </c>
      <c r="W76" s="137">
        <f t="shared" si="14"/>
        <v>0</v>
      </c>
      <c r="X76" s="142">
        <f t="shared" si="14"/>
        <v>0</v>
      </c>
      <c r="Y76" s="142">
        <f t="shared" si="14"/>
        <v>0</v>
      </c>
      <c r="Z76" s="142">
        <f t="shared" si="14"/>
        <v>0</v>
      </c>
      <c r="AA76" s="142">
        <f t="shared" si="14"/>
        <v>0</v>
      </c>
      <c r="AB76" s="142">
        <f t="shared" si="14"/>
        <v>0</v>
      </c>
      <c r="AC76" s="142">
        <f t="shared" si="14"/>
        <v>0</v>
      </c>
      <c r="AD76" s="142">
        <f t="shared" si="14"/>
        <v>0</v>
      </c>
      <c r="AE76" s="142">
        <f t="shared" si="14"/>
        <v>0</v>
      </c>
      <c r="AF76" s="142">
        <f t="shared" si="14"/>
        <v>0</v>
      </c>
      <c r="AG76" s="142">
        <f t="shared" si="14"/>
        <v>0</v>
      </c>
      <c r="AH76" s="142">
        <f t="shared" si="14"/>
        <v>0</v>
      </c>
      <c r="AI76" s="142">
        <f t="shared" si="14"/>
        <v>0</v>
      </c>
      <c r="AJ76" s="142">
        <f t="shared" si="14"/>
        <v>0</v>
      </c>
      <c r="AK76" s="142">
        <f t="shared" si="14"/>
        <v>0</v>
      </c>
      <c r="AL76" s="142">
        <f t="shared" si="14"/>
        <v>0</v>
      </c>
      <c r="AM76" s="142">
        <f t="shared" si="14"/>
        <v>0</v>
      </c>
    </row>
    <row r="77" spans="2:39" x14ac:dyDescent="0.35">
      <c r="C77" s="56" t="s">
        <v>33</v>
      </c>
      <c r="D77" s="78" t="s">
        <v>406</v>
      </c>
      <c r="E77" s="152">
        <f t="shared" si="13"/>
        <v>3.251446847871892E-5</v>
      </c>
      <c r="F77" s="152">
        <f t="shared" si="13"/>
        <v>3.2260551498069872E-4</v>
      </c>
      <c r="G77" s="152">
        <f t="shared" si="14"/>
        <v>5.6462526178541726E-4</v>
      </c>
      <c r="H77" s="152">
        <f t="shared" si="14"/>
        <v>6.6799513254722786E-4</v>
      </c>
      <c r="I77" s="152">
        <f t="shared" si="14"/>
        <v>1.1760385426767665E-3</v>
      </c>
      <c r="J77" s="151">
        <f t="shared" si="14"/>
        <v>2.0515199714840229E-3</v>
      </c>
      <c r="K77" s="93">
        <f t="shared" si="14"/>
        <v>3.530561580634447E-3</v>
      </c>
      <c r="L77" s="93">
        <f t="shared" si="14"/>
        <v>3.9958753741621729E-3</v>
      </c>
      <c r="M77" s="93">
        <f t="shared" si="14"/>
        <v>4.5117452887226493E-3</v>
      </c>
      <c r="N77" s="152">
        <f t="shared" si="14"/>
        <v>5.0815507731470713E-3</v>
      </c>
      <c r="O77" s="151">
        <f t="shared" ref="O77:AM85" si="15">O34/O$26</f>
        <v>5.7106243276280983E-3</v>
      </c>
      <c r="P77" s="93">
        <f t="shared" si="15"/>
        <v>6.4022076152194934E-3</v>
      </c>
      <c r="Q77" s="93">
        <f t="shared" si="15"/>
        <v>7.1579046559763163E-3</v>
      </c>
      <c r="R77" s="93">
        <f t="shared" si="15"/>
        <v>7.9771178480188745E-3</v>
      </c>
      <c r="S77" s="152">
        <f t="shared" si="15"/>
        <v>8.8569416327812876E-3</v>
      </c>
      <c r="T77" s="152">
        <f t="shared" si="15"/>
        <v>9.7919098063365215E-3</v>
      </c>
      <c r="U77" s="152">
        <f t="shared" si="15"/>
        <v>1.0773992457784721E-2</v>
      </c>
      <c r="V77" s="152">
        <f t="shared" si="15"/>
        <v>1.1792729251335227E-2</v>
      </c>
      <c r="W77" s="152">
        <f t="shared" si="15"/>
        <v>1.2835575948789368E-2</v>
      </c>
      <c r="X77" s="145">
        <f t="shared" si="15"/>
        <v>1.38883345257653E-2</v>
      </c>
      <c r="Y77" s="145">
        <f t="shared" si="15"/>
        <v>1.4935909866410389E-2</v>
      </c>
      <c r="Z77" s="145">
        <f t="shared" si="15"/>
        <v>1.5963168425699295E-2</v>
      </c>
      <c r="AA77" s="145">
        <f t="shared" si="15"/>
        <v>1.6955426161308653E-2</v>
      </c>
      <c r="AB77" s="145">
        <f t="shared" si="15"/>
        <v>1.7899636239611862E-2</v>
      </c>
      <c r="AC77" s="145">
        <f t="shared" si="15"/>
        <v>1.8784911957138432E-2</v>
      </c>
      <c r="AD77" s="145">
        <f t="shared" si="15"/>
        <v>1.9602976484937633E-2</v>
      </c>
      <c r="AE77" s="145">
        <f t="shared" si="15"/>
        <v>2.0348461552773763E-2</v>
      </c>
      <c r="AF77" s="145">
        <f t="shared" si="15"/>
        <v>2.1018743427414409E-2</v>
      </c>
      <c r="AG77" s="145">
        <f t="shared" si="15"/>
        <v>2.161377427569772E-2</v>
      </c>
      <c r="AH77" s="145">
        <f t="shared" si="15"/>
        <v>2.2135791512998274E-2</v>
      </c>
      <c r="AI77" s="145">
        <f t="shared" si="15"/>
        <v>2.2588709611811402E-2</v>
      </c>
      <c r="AJ77" s="145">
        <f t="shared" si="15"/>
        <v>2.2977738022964281E-2</v>
      </c>
      <c r="AK77" s="145">
        <f t="shared" si="15"/>
        <v>2.3308856183542954E-2</v>
      </c>
      <c r="AL77" s="145">
        <f t="shared" si="15"/>
        <v>2.3588360869437892E-2</v>
      </c>
      <c r="AM77" s="145">
        <f t="shared" si="15"/>
        <v>2.38224803734342E-2</v>
      </c>
    </row>
    <row r="78" spans="2:39" x14ac:dyDescent="0.35">
      <c r="C78" s="76" t="s">
        <v>189</v>
      </c>
      <c r="D78" s="76" t="s">
        <v>407</v>
      </c>
      <c r="E78" s="150">
        <f t="shared" ref="E78:F78" si="16">E35/E$26</f>
        <v>0.99924986430678464</v>
      </c>
      <c r="F78" s="150">
        <f t="shared" si="16"/>
        <v>0.99122750474346766</v>
      </c>
      <c r="G78" s="150">
        <f t="shared" ref="G78:S85" si="17">G35/G$26</f>
        <v>0.98385118699144258</v>
      </c>
      <c r="H78" s="150">
        <f t="shared" si="17"/>
        <v>0.98055022162728245</v>
      </c>
      <c r="I78" s="150">
        <f t="shared" si="17"/>
        <v>0.9651701404072629</v>
      </c>
      <c r="J78" s="149">
        <f t="shared" si="17"/>
        <v>0.93815580057296732</v>
      </c>
      <c r="K78" s="91">
        <f t="shared" si="17"/>
        <v>0.89162259803457278</v>
      </c>
      <c r="L78" s="91">
        <f t="shared" si="17"/>
        <v>0.87508337677530978</v>
      </c>
      <c r="M78" s="91">
        <f t="shared" si="17"/>
        <v>0.85639041532244919</v>
      </c>
      <c r="N78" s="150">
        <f t="shared" si="17"/>
        <v>0.83537516312264848</v>
      </c>
      <c r="O78" s="149">
        <f t="shared" si="17"/>
        <v>0.81189107965228369</v>
      </c>
      <c r="P78" s="91">
        <f t="shared" si="17"/>
        <v>0.78582585251166792</v>
      </c>
      <c r="Q78" s="91">
        <f t="shared" si="17"/>
        <v>0.75711536603779739</v>
      </c>
      <c r="R78" s="91">
        <f t="shared" si="17"/>
        <v>0.72575852182556178</v>
      </c>
      <c r="S78" s="150">
        <f t="shared" si="17"/>
        <v>0.69183159380110348</v>
      </c>
      <c r="T78" s="150">
        <f t="shared" si="15"/>
        <v>0.65550045403928003</v>
      </c>
      <c r="U78" s="150">
        <f t="shared" si="15"/>
        <v>0.61702865834241927</v>
      </c>
      <c r="V78" s="150">
        <f t="shared" si="15"/>
        <v>0.57677930084921003</v>
      </c>
      <c r="W78" s="150">
        <f t="shared" si="15"/>
        <v>0.53520888876847761</v>
      </c>
      <c r="X78" s="144">
        <f t="shared" si="15"/>
        <v>0.49285228042506551</v>
      </c>
      <c r="Y78" s="144">
        <f t="shared" si="15"/>
        <v>0.45029892771467872</v>
      </c>
      <c r="Z78" s="144">
        <f t="shared" si="15"/>
        <v>0.40816216292314272</v>
      </c>
      <c r="AA78" s="144">
        <f t="shared" si="15"/>
        <v>0.36704456808519337</v>
      </c>
      <c r="AB78" s="144">
        <f t="shared" si="15"/>
        <v>0.32750344139694171</v>
      </c>
      <c r="AC78" s="144">
        <f t="shared" si="15"/>
        <v>0.29002053091334806</v>
      </c>
      <c r="AD78" s="144">
        <f t="shared" si="15"/>
        <v>0.25497950496066074</v>
      </c>
      <c r="AE78" s="144">
        <f t="shared" si="15"/>
        <v>0.22265330779890333</v>
      </c>
      <c r="AF78" s="144">
        <f t="shared" si="15"/>
        <v>0.19320182108674963</v>
      </c>
      <c r="AG78" s="144">
        <f t="shared" si="15"/>
        <v>0.1666787085732005</v>
      </c>
      <c r="AH78" s="144">
        <f t="shared" si="15"/>
        <v>0.14304518669602745</v>
      </c>
      <c r="AI78" s="144">
        <f t="shared" si="15"/>
        <v>0.12218795902729215</v>
      </c>
      <c r="AJ78" s="144">
        <f t="shared" si="15"/>
        <v>0.10393863907911843</v>
      </c>
      <c r="AK78" s="144">
        <f t="shared" si="15"/>
        <v>8.8092468010829941E-2</v>
      </c>
      <c r="AL78" s="144">
        <f t="shared" si="15"/>
        <v>7.4424837542592132E-2</v>
      </c>
      <c r="AM78" s="144">
        <f t="shared" si="15"/>
        <v>6.2704816631756144E-2</v>
      </c>
    </row>
    <row r="79" spans="2:39" x14ac:dyDescent="0.35">
      <c r="C79" s="56" t="s">
        <v>27</v>
      </c>
      <c r="D79" s="3" t="s">
        <v>408</v>
      </c>
      <c r="E79" s="137">
        <f t="shared" ref="E79:F79" si="18">E36/E$26</f>
        <v>4.9987486978508215E-4</v>
      </c>
      <c r="F79" s="137">
        <f t="shared" si="18"/>
        <v>2.9808428270799488E-2</v>
      </c>
      <c r="G79" s="137">
        <f t="shared" si="17"/>
        <v>4.5724609752590975E-2</v>
      </c>
      <c r="H79" s="137">
        <f t="shared" si="17"/>
        <v>4.7483741831834632E-2</v>
      </c>
      <c r="I79" s="137">
        <f t="shared" si="17"/>
        <v>5.6347024724381897E-2</v>
      </c>
      <c r="J79" s="136">
        <f t="shared" si="17"/>
        <v>5.0261173095998167E-2</v>
      </c>
      <c r="K79" s="92">
        <f t="shared" si="17"/>
        <v>5.7087062866773119E-2</v>
      </c>
      <c r="L79" s="92">
        <f t="shared" si="17"/>
        <v>6.3511517382287178E-2</v>
      </c>
      <c r="M79" s="92">
        <f t="shared" si="17"/>
        <v>7.0940148522518967E-2</v>
      </c>
      <c r="N79" s="137">
        <f t="shared" si="17"/>
        <v>7.8869411101992443E-2</v>
      </c>
      <c r="O79" s="136">
        <f t="shared" si="17"/>
        <v>8.2158122146453016E-2</v>
      </c>
      <c r="P79" s="92">
        <f t="shared" si="17"/>
        <v>8.3317170815754016E-2</v>
      </c>
      <c r="Q79" s="92">
        <f t="shared" si="17"/>
        <v>8.3428625849332985E-2</v>
      </c>
      <c r="R79" s="92">
        <f t="shared" si="17"/>
        <v>8.2726351273114923E-2</v>
      </c>
      <c r="S79" s="137">
        <f t="shared" si="17"/>
        <v>8.1377635226625528E-2</v>
      </c>
      <c r="T79" s="137">
        <f t="shared" si="15"/>
        <v>7.9537696391359117E-2</v>
      </c>
      <c r="U79" s="137">
        <f t="shared" si="15"/>
        <v>7.7243266123148524E-2</v>
      </c>
      <c r="V79" s="137">
        <f t="shared" si="15"/>
        <v>7.4512829789484952E-2</v>
      </c>
      <c r="W79" s="137">
        <f t="shared" si="15"/>
        <v>7.136815434474357E-2</v>
      </c>
      <c r="X79" s="142">
        <f t="shared" si="15"/>
        <v>6.7834688118818695E-2</v>
      </c>
      <c r="Y79" s="142">
        <f t="shared" si="15"/>
        <v>6.4142667544789936E-2</v>
      </c>
      <c r="Z79" s="142">
        <f t="shared" si="15"/>
        <v>6.0147209201834279E-2</v>
      </c>
      <c r="AA79" s="142">
        <f t="shared" si="15"/>
        <v>5.5898690398735212E-2</v>
      </c>
      <c r="AB79" s="142">
        <f t="shared" si="15"/>
        <v>5.1503898565512199E-2</v>
      </c>
      <c r="AC79" s="142">
        <f t="shared" si="15"/>
        <v>4.7056299464681234E-2</v>
      </c>
      <c r="AD79" s="142">
        <f t="shared" si="15"/>
        <v>4.2713877853263527E-2</v>
      </c>
      <c r="AE79" s="142">
        <f t="shared" si="15"/>
        <v>3.849810959144475E-2</v>
      </c>
      <c r="AF79" s="142">
        <f t="shared" si="15"/>
        <v>3.4468838834843793E-2</v>
      </c>
      <c r="AG79" s="142">
        <f t="shared" si="15"/>
        <v>3.0683378556631884E-2</v>
      </c>
      <c r="AH79" s="142">
        <f t="shared" si="15"/>
        <v>2.7178120972993897E-2</v>
      </c>
      <c r="AI79" s="142">
        <f t="shared" si="15"/>
        <v>2.3998632425506223E-2</v>
      </c>
      <c r="AJ79" s="142">
        <f t="shared" si="15"/>
        <v>2.1117104636952835E-2</v>
      </c>
      <c r="AK79" s="142">
        <f t="shared" si="15"/>
        <v>1.8521454063524755E-2</v>
      </c>
      <c r="AL79" s="142">
        <f t="shared" si="15"/>
        <v>1.6196720187955645E-2</v>
      </c>
      <c r="AM79" s="142">
        <f t="shared" si="15"/>
        <v>1.4127989841604962E-2</v>
      </c>
    </row>
    <row r="80" spans="2:39" x14ac:dyDescent="0.35">
      <c r="C80" s="56" t="s">
        <v>28</v>
      </c>
      <c r="D80" s="3" t="s">
        <v>409</v>
      </c>
      <c r="E80" s="137">
        <f t="shared" ref="E80:F80" si="19">E37/E$26</f>
        <v>0.1799549530552044</v>
      </c>
      <c r="F80" s="137">
        <f t="shared" si="19"/>
        <v>0.1926809738017444</v>
      </c>
      <c r="G80" s="137">
        <f t="shared" si="17"/>
        <v>0.19808546467808771</v>
      </c>
      <c r="H80" s="137">
        <f t="shared" si="17"/>
        <v>0.19811330012509984</v>
      </c>
      <c r="I80" s="137">
        <f t="shared" si="17"/>
        <v>0.20373681323525655</v>
      </c>
      <c r="J80" s="136">
        <f t="shared" si="17"/>
        <v>0.19118179435773919</v>
      </c>
      <c r="K80" s="92">
        <f t="shared" si="17"/>
        <v>0.1854572282908164</v>
      </c>
      <c r="L80" s="92">
        <f t="shared" si="17"/>
        <v>0.18235540633204167</v>
      </c>
      <c r="M80" s="92">
        <f t="shared" si="17"/>
        <v>0.1785158465087468</v>
      </c>
      <c r="N80" s="137">
        <f t="shared" si="17"/>
        <v>0.17366241858392345</v>
      </c>
      <c r="O80" s="136">
        <f t="shared" si="17"/>
        <v>0.16908648644873875</v>
      </c>
      <c r="P80" s="92">
        <f t="shared" si="17"/>
        <v>0.1638112412469066</v>
      </c>
      <c r="Q80" s="92">
        <f t="shared" si="17"/>
        <v>0.15798571630911568</v>
      </c>
      <c r="R80" s="92">
        <f t="shared" si="17"/>
        <v>0.1515923407162991</v>
      </c>
      <c r="S80" s="137">
        <f t="shared" si="17"/>
        <v>0.14464896699801333</v>
      </c>
      <c r="T80" s="137">
        <f t="shared" si="15"/>
        <v>0.13718037398494376</v>
      </c>
      <c r="U80" s="137">
        <f t="shared" si="15"/>
        <v>0.12925340954715417</v>
      </c>
      <c r="V80" s="137">
        <f t="shared" si="15"/>
        <v>0.12094196969355306</v>
      </c>
      <c r="W80" s="137">
        <f t="shared" si="15"/>
        <v>0.11233719853905959</v>
      </c>
      <c r="X80" s="142">
        <f t="shared" si="15"/>
        <v>0.10354423279592635</v>
      </c>
      <c r="Y80" s="142">
        <f t="shared" si="15"/>
        <v>9.4626179970228319E-2</v>
      </c>
      <c r="Z80" s="142">
        <f t="shared" si="15"/>
        <v>8.5766590116590491E-2</v>
      </c>
      <c r="AA80" s="142">
        <f t="shared" si="15"/>
        <v>7.709660032359604E-2</v>
      </c>
      <c r="AB80" s="142">
        <f t="shared" si="15"/>
        <v>6.8744728394637314E-2</v>
      </c>
      <c r="AC80" s="142">
        <f t="shared" si="15"/>
        <v>6.0818603913426944E-2</v>
      </c>
      <c r="AD80" s="142">
        <f t="shared" si="15"/>
        <v>5.3383826320377685E-2</v>
      </c>
      <c r="AE80" s="142">
        <f t="shared" si="15"/>
        <v>4.6523721904237772E-2</v>
      </c>
      <c r="AF80" s="142">
        <f t="shared" si="15"/>
        <v>4.0275363924275644E-2</v>
      </c>
      <c r="AG80" s="142">
        <f t="shared" si="15"/>
        <v>3.4652138284900123E-2</v>
      </c>
      <c r="AH80" s="142">
        <f t="shared" si="15"/>
        <v>2.9646768165027031E-2</v>
      </c>
      <c r="AI80" s="142">
        <f t="shared" si="15"/>
        <v>2.5223105567480943E-2</v>
      </c>
      <c r="AJ80" s="142">
        <f t="shared" si="15"/>
        <v>2.135695826352732E-2</v>
      </c>
      <c r="AK80" s="142">
        <f t="shared" si="15"/>
        <v>1.8005424410194926E-2</v>
      </c>
      <c r="AL80" s="142">
        <f t="shared" si="15"/>
        <v>1.5120613504821285E-2</v>
      </c>
      <c r="AM80" s="142">
        <f t="shared" si="15"/>
        <v>1.265263422800064E-2</v>
      </c>
    </row>
    <row r="81" spans="2:39" x14ac:dyDescent="0.35">
      <c r="C81" s="56" t="s">
        <v>29</v>
      </c>
      <c r="D81" s="3" t="s">
        <v>410</v>
      </c>
      <c r="E81" s="137">
        <f t="shared" ref="E81:F81" si="20">E38/E$26</f>
        <v>0.28392892595870206</v>
      </c>
      <c r="F81" s="137">
        <f t="shared" si="20"/>
        <v>0.285460568587946</v>
      </c>
      <c r="G81" s="137">
        <f t="shared" si="17"/>
        <v>0.28363695915139481</v>
      </c>
      <c r="H81" s="137">
        <f t="shared" si="17"/>
        <v>0.28302591414732436</v>
      </c>
      <c r="I81" s="137">
        <f t="shared" si="17"/>
        <v>0.28152314872206202</v>
      </c>
      <c r="J81" s="136">
        <f t="shared" si="17"/>
        <v>0.27135431678241945</v>
      </c>
      <c r="K81" s="92">
        <f t="shared" si="17"/>
        <v>0.25839749903520898</v>
      </c>
      <c r="L81" s="92">
        <f t="shared" si="17"/>
        <v>0.25188299988250368</v>
      </c>
      <c r="M81" s="92">
        <f t="shared" si="17"/>
        <v>0.24433977907002419</v>
      </c>
      <c r="N81" s="137">
        <f t="shared" si="17"/>
        <v>0.23579743221910476</v>
      </c>
      <c r="O81" s="136">
        <f t="shared" si="17"/>
        <v>0.22775211551736285</v>
      </c>
      <c r="P81" s="92">
        <f t="shared" si="17"/>
        <v>0.21943009721083137</v>
      </c>
      <c r="Q81" s="92">
        <f t="shared" si="17"/>
        <v>0.21055955023321646</v>
      </c>
      <c r="R81" s="92">
        <f t="shared" si="17"/>
        <v>0.20108122406494439</v>
      </c>
      <c r="S81" s="137">
        <f t="shared" si="17"/>
        <v>0.19097627487446128</v>
      </c>
      <c r="T81" s="137">
        <f t="shared" si="15"/>
        <v>0.18025342427143118</v>
      </c>
      <c r="U81" s="137">
        <f t="shared" si="15"/>
        <v>0.16898549495457627</v>
      </c>
      <c r="V81" s="137">
        <f t="shared" si="15"/>
        <v>0.15728043695930155</v>
      </c>
      <c r="W81" s="137">
        <f t="shared" si="15"/>
        <v>0.14527464502020992</v>
      </c>
      <c r="X81" s="142">
        <f t="shared" si="15"/>
        <v>0.13312861388152675</v>
      </c>
      <c r="Y81" s="142">
        <f t="shared" si="15"/>
        <v>0.12095694640141424</v>
      </c>
      <c r="Z81" s="142">
        <f t="shared" si="15"/>
        <v>0.10899968894283794</v>
      </c>
      <c r="AA81" s="142">
        <f t="shared" si="15"/>
        <v>9.7433744123051017E-2</v>
      </c>
      <c r="AB81" s="142">
        <f t="shared" si="15"/>
        <v>8.6403476506231577E-2</v>
      </c>
      <c r="AC81" s="142">
        <f t="shared" si="15"/>
        <v>7.6033335742799912E-2</v>
      </c>
      <c r="AD81" s="142">
        <f t="shared" si="15"/>
        <v>6.639567496390486E-2</v>
      </c>
      <c r="AE81" s="142">
        <f t="shared" si="15"/>
        <v>5.757072450323384E-2</v>
      </c>
      <c r="AF81" s="142">
        <f t="shared" si="15"/>
        <v>4.959085048255138E-2</v>
      </c>
      <c r="AG81" s="142">
        <f t="shared" si="15"/>
        <v>4.2455006582007453E-2</v>
      </c>
      <c r="AH81" s="142">
        <f t="shared" si="15"/>
        <v>3.6139504541323565E-2</v>
      </c>
      <c r="AI81" s="142">
        <f t="shared" si="15"/>
        <v>3.0594418534373297E-2</v>
      </c>
      <c r="AJ81" s="142">
        <f t="shared" si="15"/>
        <v>2.5775725616970595E-2</v>
      </c>
      <c r="AK81" s="142">
        <f t="shared" si="15"/>
        <v>2.1623117674323303E-2</v>
      </c>
      <c r="AL81" s="142">
        <f t="shared" si="15"/>
        <v>1.8070840233667125E-2</v>
      </c>
      <c r="AM81" s="142">
        <f t="shared" si="15"/>
        <v>1.505088875024773E-2</v>
      </c>
    </row>
    <row r="82" spans="2:39" x14ac:dyDescent="0.35">
      <c r="C82" s="56" t="s">
        <v>30</v>
      </c>
      <c r="D82" s="3" t="s">
        <v>411</v>
      </c>
      <c r="E82" s="137">
        <f t="shared" ref="E82:F82" si="21">E39/E$26</f>
        <v>0.2799299270122208</v>
      </c>
      <c r="F82" s="137">
        <f t="shared" si="21"/>
        <v>0.26958031193067117</v>
      </c>
      <c r="G82" s="137">
        <f t="shared" si="17"/>
        <v>0.26155351912557445</v>
      </c>
      <c r="H82" s="137">
        <f t="shared" si="17"/>
        <v>0.26227124137065116</v>
      </c>
      <c r="I82" s="137">
        <f t="shared" si="17"/>
        <v>0.25274273638497247</v>
      </c>
      <c r="J82" s="136">
        <f t="shared" si="17"/>
        <v>0.25421624872731241</v>
      </c>
      <c r="K82" s="92">
        <f t="shared" si="17"/>
        <v>0.23908462735434644</v>
      </c>
      <c r="L82" s="92">
        <f t="shared" si="17"/>
        <v>0.2318291397228627</v>
      </c>
      <c r="M82" s="92">
        <f t="shared" si="17"/>
        <v>0.22358969933220385</v>
      </c>
      <c r="N82" s="137">
        <f t="shared" si="17"/>
        <v>0.21457824682585266</v>
      </c>
      <c r="O82" s="136">
        <f t="shared" si="17"/>
        <v>0.20632722635723755</v>
      </c>
      <c r="P82" s="92">
        <f t="shared" si="17"/>
        <v>0.19817165446285676</v>
      </c>
      <c r="Q82" s="92">
        <f t="shared" si="17"/>
        <v>0.18963449381653388</v>
      </c>
      <c r="R82" s="92">
        <f t="shared" si="17"/>
        <v>0.18063494089423832</v>
      </c>
      <c r="S82" s="137">
        <f t="shared" si="17"/>
        <v>0.1711316868233613</v>
      </c>
      <c r="T82" s="137">
        <f t="shared" si="15"/>
        <v>0.16111699650040523</v>
      </c>
      <c r="U82" s="137">
        <f t="shared" si="15"/>
        <v>0.15065025158823553</v>
      </c>
      <c r="V82" s="137">
        <f t="shared" si="15"/>
        <v>0.13983260077833845</v>
      </c>
      <c r="W82" s="137">
        <f t="shared" si="15"/>
        <v>0.12879267464799435</v>
      </c>
      <c r="X82" s="142">
        <f t="shared" si="15"/>
        <v>0.11768231167341346</v>
      </c>
      <c r="Y82" s="142">
        <f t="shared" si="15"/>
        <v>0.10660756579041382</v>
      </c>
      <c r="Z82" s="142">
        <f t="shared" si="15"/>
        <v>9.5789414325421318E-2</v>
      </c>
      <c r="AA82" s="142">
        <f t="shared" si="15"/>
        <v>8.5385941872445109E-2</v>
      </c>
      <c r="AB82" s="142">
        <f t="shared" si="15"/>
        <v>7.5514706907372678E-2</v>
      </c>
      <c r="AC82" s="142">
        <f t="shared" si="15"/>
        <v>6.6278224108305792E-2</v>
      </c>
      <c r="AD82" s="142">
        <f t="shared" si="15"/>
        <v>5.7731648574054072E-2</v>
      </c>
      <c r="AE82" s="142">
        <f t="shared" si="15"/>
        <v>4.9936292127590758E-2</v>
      </c>
      <c r="AF82" s="142">
        <f t="shared" si="15"/>
        <v>4.291342093679601E-2</v>
      </c>
      <c r="AG82" s="142">
        <f t="shared" si="15"/>
        <v>3.6653999198007978E-2</v>
      </c>
      <c r="AH82" s="142">
        <f t="shared" si="15"/>
        <v>3.1130768515340627E-2</v>
      </c>
      <c r="AI82" s="142">
        <f t="shared" si="15"/>
        <v>2.6296461481376147E-2</v>
      </c>
      <c r="AJ82" s="142">
        <f t="shared" si="15"/>
        <v>2.2107727820273905E-2</v>
      </c>
      <c r="AK82" s="142">
        <f t="shared" si="15"/>
        <v>1.8508778477211347E-2</v>
      </c>
      <c r="AL82" s="142">
        <f t="shared" si="15"/>
        <v>1.5439445811207023E-2</v>
      </c>
      <c r="AM82" s="142">
        <f t="shared" si="15"/>
        <v>1.2837877826926053E-2</v>
      </c>
    </row>
    <row r="83" spans="2:39" x14ac:dyDescent="0.35">
      <c r="C83" s="56" t="s">
        <v>31</v>
      </c>
      <c r="D83" s="3" t="s">
        <v>412</v>
      </c>
      <c r="E83" s="137">
        <f t="shared" ref="E83:F83" si="22">E40/E$26</f>
        <v>0.1799549530552044</v>
      </c>
      <c r="F83" s="137">
        <f t="shared" si="22"/>
        <v>0.16077781958231435</v>
      </c>
      <c r="G83" s="137">
        <f t="shared" si="17"/>
        <v>0.14779996473135706</v>
      </c>
      <c r="H83" s="137">
        <f t="shared" si="17"/>
        <v>0.14481416338610931</v>
      </c>
      <c r="I83" s="137">
        <f t="shared" si="17"/>
        <v>0.13179905457419214</v>
      </c>
      <c r="J83" s="136">
        <f t="shared" si="17"/>
        <v>0.13868762804073251</v>
      </c>
      <c r="K83" s="92">
        <f t="shared" si="17"/>
        <v>0.12294292843720551</v>
      </c>
      <c r="L83" s="92">
        <f t="shared" si="17"/>
        <v>0.11819801452063095</v>
      </c>
      <c r="M83" s="92">
        <f t="shared" si="17"/>
        <v>0.11305258771310005</v>
      </c>
      <c r="N83" s="137">
        <f t="shared" si="17"/>
        <v>0.10779147570232811</v>
      </c>
      <c r="O83" s="136">
        <f t="shared" si="17"/>
        <v>0.1030083850128076</v>
      </c>
      <c r="P83" s="92">
        <f t="shared" si="17"/>
        <v>9.8549624622945906E-2</v>
      </c>
      <c r="Q83" s="92">
        <f t="shared" si="17"/>
        <v>9.3986680807472148E-2</v>
      </c>
      <c r="R83" s="92">
        <f t="shared" si="17"/>
        <v>8.9260247873532067E-2</v>
      </c>
      <c r="S83" s="137">
        <f t="shared" si="17"/>
        <v>8.4332343442863694E-2</v>
      </c>
      <c r="T83" s="137">
        <f t="shared" si="15"/>
        <v>7.919100786636657E-2</v>
      </c>
      <c r="U83" s="137">
        <f t="shared" si="15"/>
        <v>7.3859555678634031E-2</v>
      </c>
      <c r="V83" s="137">
        <f t="shared" si="15"/>
        <v>6.8389245889618311E-2</v>
      </c>
      <c r="W83" s="137">
        <f t="shared" si="15"/>
        <v>6.2845447084598632E-2</v>
      </c>
      <c r="X83" s="142">
        <f t="shared" si="15"/>
        <v>5.7304800818516494E-2</v>
      </c>
      <c r="Y83" s="142">
        <f t="shared" si="15"/>
        <v>5.1828629295489814E-2</v>
      </c>
      <c r="Z83" s="142">
        <f t="shared" si="15"/>
        <v>4.6513003473493283E-2</v>
      </c>
      <c r="AA83" s="142">
        <f t="shared" si="15"/>
        <v>4.1429458184984995E-2</v>
      </c>
      <c r="AB83" s="142">
        <f t="shared" si="15"/>
        <v>3.6626551789611064E-2</v>
      </c>
      <c r="AC83" s="142">
        <f t="shared" si="15"/>
        <v>3.2147660151313699E-2</v>
      </c>
      <c r="AD83" s="142">
        <f t="shared" si="15"/>
        <v>2.8017874058699137E-2</v>
      </c>
      <c r="AE83" s="142">
        <f t="shared" si="15"/>
        <v>2.4258376329685711E-2</v>
      </c>
      <c r="AF83" s="142">
        <f t="shared" si="15"/>
        <v>2.0875906600923002E-2</v>
      </c>
      <c r="AG83" s="142">
        <f t="shared" si="15"/>
        <v>1.7863646588882832E-2</v>
      </c>
      <c r="AH83" s="142">
        <f t="shared" si="15"/>
        <v>1.5206853785690833E-2</v>
      </c>
      <c r="AI83" s="142">
        <f t="shared" si="15"/>
        <v>1.2883910428768505E-2</v>
      </c>
      <c r="AJ83" s="142">
        <f t="shared" si="15"/>
        <v>1.0870895460933687E-2</v>
      </c>
      <c r="AK83" s="142">
        <f t="shared" si="15"/>
        <v>9.1400696081152741E-3</v>
      </c>
      <c r="AL83" s="142">
        <f t="shared" si="15"/>
        <v>7.6619630631897017E-3</v>
      </c>
      <c r="AM83" s="142">
        <f t="shared" si="15"/>
        <v>6.4067520391146221E-3</v>
      </c>
    </row>
    <row r="84" spans="2:39" x14ac:dyDescent="0.35">
      <c r="C84" s="56" t="s">
        <v>32</v>
      </c>
      <c r="D84" s="3" t="s">
        <v>413</v>
      </c>
      <c r="E84" s="137">
        <f t="shared" ref="E84:F84" si="23">E41/E$26</f>
        <v>5.9984984365781716E-2</v>
      </c>
      <c r="F84" s="137">
        <f t="shared" si="23"/>
        <v>4.4150766970926458E-2</v>
      </c>
      <c r="G84" s="137">
        <f t="shared" si="17"/>
        <v>3.9990607262868856E-2</v>
      </c>
      <c r="H84" s="137">
        <f t="shared" si="17"/>
        <v>3.8500081355753057E-2</v>
      </c>
      <c r="I84" s="137">
        <f t="shared" si="17"/>
        <v>3.3450761760874019E-2</v>
      </c>
      <c r="J84" s="136">
        <f t="shared" si="17"/>
        <v>2.7922626525346921E-2</v>
      </c>
      <c r="K84" s="92">
        <f t="shared" si="17"/>
        <v>2.4795480109430026E-2</v>
      </c>
      <c r="L84" s="92">
        <f t="shared" si="17"/>
        <v>2.3785922892617776E-2</v>
      </c>
      <c r="M84" s="92">
        <f t="shared" si="17"/>
        <v>2.2749924809739312E-2</v>
      </c>
      <c r="N84" s="137">
        <f t="shared" si="17"/>
        <v>2.174794751529208E-2</v>
      </c>
      <c r="O84" s="136">
        <f t="shared" si="17"/>
        <v>2.0826664375131601E-2</v>
      </c>
      <c r="P84" s="92">
        <f t="shared" si="17"/>
        <v>1.9968548882712902E-2</v>
      </c>
      <c r="Q84" s="92">
        <f t="shared" si="17"/>
        <v>1.9087870417816649E-2</v>
      </c>
      <c r="R84" s="92">
        <f t="shared" si="17"/>
        <v>1.817232659813503E-2</v>
      </c>
      <c r="S84" s="137">
        <f t="shared" si="17"/>
        <v>1.7214675574608877E-2</v>
      </c>
      <c r="T84" s="137">
        <f t="shared" si="15"/>
        <v>1.6213509270502136E-2</v>
      </c>
      <c r="U84" s="137">
        <f t="shared" si="15"/>
        <v>1.5173267027191418E-2</v>
      </c>
      <c r="V84" s="137">
        <f t="shared" si="15"/>
        <v>1.4103299900342663E-2</v>
      </c>
      <c r="W84" s="137">
        <f t="shared" si="15"/>
        <v>1.301547750333385E-2</v>
      </c>
      <c r="X84" s="142">
        <f t="shared" si="15"/>
        <v>1.1923562594992441E-2</v>
      </c>
      <c r="Y84" s="142">
        <f t="shared" si="15"/>
        <v>1.0840701832624875E-2</v>
      </c>
      <c r="Z84" s="142">
        <f t="shared" si="15"/>
        <v>9.7824404730257539E-3</v>
      </c>
      <c r="AA84" s="142">
        <f t="shared" si="15"/>
        <v>8.7621088257020842E-3</v>
      </c>
      <c r="AB84" s="142">
        <f t="shared" si="15"/>
        <v>7.7904448905251516E-3</v>
      </c>
      <c r="AC84" s="142">
        <f t="shared" si="15"/>
        <v>6.8770073685235416E-3</v>
      </c>
      <c r="AD84" s="142">
        <f t="shared" si="15"/>
        <v>6.028829370800317E-3</v>
      </c>
      <c r="AE84" s="142">
        <f t="shared" si="15"/>
        <v>5.2509351474076668E-3</v>
      </c>
      <c r="AF84" s="142">
        <f t="shared" si="15"/>
        <v>4.54582334708711E-3</v>
      </c>
      <c r="AG84" s="142">
        <f t="shared" si="15"/>
        <v>3.9135240841358535E-3</v>
      </c>
      <c r="AH84" s="142">
        <f t="shared" si="15"/>
        <v>3.3521691767444514E-3</v>
      </c>
      <c r="AI84" s="142">
        <f t="shared" si="15"/>
        <v>2.858350989431907E-3</v>
      </c>
      <c r="AJ84" s="142">
        <f t="shared" si="15"/>
        <v>2.4275613161314109E-3</v>
      </c>
      <c r="AK84" s="142">
        <f t="shared" si="15"/>
        <v>2.0545298417189413E-3</v>
      </c>
      <c r="AL84" s="142">
        <f t="shared" si="15"/>
        <v>1.7335917271125325E-3</v>
      </c>
      <c r="AM84" s="142">
        <f t="shared" si="15"/>
        <v>1.4589998118541079E-3</v>
      </c>
    </row>
    <row r="85" spans="2:39" x14ac:dyDescent="0.35">
      <c r="C85" s="80" t="s">
        <v>33</v>
      </c>
      <c r="D85" s="7" t="s">
        <v>414</v>
      </c>
      <c r="E85" s="139">
        <f t="shared" ref="E85:F85" si="24">E42/E$26</f>
        <v>1.4996246089338389E-2</v>
      </c>
      <c r="F85" s="139">
        <f t="shared" si="24"/>
        <v>8.7686356026900666E-3</v>
      </c>
      <c r="G85" s="139">
        <f t="shared" si="17"/>
        <v>7.060062445612361E-3</v>
      </c>
      <c r="H85" s="139">
        <f t="shared" si="17"/>
        <v>6.3417792756464263E-3</v>
      </c>
      <c r="I85" s="139">
        <f t="shared" si="17"/>
        <v>5.5706009021796515E-3</v>
      </c>
      <c r="J85" s="138">
        <f t="shared" si="17"/>
        <v>4.5320132014062204E-3</v>
      </c>
      <c r="K85" s="94">
        <f t="shared" si="17"/>
        <v>3.8577718917411894E-3</v>
      </c>
      <c r="L85" s="94">
        <f t="shared" si="17"/>
        <v>3.5203761239497762E-3</v>
      </c>
      <c r="M85" s="94">
        <f t="shared" si="17"/>
        <v>3.2024292582890478E-3</v>
      </c>
      <c r="N85" s="139">
        <f t="shared" si="17"/>
        <v>2.9282310561948559E-3</v>
      </c>
      <c r="O85" s="138">
        <f t="shared" si="17"/>
        <v>2.7320798551912846E-3</v>
      </c>
      <c r="P85" s="94">
        <f t="shared" si="17"/>
        <v>2.5775152165166747E-3</v>
      </c>
      <c r="Q85" s="94">
        <f t="shared" si="17"/>
        <v>2.4324285561076694E-3</v>
      </c>
      <c r="R85" s="94">
        <f t="shared" si="17"/>
        <v>2.2910902894753803E-3</v>
      </c>
      <c r="S85" s="139">
        <f t="shared" si="17"/>
        <v>2.1500107216950053E-3</v>
      </c>
      <c r="T85" s="139">
        <f t="shared" si="15"/>
        <v>2.0074457297288976E-3</v>
      </c>
      <c r="U85" s="139">
        <f t="shared" si="15"/>
        <v>1.8634135336474888E-3</v>
      </c>
      <c r="V85" s="139">
        <f t="shared" si="15"/>
        <v>1.7189178571639188E-3</v>
      </c>
      <c r="W85" s="139">
        <f t="shared" si="15"/>
        <v>1.575291591858326E-3</v>
      </c>
      <c r="X85" s="143">
        <f t="shared" si="15"/>
        <v>1.4340705491063975E-3</v>
      </c>
      <c r="Y85" s="143">
        <f t="shared" si="15"/>
        <v>1.2962368413786849E-3</v>
      </c>
      <c r="Z85" s="143">
        <f t="shared" si="15"/>
        <v>1.1638164917140816E-3</v>
      </c>
      <c r="AA85" s="143">
        <f t="shared" si="15"/>
        <v>1.0380242629071498E-3</v>
      </c>
      <c r="AB85" s="143">
        <f t="shared" si="15"/>
        <v>9.1963447365104992E-4</v>
      </c>
      <c r="AC85" s="143">
        <f t="shared" si="15"/>
        <v>8.0940016461725488E-4</v>
      </c>
      <c r="AD85" s="143">
        <f t="shared" si="15"/>
        <v>7.0777378078614914E-4</v>
      </c>
      <c r="AE85" s="143">
        <f t="shared" si="15"/>
        <v>6.1514820760019792E-4</v>
      </c>
      <c r="AF85" s="143">
        <f t="shared" si="15"/>
        <v>5.3161695995977969E-4</v>
      </c>
      <c r="AG85" s="143">
        <f t="shared" si="15"/>
        <v>4.5701528826360105E-4</v>
      </c>
      <c r="AH85" s="143">
        <f t="shared" si="15"/>
        <v>3.9100154754432751E-4</v>
      </c>
      <c r="AI85" s="143">
        <f t="shared" si="15"/>
        <v>3.3307959606252455E-4</v>
      </c>
      <c r="AJ85" s="143">
        <f t="shared" si="15"/>
        <v>2.8266597493604181E-4</v>
      </c>
      <c r="AK85" s="143">
        <f t="shared" si="15"/>
        <v>2.3909393655963075E-4</v>
      </c>
      <c r="AL85" s="143">
        <f t="shared" si="15"/>
        <v>2.0166300243490906E-4</v>
      </c>
      <c r="AM85" s="143">
        <f t="shared" si="15"/>
        <v>1.6967412412447014E-4</v>
      </c>
    </row>
    <row r="86" spans="2:39" x14ac:dyDescent="0.35">
      <c r="C86" s="56"/>
      <c r="D86" s="3"/>
      <c r="E86" s="137"/>
      <c r="F86" s="137"/>
      <c r="G86" s="137"/>
      <c r="H86" s="137"/>
      <c r="I86" s="137"/>
      <c r="J86" s="136"/>
      <c r="K86" s="92"/>
      <c r="L86" s="92"/>
      <c r="M86" s="92"/>
      <c r="N86" s="137"/>
      <c r="O86" s="136"/>
      <c r="P86" s="92"/>
      <c r="Q86" s="92"/>
      <c r="R86" s="92"/>
      <c r="S86" s="137"/>
      <c r="T86" s="137"/>
      <c r="U86" s="137"/>
      <c r="V86" s="137"/>
      <c r="W86" s="137"/>
      <c r="X86" s="142"/>
      <c r="Y86" s="142"/>
      <c r="Z86" s="142"/>
      <c r="AA86" s="142"/>
      <c r="AB86" s="142"/>
      <c r="AC86" s="142"/>
      <c r="AD86" s="142"/>
      <c r="AE86" s="142"/>
      <c r="AF86" s="142"/>
      <c r="AG86" s="142"/>
      <c r="AH86" s="142"/>
      <c r="AI86" s="142"/>
      <c r="AJ86" s="142"/>
      <c r="AK86" s="142"/>
      <c r="AL86" s="142"/>
      <c r="AM86" s="142"/>
    </row>
    <row r="87" spans="2:39" x14ac:dyDescent="0.35">
      <c r="B87" s="23" t="s">
        <v>398</v>
      </c>
      <c r="C87" s="82" t="s">
        <v>367</v>
      </c>
      <c r="D87" s="82" t="s">
        <v>72</v>
      </c>
      <c r="E87" s="126">
        <f t="shared" ref="E87:AM87" si="25">E44</f>
        <v>32001.800439999999</v>
      </c>
      <c r="F87" s="126">
        <f t="shared" si="25"/>
        <v>33963.92974</v>
      </c>
      <c r="G87" s="126">
        <f t="shared" si="25"/>
        <v>34255.391009999999</v>
      </c>
      <c r="H87" s="126">
        <f t="shared" si="25"/>
        <v>34333.114009999998</v>
      </c>
      <c r="I87" s="126">
        <f t="shared" si="25"/>
        <v>34660.960270000003</v>
      </c>
      <c r="J87" s="125">
        <f t="shared" si="25"/>
        <v>34938.525379999999</v>
      </c>
      <c r="K87" s="75">
        <f t="shared" si="25"/>
        <v>35073.741320000001</v>
      </c>
      <c r="L87" s="75">
        <f t="shared" si="25"/>
        <v>35151.189530000003</v>
      </c>
      <c r="M87" s="75">
        <f t="shared" si="25"/>
        <v>35151.551370000001</v>
      </c>
      <c r="N87" s="126">
        <f t="shared" si="25"/>
        <v>35094.894419999997</v>
      </c>
      <c r="O87" s="125">
        <f t="shared" si="25"/>
        <v>35101.292880000001</v>
      </c>
      <c r="P87" s="75">
        <f t="shared" si="25"/>
        <v>35173.397409999998</v>
      </c>
      <c r="Q87" s="75">
        <f t="shared" si="25"/>
        <v>35299.119530000004</v>
      </c>
      <c r="R87" s="75">
        <f t="shared" si="25"/>
        <v>35461.729700000004</v>
      </c>
      <c r="S87" s="126">
        <f t="shared" si="25"/>
        <v>35648.839549999997</v>
      </c>
      <c r="T87" s="126">
        <f t="shared" si="25"/>
        <v>35848.974600000001</v>
      </c>
      <c r="U87" s="126">
        <f t="shared" si="25"/>
        <v>36054.593180000003</v>
      </c>
      <c r="V87" s="126">
        <f t="shared" si="25"/>
        <v>36260.690920000001</v>
      </c>
      <c r="W87" s="126">
        <f t="shared" si="25"/>
        <v>36465.068420000003</v>
      </c>
      <c r="X87" s="130">
        <f t="shared" si="25"/>
        <v>36668.045449999998</v>
      </c>
      <c r="Y87" s="130">
        <f t="shared" si="25"/>
        <v>36866.224450000002</v>
      </c>
      <c r="Z87" s="130">
        <f t="shared" si="25"/>
        <v>37062.86131</v>
      </c>
      <c r="AA87" s="130">
        <f t="shared" si="25"/>
        <v>37260.543160000001</v>
      </c>
      <c r="AB87" s="130">
        <f t="shared" si="25"/>
        <v>37461.978060000001</v>
      </c>
      <c r="AC87" s="130">
        <f t="shared" si="25"/>
        <v>37668.709360000001</v>
      </c>
      <c r="AD87" s="130">
        <f t="shared" si="25"/>
        <v>37883.649749999997</v>
      </c>
      <c r="AE87" s="130">
        <f t="shared" si="25"/>
        <v>38106.919979999999</v>
      </c>
      <c r="AF87" s="130">
        <f t="shared" si="25"/>
        <v>38337.058239999998</v>
      </c>
      <c r="AG87" s="130">
        <f t="shared" si="25"/>
        <v>38573.000740000003</v>
      </c>
      <c r="AH87" s="130">
        <f t="shared" si="25"/>
        <v>38812.957690000003</v>
      </c>
      <c r="AI87" s="130">
        <f t="shared" si="25"/>
        <v>39053.926630000002</v>
      </c>
      <c r="AJ87" s="130">
        <f t="shared" si="25"/>
        <v>39295.44814</v>
      </c>
      <c r="AK87" s="130">
        <f t="shared" si="25"/>
        <v>39537.23979</v>
      </c>
      <c r="AL87" s="130">
        <f t="shared" si="25"/>
        <v>39779.022389999998</v>
      </c>
      <c r="AM87" s="130">
        <f t="shared" si="25"/>
        <v>40022.255669999999</v>
      </c>
    </row>
    <row r="88" spans="2:39" x14ac:dyDescent="0.35">
      <c r="C88" s="56" t="s">
        <v>8</v>
      </c>
      <c r="D88" s="78" t="s">
        <v>415</v>
      </c>
      <c r="E88" s="137">
        <f t="shared" ref="E88:AM91" si="26">E45/E$44</f>
        <v>0</v>
      </c>
      <c r="F88" s="137">
        <f t="shared" si="26"/>
        <v>0</v>
      </c>
      <c r="G88" s="137">
        <f t="shared" si="26"/>
        <v>0</v>
      </c>
      <c r="H88" s="137">
        <f t="shared" si="26"/>
        <v>0</v>
      </c>
      <c r="I88" s="137">
        <f t="shared" si="26"/>
        <v>0</v>
      </c>
      <c r="J88" s="136">
        <f t="shared" si="26"/>
        <v>0</v>
      </c>
      <c r="K88" s="92">
        <f t="shared" si="26"/>
        <v>0</v>
      </c>
      <c r="L88" s="92">
        <f t="shared" si="26"/>
        <v>0</v>
      </c>
      <c r="M88" s="92">
        <f t="shared" si="26"/>
        <v>0</v>
      </c>
      <c r="N88" s="137">
        <f t="shared" si="26"/>
        <v>0</v>
      </c>
      <c r="O88" s="136">
        <f t="shared" si="26"/>
        <v>0</v>
      </c>
      <c r="P88" s="92">
        <f t="shared" si="26"/>
        <v>0</v>
      </c>
      <c r="Q88" s="92">
        <f t="shared" si="26"/>
        <v>0</v>
      </c>
      <c r="R88" s="92">
        <f t="shared" si="26"/>
        <v>0</v>
      </c>
      <c r="S88" s="137">
        <f t="shared" si="26"/>
        <v>0</v>
      </c>
      <c r="T88" s="137">
        <f t="shared" si="26"/>
        <v>0</v>
      </c>
      <c r="U88" s="137">
        <f t="shared" si="26"/>
        <v>0</v>
      </c>
      <c r="V88" s="137">
        <f t="shared" si="26"/>
        <v>0</v>
      </c>
      <c r="W88" s="137">
        <f t="shared" si="26"/>
        <v>0</v>
      </c>
      <c r="X88" s="142">
        <f t="shared" si="26"/>
        <v>0</v>
      </c>
      <c r="Y88" s="142">
        <f t="shared" si="26"/>
        <v>0</v>
      </c>
      <c r="Z88" s="142">
        <f t="shared" si="26"/>
        <v>0</v>
      </c>
      <c r="AA88" s="142">
        <f t="shared" si="26"/>
        <v>0</v>
      </c>
      <c r="AB88" s="142">
        <f t="shared" si="26"/>
        <v>0</v>
      </c>
      <c r="AC88" s="142">
        <f t="shared" si="26"/>
        <v>0</v>
      </c>
      <c r="AD88" s="142">
        <f t="shared" si="26"/>
        <v>0</v>
      </c>
      <c r="AE88" s="142">
        <f t="shared" si="26"/>
        <v>0</v>
      </c>
      <c r="AF88" s="142">
        <f t="shared" si="26"/>
        <v>0</v>
      </c>
      <c r="AG88" s="142">
        <f t="shared" si="26"/>
        <v>0</v>
      </c>
      <c r="AH88" s="142">
        <f t="shared" si="26"/>
        <v>0</v>
      </c>
      <c r="AI88" s="142">
        <f t="shared" si="26"/>
        <v>0</v>
      </c>
      <c r="AJ88" s="142">
        <f t="shared" si="26"/>
        <v>0</v>
      </c>
      <c r="AK88" s="142">
        <f t="shared" si="26"/>
        <v>0</v>
      </c>
      <c r="AL88" s="142">
        <f t="shared" si="26"/>
        <v>0</v>
      </c>
      <c r="AM88" s="142">
        <f t="shared" si="26"/>
        <v>0</v>
      </c>
    </row>
    <row r="89" spans="2:39" x14ac:dyDescent="0.35">
      <c r="C89" s="56" t="s">
        <v>6</v>
      </c>
      <c r="D89" s="3" t="s">
        <v>416</v>
      </c>
      <c r="E89" s="137">
        <f t="shared" si="26"/>
        <v>0.9999246395525615</v>
      </c>
      <c r="F89" s="137">
        <f t="shared" si="26"/>
        <v>0.99758768638884843</v>
      </c>
      <c r="G89" s="137">
        <f t="shared" si="26"/>
        <v>0.99508210050935286</v>
      </c>
      <c r="H89" s="137">
        <f t="shared" si="26"/>
        <v>0.99392087796233097</v>
      </c>
      <c r="I89" s="137">
        <f t="shared" si="26"/>
        <v>0.99143268600503764</v>
      </c>
      <c r="J89" s="136">
        <f t="shared" si="26"/>
        <v>0.98689631073376471</v>
      </c>
      <c r="K89" s="92">
        <f t="shared" si="26"/>
        <v>0.97914329944656164</v>
      </c>
      <c r="L89" s="92">
        <f t="shared" si="26"/>
        <v>0.97083381917630374</v>
      </c>
      <c r="M89" s="92">
        <f t="shared" si="26"/>
        <v>0.96192663146178514</v>
      </c>
      <c r="N89" s="137">
        <f t="shared" si="26"/>
        <v>0.95226667246944807</v>
      </c>
      <c r="O89" s="136">
        <f t="shared" si="26"/>
        <v>0.94131890506022864</v>
      </c>
      <c r="P89" s="92">
        <f t="shared" si="26"/>
        <v>0.92892432764287813</v>
      </c>
      <c r="Q89" s="92">
        <f t="shared" si="26"/>
        <v>0.91498968189703167</v>
      </c>
      <c r="R89" s="92">
        <f t="shared" si="26"/>
        <v>0.89946332679874885</v>
      </c>
      <c r="S89" s="137">
        <f t="shared" si="26"/>
        <v>0.88230022904069538</v>
      </c>
      <c r="T89" s="137">
        <f t="shared" si="26"/>
        <v>0.86348281353631795</v>
      </c>
      <c r="U89" s="137">
        <f t="shared" si="26"/>
        <v>0.84300735854260433</v>
      </c>
      <c r="V89" s="137">
        <f t="shared" si="26"/>
        <v>0.82089379751950953</v>
      </c>
      <c r="W89" s="137">
        <f t="shared" si="26"/>
        <v>0.79718492353236059</v>
      </c>
      <c r="X89" s="142">
        <f t="shared" si="26"/>
        <v>0.77194790784792167</v>
      </c>
      <c r="Y89" s="142">
        <f t="shared" si="26"/>
        <v>0.74532235182547957</v>
      </c>
      <c r="Z89" s="142">
        <f t="shared" si="26"/>
        <v>0.71743460920610724</v>
      </c>
      <c r="AA89" s="142">
        <f t="shared" si="26"/>
        <v>0.68845261057649054</v>
      </c>
      <c r="AB89" s="142">
        <f t="shared" si="26"/>
        <v>0.65857337806577099</v>
      </c>
      <c r="AC89" s="142">
        <f t="shared" si="26"/>
        <v>0.62802695770408001</v>
      </c>
      <c r="AD89" s="142">
        <f t="shared" si="26"/>
        <v>0.59704418157334493</v>
      </c>
      <c r="AE89" s="142">
        <f t="shared" si="26"/>
        <v>0.56588583756749999</v>
      </c>
      <c r="AF89" s="142">
        <f t="shared" si="26"/>
        <v>0.53482006291779571</v>
      </c>
      <c r="AG89" s="142">
        <f t="shared" si="26"/>
        <v>0.50409433170793538</v>
      </c>
      <c r="AH89" s="142">
        <f t="shared" si="26"/>
        <v>0.47393868220301555</v>
      </c>
      <c r="AI89" s="142">
        <f t="shared" si="26"/>
        <v>0.44456362671258487</v>
      </c>
      <c r="AJ89" s="142">
        <f t="shared" si="26"/>
        <v>0.41612518787780389</v>
      </c>
      <c r="AK89" s="142">
        <f t="shared" si="26"/>
        <v>0.3887473683453106</v>
      </c>
      <c r="AL89" s="142">
        <f t="shared" si="26"/>
        <v>0.36252465052095517</v>
      </c>
      <c r="AM89" s="142">
        <f t="shared" si="26"/>
        <v>0.3375120283419048</v>
      </c>
    </row>
    <row r="90" spans="2:39" x14ac:dyDescent="0.35">
      <c r="C90" s="56" t="s">
        <v>34</v>
      </c>
      <c r="D90" s="3" t="s">
        <v>392</v>
      </c>
      <c r="E90" s="137">
        <f t="shared" si="26"/>
        <v>7.5360400972489787E-5</v>
      </c>
      <c r="F90" s="137">
        <f t="shared" si="26"/>
        <v>2.4123136718042218E-3</v>
      </c>
      <c r="G90" s="137">
        <f t="shared" si="26"/>
        <v>4.9178993067345526E-3</v>
      </c>
      <c r="H90" s="137">
        <f t="shared" si="26"/>
        <v>6.0791218862119179E-3</v>
      </c>
      <c r="I90" s="137">
        <f t="shared" si="26"/>
        <v>8.5673139603411209E-3</v>
      </c>
      <c r="J90" s="136">
        <f t="shared" si="26"/>
        <v>1.3103689277684107E-2</v>
      </c>
      <c r="K90" s="92">
        <f t="shared" si="26"/>
        <v>2.0856700741613384E-2</v>
      </c>
      <c r="L90" s="92">
        <f t="shared" si="26"/>
        <v>2.916618085214483E-2</v>
      </c>
      <c r="M90" s="92">
        <f t="shared" si="26"/>
        <v>3.8073368680456049E-2</v>
      </c>
      <c r="N90" s="137">
        <f t="shared" si="26"/>
        <v>4.7733327302598563E-2</v>
      </c>
      <c r="O90" s="136">
        <f t="shared" si="26"/>
        <v>5.8681095110705218E-2</v>
      </c>
      <c r="P90" s="92">
        <f t="shared" si="26"/>
        <v>7.107567244241364E-2</v>
      </c>
      <c r="Q90" s="92">
        <f t="shared" si="26"/>
        <v>8.5010318046309624E-2</v>
      </c>
      <c r="R90" s="92">
        <f t="shared" si="26"/>
        <v>0.10053667308845343</v>
      </c>
      <c r="S90" s="137">
        <f t="shared" si="26"/>
        <v>0.11769977109956165</v>
      </c>
      <c r="T90" s="137">
        <f t="shared" si="26"/>
        <v>0.13651718632420801</v>
      </c>
      <c r="U90" s="137">
        <f t="shared" si="26"/>
        <v>0.15699264170701702</v>
      </c>
      <c r="V90" s="137">
        <f t="shared" si="26"/>
        <v>0.17910620248049042</v>
      </c>
      <c r="W90" s="137">
        <f t="shared" si="26"/>
        <v>0.20281507654990982</v>
      </c>
      <c r="X90" s="142">
        <f t="shared" si="26"/>
        <v>0.22805209234298035</v>
      </c>
      <c r="Y90" s="142">
        <f t="shared" si="26"/>
        <v>0.25467764814739524</v>
      </c>
      <c r="Z90" s="142">
        <f t="shared" si="26"/>
        <v>0.28256539079389281</v>
      </c>
      <c r="AA90" s="142">
        <f t="shared" si="26"/>
        <v>0.3115473894235094</v>
      </c>
      <c r="AB90" s="142">
        <f t="shared" si="26"/>
        <v>0.34142662220116626</v>
      </c>
      <c r="AC90" s="142">
        <f t="shared" si="26"/>
        <v>0.3719730422959201</v>
      </c>
      <c r="AD90" s="142">
        <f t="shared" si="26"/>
        <v>0.40295581842665518</v>
      </c>
      <c r="AE90" s="142">
        <f t="shared" si="26"/>
        <v>0.43411416243250001</v>
      </c>
      <c r="AF90" s="142">
        <f t="shared" si="26"/>
        <v>0.46517993682136005</v>
      </c>
      <c r="AG90" s="142">
        <f t="shared" si="26"/>
        <v>0.49590566829206451</v>
      </c>
      <c r="AH90" s="142">
        <f t="shared" si="26"/>
        <v>0.52606131753933849</v>
      </c>
      <c r="AI90" s="142">
        <f t="shared" si="26"/>
        <v>0.55543637328741502</v>
      </c>
      <c r="AJ90" s="142">
        <f t="shared" si="26"/>
        <v>0.58387481212219605</v>
      </c>
      <c r="AK90" s="142">
        <f t="shared" si="26"/>
        <v>0.61125263165468946</v>
      </c>
      <c r="AL90" s="142">
        <f t="shared" si="26"/>
        <v>0.63747534947904483</v>
      </c>
      <c r="AM90" s="142">
        <f t="shared" si="26"/>
        <v>0.66248797165809525</v>
      </c>
    </row>
    <row r="91" spans="2:39" x14ac:dyDescent="0.35">
      <c r="C91" s="56" t="s">
        <v>35</v>
      </c>
      <c r="D91" s="3" t="s">
        <v>417</v>
      </c>
      <c r="E91" s="137">
        <f t="shared" si="26"/>
        <v>7.0669503868701714E-7</v>
      </c>
      <c r="F91" s="137">
        <f t="shared" si="26"/>
        <v>1.7655477705036616E-5</v>
      </c>
      <c r="G91" s="137">
        <f t="shared" si="26"/>
        <v>2.298119751633219E-5</v>
      </c>
      <c r="H91" s="137">
        <f t="shared" si="26"/>
        <v>2.5447469744385122E-5</v>
      </c>
      <c r="I91" s="137">
        <f t="shared" si="26"/>
        <v>2.8772185973253759E-5</v>
      </c>
      <c r="J91" s="136">
        <f t="shared" si="26"/>
        <v>3.1173646659497334E-5</v>
      </c>
      <c r="K91" s="92">
        <f t="shared" si="26"/>
        <v>3.3900424256193948E-5</v>
      </c>
      <c r="L91" s="92">
        <f t="shared" si="26"/>
        <v>3.6937763881130309E-5</v>
      </c>
      <c r="M91" s="92">
        <f t="shared" si="26"/>
        <v>4.0314700369368079E-5</v>
      </c>
      <c r="N91" s="137">
        <f t="shared" si="26"/>
        <v>4.4052306512110605E-5</v>
      </c>
      <c r="O91" s="136">
        <f t="shared" si="26"/>
        <v>4.7868964392402175E-5</v>
      </c>
      <c r="P91" s="92">
        <f t="shared" si="26"/>
        <v>5.1569639800683679E-5</v>
      </c>
      <c r="Q91" s="92">
        <f t="shared" si="26"/>
        <v>5.5044628814287021E-5</v>
      </c>
      <c r="R91" s="92">
        <f t="shared" si="26"/>
        <v>5.8209326292394577E-5</v>
      </c>
      <c r="S91" s="137">
        <f t="shared" si="26"/>
        <v>6.1009484108158025E-5</v>
      </c>
      <c r="T91" s="137">
        <f t="shared" si="26"/>
        <v>6.341465777936086E-5</v>
      </c>
      <c r="U91" s="137">
        <f t="shared" si="26"/>
        <v>6.5407202522760503E-5</v>
      </c>
      <c r="V91" s="137">
        <f t="shared" si="26"/>
        <v>6.6976893390094288E-5</v>
      </c>
      <c r="W91" s="137">
        <f t="shared" si="26"/>
        <v>6.8119377136218728E-5</v>
      </c>
      <c r="X91" s="142">
        <f t="shared" si="26"/>
        <v>6.8834465295995213E-5</v>
      </c>
      <c r="Y91" s="142">
        <f t="shared" si="26"/>
        <v>6.9143063848514053E-5</v>
      </c>
      <c r="Z91" s="142">
        <f t="shared" si="26"/>
        <v>6.9051790917974329E-5</v>
      </c>
      <c r="AA91" s="142">
        <f t="shared" si="26"/>
        <v>6.8570330390213237E-5</v>
      </c>
      <c r="AB91" s="142">
        <f t="shared" si="26"/>
        <v>6.7716631698865498E-5</v>
      </c>
      <c r="AC91" s="142">
        <f t="shared" si="26"/>
        <v>6.651550503242408E-5</v>
      </c>
      <c r="AD91" s="142">
        <f t="shared" si="26"/>
        <v>6.5003576985081811E-5</v>
      </c>
      <c r="AE91" s="142">
        <f t="shared" si="26"/>
        <v>6.3217403880039318E-5</v>
      </c>
      <c r="AF91" s="142">
        <f t="shared" si="26"/>
        <v>6.1197289925394135E-5</v>
      </c>
      <c r="AG91" s="142">
        <f t="shared" si="26"/>
        <v>5.8985818923871456E-5</v>
      </c>
      <c r="AH91" s="142">
        <f t="shared" si="26"/>
        <v>5.662626784472708E-5</v>
      </c>
      <c r="AI91" s="142">
        <f t="shared" si="26"/>
        <v>5.4163729656190018E-5</v>
      </c>
      <c r="AJ91" s="142">
        <f t="shared" si="26"/>
        <v>5.1635311824694202E-5</v>
      </c>
      <c r="AK91" s="142">
        <f t="shared" si="26"/>
        <v>4.9073744507848461E-5</v>
      </c>
      <c r="AL91" s="142">
        <f t="shared" si="26"/>
        <v>4.6507580876725518E-5</v>
      </c>
      <c r="AM91" s="142">
        <f t="shared" si="26"/>
        <v>4.3960329535319265E-5</v>
      </c>
    </row>
    <row r="92" spans="2:39" x14ac:dyDescent="0.35">
      <c r="C92" s="82" t="s">
        <v>367</v>
      </c>
      <c r="D92" s="82" t="s">
        <v>72</v>
      </c>
      <c r="E92" s="83">
        <f>E44</f>
        <v>32001.800439999999</v>
      </c>
      <c r="F92" s="83">
        <f t="shared" ref="F92:AM92" si="27">F44</f>
        <v>33963.92974</v>
      </c>
      <c r="G92" s="83">
        <f t="shared" si="27"/>
        <v>34255.391009999999</v>
      </c>
      <c r="H92" s="83">
        <f t="shared" si="27"/>
        <v>34333.114009999998</v>
      </c>
      <c r="I92" s="83">
        <f t="shared" si="27"/>
        <v>34660.960270000003</v>
      </c>
      <c r="J92" s="83">
        <f t="shared" si="27"/>
        <v>34938.525379999999</v>
      </c>
      <c r="K92" s="83">
        <f t="shared" si="27"/>
        <v>35073.741320000001</v>
      </c>
      <c r="L92" s="83">
        <f t="shared" si="27"/>
        <v>35151.189530000003</v>
      </c>
      <c r="M92" s="83">
        <f t="shared" si="27"/>
        <v>35151.551370000001</v>
      </c>
      <c r="N92" s="83">
        <f t="shared" si="27"/>
        <v>35094.894419999997</v>
      </c>
      <c r="O92" s="83">
        <f t="shared" si="27"/>
        <v>35101.292880000001</v>
      </c>
      <c r="P92" s="83">
        <f t="shared" si="27"/>
        <v>35173.397409999998</v>
      </c>
      <c r="Q92" s="83">
        <f t="shared" si="27"/>
        <v>35299.119530000004</v>
      </c>
      <c r="R92" s="83">
        <f t="shared" si="27"/>
        <v>35461.729700000004</v>
      </c>
      <c r="S92" s="83">
        <f t="shared" si="27"/>
        <v>35648.839549999997</v>
      </c>
      <c r="T92" s="83">
        <f t="shared" si="27"/>
        <v>35848.974600000001</v>
      </c>
      <c r="U92" s="83">
        <f t="shared" si="27"/>
        <v>36054.593180000003</v>
      </c>
      <c r="V92" s="83">
        <f t="shared" si="27"/>
        <v>36260.690920000001</v>
      </c>
      <c r="W92" s="83">
        <f t="shared" si="27"/>
        <v>36465.068420000003</v>
      </c>
      <c r="X92" s="83">
        <f t="shared" si="27"/>
        <v>36668.045449999998</v>
      </c>
      <c r="Y92" s="83">
        <f t="shared" si="27"/>
        <v>36866.224450000002</v>
      </c>
      <c r="Z92" s="83">
        <f t="shared" si="27"/>
        <v>37062.86131</v>
      </c>
      <c r="AA92" s="83">
        <f t="shared" si="27"/>
        <v>37260.543160000001</v>
      </c>
      <c r="AB92" s="83">
        <f t="shared" si="27"/>
        <v>37461.978060000001</v>
      </c>
      <c r="AC92" s="83">
        <f t="shared" si="27"/>
        <v>37668.709360000001</v>
      </c>
      <c r="AD92" s="83">
        <f t="shared" si="27"/>
        <v>37883.649749999997</v>
      </c>
      <c r="AE92" s="83">
        <f t="shared" si="27"/>
        <v>38106.919979999999</v>
      </c>
      <c r="AF92" s="83">
        <f t="shared" si="27"/>
        <v>38337.058239999998</v>
      </c>
      <c r="AG92" s="83">
        <f t="shared" si="27"/>
        <v>38573.000740000003</v>
      </c>
      <c r="AH92" s="83">
        <f t="shared" si="27"/>
        <v>38812.957690000003</v>
      </c>
      <c r="AI92" s="83">
        <f t="shared" si="27"/>
        <v>39053.926630000002</v>
      </c>
      <c r="AJ92" s="83">
        <f t="shared" si="27"/>
        <v>39295.44814</v>
      </c>
      <c r="AK92" s="83">
        <f t="shared" si="27"/>
        <v>39537.23979</v>
      </c>
      <c r="AL92" s="83">
        <f t="shared" si="27"/>
        <v>39779.022389999998</v>
      </c>
      <c r="AM92" s="83">
        <f t="shared" si="27"/>
        <v>40022.255669999999</v>
      </c>
    </row>
    <row r="93" spans="2:39" x14ac:dyDescent="0.35">
      <c r="C93" s="84" t="s">
        <v>188</v>
      </c>
      <c r="D93" s="3" t="s">
        <v>392</v>
      </c>
      <c r="E93" s="154">
        <f t="shared" ref="E93:AM100" si="28">E50/E$49</f>
        <v>7.5360400972489787E-5</v>
      </c>
      <c r="F93" s="154">
        <f t="shared" si="28"/>
        <v>2.4123136718042218E-3</v>
      </c>
      <c r="G93" s="154">
        <f t="shared" si="28"/>
        <v>4.9178993067345526E-3</v>
      </c>
      <c r="H93" s="154">
        <f t="shared" si="28"/>
        <v>6.0791218862119179E-3</v>
      </c>
      <c r="I93" s="154">
        <f t="shared" si="28"/>
        <v>8.5673139603411209E-3</v>
      </c>
      <c r="J93" s="153">
        <f t="shared" si="28"/>
        <v>1.3103689277684107E-2</v>
      </c>
      <c r="K93" s="95">
        <f t="shared" si="28"/>
        <v>2.0856700741613384E-2</v>
      </c>
      <c r="L93" s="95">
        <f t="shared" si="28"/>
        <v>2.916618085214483E-2</v>
      </c>
      <c r="M93" s="95">
        <f t="shared" si="28"/>
        <v>3.8073368680456049E-2</v>
      </c>
      <c r="N93" s="154">
        <f t="shared" si="28"/>
        <v>4.7733327302598563E-2</v>
      </c>
      <c r="O93" s="153">
        <f t="shared" si="28"/>
        <v>5.8681095110705218E-2</v>
      </c>
      <c r="P93" s="95">
        <f t="shared" si="28"/>
        <v>7.107567244241364E-2</v>
      </c>
      <c r="Q93" s="95">
        <f t="shared" si="28"/>
        <v>8.5010318046309624E-2</v>
      </c>
      <c r="R93" s="95">
        <f t="shared" si="28"/>
        <v>0.10053667308845343</v>
      </c>
      <c r="S93" s="154">
        <f t="shared" si="28"/>
        <v>0.11769977109956165</v>
      </c>
      <c r="T93" s="154">
        <f t="shared" si="28"/>
        <v>0.13651718632420801</v>
      </c>
      <c r="U93" s="154">
        <f t="shared" si="28"/>
        <v>0.15699264170701702</v>
      </c>
      <c r="V93" s="154">
        <f t="shared" si="28"/>
        <v>0.17910620248049042</v>
      </c>
      <c r="W93" s="154">
        <f t="shared" si="28"/>
        <v>0.20281507654990982</v>
      </c>
      <c r="X93" s="146">
        <f t="shared" si="28"/>
        <v>0.22805209234298035</v>
      </c>
      <c r="Y93" s="146">
        <f t="shared" si="28"/>
        <v>0.25467764814739524</v>
      </c>
      <c r="Z93" s="146">
        <f t="shared" si="28"/>
        <v>0.28256539079389281</v>
      </c>
      <c r="AA93" s="146">
        <f t="shared" si="28"/>
        <v>0.3115473894235094</v>
      </c>
      <c r="AB93" s="146">
        <f t="shared" si="28"/>
        <v>0.34142662220116626</v>
      </c>
      <c r="AC93" s="146">
        <f t="shared" si="28"/>
        <v>0.3719730422959201</v>
      </c>
      <c r="AD93" s="146">
        <f t="shared" si="28"/>
        <v>0.40295581842665518</v>
      </c>
      <c r="AE93" s="146">
        <f t="shared" si="28"/>
        <v>0.43411416243250001</v>
      </c>
      <c r="AF93" s="146">
        <f t="shared" si="28"/>
        <v>0.46517993682136005</v>
      </c>
      <c r="AG93" s="146">
        <f t="shared" si="28"/>
        <v>0.49590566829206451</v>
      </c>
      <c r="AH93" s="146">
        <f t="shared" si="28"/>
        <v>0.52606131753933849</v>
      </c>
      <c r="AI93" s="146">
        <f t="shared" si="28"/>
        <v>0.55543637328741502</v>
      </c>
      <c r="AJ93" s="146">
        <f t="shared" si="28"/>
        <v>0.58387481212219605</v>
      </c>
      <c r="AK93" s="146">
        <f t="shared" si="28"/>
        <v>0.61125263165468946</v>
      </c>
      <c r="AL93" s="146">
        <f t="shared" si="28"/>
        <v>0.63747534947904483</v>
      </c>
      <c r="AM93" s="146">
        <f t="shared" si="28"/>
        <v>0.66248797165809525</v>
      </c>
    </row>
    <row r="94" spans="2:39" x14ac:dyDescent="0.35">
      <c r="C94" s="86" t="s">
        <v>27</v>
      </c>
      <c r="D94" s="87" t="s">
        <v>418</v>
      </c>
      <c r="E94" s="137">
        <f t="shared" si="28"/>
        <v>2.2444105679199093E-7</v>
      </c>
      <c r="F94" s="137">
        <f t="shared" si="28"/>
        <v>4.1277993469315194E-5</v>
      </c>
      <c r="G94" s="137">
        <f t="shared" si="28"/>
        <v>1.1168881289030131E-4</v>
      </c>
      <c r="H94" s="137">
        <f t="shared" si="28"/>
        <v>1.5007565347842448E-4</v>
      </c>
      <c r="I94" s="137">
        <f t="shared" si="28"/>
        <v>2.3605957746882701E-4</v>
      </c>
      <c r="J94" s="136">
        <f t="shared" si="28"/>
        <v>4.0248739799561632E-4</v>
      </c>
      <c r="K94" s="92">
        <f t="shared" si="28"/>
        <v>7.0650194953311013E-4</v>
      </c>
      <c r="L94" s="92">
        <f t="shared" si="28"/>
        <v>1.0600217835643755E-3</v>
      </c>
      <c r="M94" s="92">
        <f t="shared" si="28"/>
        <v>1.4707661134445117E-3</v>
      </c>
      <c r="N94" s="137">
        <f t="shared" si="28"/>
        <v>1.9524631209874971E-3</v>
      </c>
      <c r="O94" s="136">
        <f t="shared" si="28"/>
        <v>2.5396804594851152E-3</v>
      </c>
      <c r="P94" s="92">
        <f t="shared" si="28"/>
        <v>3.2507069268063633E-3</v>
      </c>
      <c r="Q94" s="92">
        <f t="shared" si="28"/>
        <v>4.1009081112341264E-3</v>
      </c>
      <c r="R94" s="92">
        <f t="shared" si="28"/>
        <v>5.1035658139371581E-3</v>
      </c>
      <c r="S94" s="137">
        <f t="shared" si="28"/>
        <v>6.2719015014894089E-3</v>
      </c>
      <c r="T94" s="137">
        <f t="shared" si="28"/>
        <v>7.6178148537615342E-3</v>
      </c>
      <c r="U94" s="137">
        <f t="shared" si="28"/>
        <v>9.1528095339335619E-3</v>
      </c>
      <c r="V94" s="137">
        <f t="shared" si="28"/>
        <v>1.0887270421045798E-2</v>
      </c>
      <c r="W94" s="137">
        <f t="shared" si="28"/>
        <v>1.2830345941251356E-2</v>
      </c>
      <c r="X94" s="142">
        <f t="shared" si="28"/>
        <v>1.4989653734052519E-2</v>
      </c>
      <c r="Y94" s="142">
        <f t="shared" si="28"/>
        <v>1.7366673613901897E-2</v>
      </c>
      <c r="Z94" s="142">
        <f t="shared" si="28"/>
        <v>1.9963526032469727E-2</v>
      </c>
      <c r="AA94" s="142">
        <f t="shared" si="28"/>
        <v>2.2778169825799176E-2</v>
      </c>
      <c r="AB94" s="142">
        <f t="shared" si="28"/>
        <v>2.5804845426253498E-2</v>
      </c>
      <c r="AC94" s="142">
        <f t="shared" si="28"/>
        <v>2.903316536672548E-2</v>
      </c>
      <c r="AD94" s="142">
        <f t="shared" si="28"/>
        <v>3.2451069105346696E-2</v>
      </c>
      <c r="AE94" s="142">
        <f t="shared" si="28"/>
        <v>3.6041254888110219E-2</v>
      </c>
      <c r="AF94" s="142">
        <f t="shared" si="28"/>
        <v>3.9783281843171495E-2</v>
      </c>
      <c r="AG94" s="142">
        <f t="shared" si="28"/>
        <v>4.3656702970835549E-2</v>
      </c>
      <c r="AH94" s="142">
        <f t="shared" si="28"/>
        <v>4.764052875765263E-2</v>
      </c>
      <c r="AI94" s="142">
        <f t="shared" si="28"/>
        <v>5.171356061412255E-2</v>
      </c>
      <c r="AJ94" s="142">
        <f t="shared" si="28"/>
        <v>5.5859186213622347E-2</v>
      </c>
      <c r="AK94" s="142">
        <f t="shared" si="28"/>
        <v>6.0062753460109461E-2</v>
      </c>
      <c r="AL94" s="142">
        <f t="shared" si="28"/>
        <v>6.4311551121555871E-2</v>
      </c>
      <c r="AM94" s="142">
        <f t="shared" si="28"/>
        <v>6.8597172349231572E-2</v>
      </c>
    </row>
    <row r="95" spans="2:39" x14ac:dyDescent="0.35">
      <c r="C95" s="56" t="s">
        <v>28</v>
      </c>
      <c r="D95" s="78" t="s">
        <v>419</v>
      </c>
      <c r="E95" s="137">
        <f t="shared" si="28"/>
        <v>5.1448795922808401E-7</v>
      </c>
      <c r="F95" s="137">
        <f t="shared" si="28"/>
        <v>3.637085951055792E-5</v>
      </c>
      <c r="G95" s="137">
        <f t="shared" si="28"/>
        <v>8.9418483330282674E-5</v>
      </c>
      <c r="H95" s="137">
        <f t="shared" si="28"/>
        <v>1.1705604175110477E-4</v>
      </c>
      <c r="I95" s="137">
        <f t="shared" si="28"/>
        <v>1.7815636903587725E-4</v>
      </c>
      <c r="J95" s="136">
        <f t="shared" si="28"/>
        <v>2.9444861447669945E-4</v>
      </c>
      <c r="K95" s="92">
        <f t="shared" si="28"/>
        <v>5.0302935917302357E-4</v>
      </c>
      <c r="L95" s="92">
        <f t="shared" si="28"/>
        <v>7.40367485367429E-4</v>
      </c>
      <c r="M95" s="92">
        <f t="shared" si="28"/>
        <v>1.0103169181975139E-3</v>
      </c>
      <c r="N95" s="137">
        <f t="shared" si="28"/>
        <v>1.320437350955279E-3</v>
      </c>
      <c r="O95" s="136">
        <f t="shared" si="28"/>
        <v>1.6912622589985921E-3</v>
      </c>
      <c r="P95" s="92">
        <f t="shared" si="28"/>
        <v>2.132274825083495E-3</v>
      </c>
      <c r="Q95" s="92">
        <f t="shared" si="28"/>
        <v>2.6508592949598701E-3</v>
      </c>
      <c r="R95" s="92">
        <f t="shared" si="28"/>
        <v>3.2529113575641513E-3</v>
      </c>
      <c r="S95" s="137">
        <f t="shared" si="28"/>
        <v>3.9440906934094019E-3</v>
      </c>
      <c r="T95" s="137">
        <f t="shared" si="28"/>
        <v>4.7290460491999677E-3</v>
      </c>
      <c r="U95" s="137">
        <f t="shared" si="28"/>
        <v>5.6119536029667098E-3</v>
      </c>
      <c r="V95" s="137">
        <f t="shared" si="28"/>
        <v>6.5960858447977966E-3</v>
      </c>
      <c r="W95" s="137">
        <f t="shared" si="28"/>
        <v>7.6837588201623883E-3</v>
      </c>
      <c r="X95" s="142">
        <f t="shared" si="28"/>
        <v>8.8761803119233353E-3</v>
      </c>
      <c r="Y95" s="142">
        <f t="shared" si="28"/>
        <v>1.0170976615968604E-2</v>
      </c>
      <c r="Z95" s="142">
        <f t="shared" si="28"/>
        <v>1.1566027949502639E-2</v>
      </c>
      <c r="AA95" s="142">
        <f t="shared" si="28"/>
        <v>1.3056839775816086E-2</v>
      </c>
      <c r="AB95" s="142">
        <f t="shared" si="28"/>
        <v>1.4636908783134339E-2</v>
      </c>
      <c r="AC95" s="142">
        <f t="shared" si="28"/>
        <v>1.6297347199580293E-2</v>
      </c>
      <c r="AD95" s="142">
        <f t="shared" si="28"/>
        <v>1.8028496626041161E-2</v>
      </c>
      <c r="AE95" s="142">
        <f t="shared" si="28"/>
        <v>1.9818200358264693E-2</v>
      </c>
      <c r="AF95" s="142">
        <f t="shared" si="28"/>
        <v>2.1652965073722882E-2</v>
      </c>
      <c r="AG95" s="142">
        <f t="shared" si="28"/>
        <v>2.3519563769878484E-2</v>
      </c>
      <c r="AH95" s="142">
        <f t="shared" si="28"/>
        <v>2.5404824037773555E-2</v>
      </c>
      <c r="AI95" s="142">
        <f t="shared" si="28"/>
        <v>2.7295805466616658E-2</v>
      </c>
      <c r="AJ95" s="142">
        <f t="shared" si="28"/>
        <v>2.918206238326921E-2</v>
      </c>
      <c r="AK95" s="142">
        <f t="shared" si="28"/>
        <v>3.1054366074147233E-2</v>
      </c>
      <c r="AL95" s="142">
        <f t="shared" si="28"/>
        <v>3.2904664578409716E-2</v>
      </c>
      <c r="AM95" s="142">
        <f t="shared" si="28"/>
        <v>3.4727010477867949E-2</v>
      </c>
    </row>
    <row r="96" spans="2:39" x14ac:dyDescent="0.35">
      <c r="C96" s="56" t="s">
        <v>29</v>
      </c>
      <c r="D96" s="78" t="s">
        <v>420</v>
      </c>
      <c r="E96" s="137">
        <f t="shared" si="28"/>
        <v>2.1062929920576682E-6</v>
      </c>
      <c r="F96" s="137">
        <f t="shared" si="28"/>
        <v>7.0856694864897583E-5</v>
      </c>
      <c r="G96" s="137">
        <f t="shared" si="28"/>
        <v>1.4582198593330261E-4</v>
      </c>
      <c r="H96" s="137">
        <f t="shared" si="28"/>
        <v>1.8063499632435469E-4</v>
      </c>
      <c r="I96" s="137">
        <f t="shared" si="28"/>
        <v>2.5512595242936122E-4</v>
      </c>
      <c r="J96" s="136">
        <f t="shared" si="28"/>
        <v>3.9070896872522783E-4</v>
      </c>
      <c r="K96" s="92">
        <f t="shared" si="28"/>
        <v>6.2184722841538017E-4</v>
      </c>
      <c r="L96" s="92">
        <f t="shared" si="28"/>
        <v>8.6859429846441376E-4</v>
      </c>
      <c r="M96" s="92">
        <f t="shared" si="28"/>
        <v>1.1315442283422609E-3</v>
      </c>
      <c r="N96" s="137">
        <f t="shared" si="28"/>
        <v>1.4144575041579511E-3</v>
      </c>
      <c r="O96" s="136">
        <f t="shared" si="28"/>
        <v>1.7319305476248886E-3</v>
      </c>
      <c r="P96" s="92">
        <f t="shared" si="28"/>
        <v>2.0871791895521645E-3</v>
      </c>
      <c r="Q96" s="92">
        <f t="shared" si="28"/>
        <v>2.481268328961065E-3</v>
      </c>
      <c r="R96" s="92">
        <f t="shared" si="28"/>
        <v>2.9138591482749921E-3</v>
      </c>
      <c r="S96" s="137">
        <f t="shared" si="28"/>
        <v>3.384215313118096E-3</v>
      </c>
      <c r="T96" s="137">
        <f t="shared" si="28"/>
        <v>3.8906114486186726E-3</v>
      </c>
      <c r="U96" s="137">
        <f t="shared" si="28"/>
        <v>4.4306984439534307E-3</v>
      </c>
      <c r="V96" s="137">
        <f t="shared" si="28"/>
        <v>5.0012307266868814E-3</v>
      </c>
      <c r="W96" s="137">
        <f t="shared" si="28"/>
        <v>5.5981016667457544E-3</v>
      </c>
      <c r="X96" s="142">
        <f t="shared" si="28"/>
        <v>6.2163214565340297E-3</v>
      </c>
      <c r="Y96" s="142">
        <f t="shared" si="28"/>
        <v>6.8489221276902415E-3</v>
      </c>
      <c r="Z96" s="142">
        <f t="shared" si="28"/>
        <v>7.4891630054776245E-3</v>
      </c>
      <c r="AA96" s="142">
        <f t="shared" si="28"/>
        <v>8.1292195848923846E-3</v>
      </c>
      <c r="AB96" s="142">
        <f t="shared" si="28"/>
        <v>8.7606288854892352E-3</v>
      </c>
      <c r="AC96" s="142">
        <f t="shared" si="28"/>
        <v>9.3743385239254719E-3</v>
      </c>
      <c r="AD96" s="142">
        <f t="shared" si="28"/>
        <v>9.961482583921313E-3</v>
      </c>
      <c r="AE96" s="142">
        <f t="shared" si="28"/>
        <v>1.0512938810333106E-2</v>
      </c>
      <c r="AF96" s="142">
        <f t="shared" si="28"/>
        <v>1.1019887294304823E-2</v>
      </c>
      <c r="AG96" s="142">
        <f t="shared" si="28"/>
        <v>1.1474360724054987E-2</v>
      </c>
      <c r="AH96" s="142">
        <f t="shared" si="28"/>
        <v>1.1869260597954703E-2</v>
      </c>
      <c r="AI96" s="142">
        <f t="shared" si="28"/>
        <v>1.2198403569336555E-2</v>
      </c>
      <c r="AJ96" s="142">
        <f t="shared" si="28"/>
        <v>1.2456959731214303E-2</v>
      </c>
      <c r="AK96" s="142">
        <f t="shared" si="28"/>
        <v>1.2641092981063664E-2</v>
      </c>
      <c r="AL96" s="142">
        <f t="shared" si="28"/>
        <v>1.2747870433524749E-2</v>
      </c>
      <c r="AM96" s="142">
        <f t="shared" si="28"/>
        <v>1.2775104082483115E-2</v>
      </c>
    </row>
    <row r="97" spans="3:40" x14ac:dyDescent="0.35">
      <c r="C97" s="56" t="s">
        <v>30</v>
      </c>
      <c r="D97" s="78" t="s">
        <v>421</v>
      </c>
      <c r="E97" s="137">
        <f t="shared" si="28"/>
        <v>4.9480620659729355E-5</v>
      </c>
      <c r="F97" s="137">
        <f t="shared" si="28"/>
        <v>1.5702133041805074E-3</v>
      </c>
      <c r="G97" s="137">
        <f t="shared" si="28"/>
        <v>3.1856790240153208E-3</v>
      </c>
      <c r="H97" s="137">
        <f t="shared" si="28"/>
        <v>3.9310588710563628E-3</v>
      </c>
      <c r="I97" s="137">
        <f t="shared" si="28"/>
        <v>5.5260369911269043E-3</v>
      </c>
      <c r="J97" s="136">
        <f t="shared" si="28"/>
        <v>8.4283417000926668E-3</v>
      </c>
      <c r="K97" s="92">
        <f t="shared" si="28"/>
        <v>1.3377271780597142E-2</v>
      </c>
      <c r="L97" s="92">
        <f t="shared" si="28"/>
        <v>1.8665393381354509E-2</v>
      </c>
      <c r="M97" s="92">
        <f t="shared" si="28"/>
        <v>2.4315480005513052E-2</v>
      </c>
      <c r="N97" s="137">
        <f t="shared" si="28"/>
        <v>3.0422066447122826E-2</v>
      </c>
      <c r="O97" s="136">
        <f t="shared" si="28"/>
        <v>3.7318796731455321E-2</v>
      </c>
      <c r="P97" s="92">
        <f t="shared" si="28"/>
        <v>4.5100173193647716E-2</v>
      </c>
      <c r="Q97" s="92">
        <f t="shared" si="28"/>
        <v>5.3818943058492767E-2</v>
      </c>
      <c r="R97" s="92">
        <f t="shared" si="28"/>
        <v>6.3501562530944453E-2</v>
      </c>
      <c r="S97" s="137">
        <f t="shared" si="28"/>
        <v>7.4170170512605091E-2</v>
      </c>
      <c r="T97" s="137">
        <f t="shared" si="28"/>
        <v>8.5829538538600203E-2</v>
      </c>
      <c r="U97" s="137">
        <f t="shared" si="28"/>
        <v>9.8475533318997763E-2</v>
      </c>
      <c r="V97" s="137">
        <f t="shared" si="28"/>
        <v>0.11208905668585092</v>
      </c>
      <c r="W97" s="137">
        <f t="shared" si="28"/>
        <v>0.1266366468537124</v>
      </c>
      <c r="X97" s="142">
        <f t="shared" si="28"/>
        <v>0.14206964669288094</v>
      </c>
      <c r="Y97" s="142">
        <f t="shared" si="28"/>
        <v>0.15829510917004141</v>
      </c>
      <c r="Z97" s="142">
        <f t="shared" si="28"/>
        <v>0.17522851208597093</v>
      </c>
      <c r="AA97" s="142">
        <f t="shared" si="28"/>
        <v>0.19276029729782393</v>
      </c>
      <c r="AB97" s="142">
        <f t="shared" si="28"/>
        <v>0.21076386610856929</v>
      </c>
      <c r="AC97" s="142">
        <f t="shared" si="28"/>
        <v>0.22909350056372627</v>
      </c>
      <c r="AD97" s="142">
        <f t="shared" si="28"/>
        <v>0.24760396661623135</v>
      </c>
      <c r="AE97" s="142">
        <f t="shared" si="28"/>
        <v>0.26613328223122373</v>
      </c>
      <c r="AF97" s="142">
        <f t="shared" si="28"/>
        <v>0.28451644129072334</v>
      </c>
      <c r="AG97" s="142">
        <f t="shared" si="28"/>
        <v>0.30260212547829901</v>
      </c>
      <c r="AH97" s="142">
        <f t="shared" si="28"/>
        <v>0.32025087006452252</v>
      </c>
      <c r="AI97" s="142">
        <f t="shared" si="28"/>
        <v>0.33733625340197959</v>
      </c>
      <c r="AJ97" s="142">
        <f t="shared" si="28"/>
        <v>0.35376525674100634</v>
      </c>
      <c r="AK97" s="142">
        <f t="shared" si="28"/>
        <v>0.36946491807692272</v>
      </c>
      <c r="AL97" s="142">
        <f t="shared" si="28"/>
        <v>0.38438069342407488</v>
      </c>
      <c r="AM97" s="142">
        <f t="shared" si="28"/>
        <v>0.39848171081357742</v>
      </c>
    </row>
    <row r="98" spans="3:40" x14ac:dyDescent="0.35">
      <c r="C98" s="56" t="s">
        <v>31</v>
      </c>
      <c r="D98" s="78" t="s">
        <v>422</v>
      </c>
      <c r="E98" s="137">
        <f t="shared" si="28"/>
        <v>1.950220135801834E-5</v>
      </c>
      <c r="F98" s="137">
        <f t="shared" si="28"/>
        <v>6.0110117899448931E-4</v>
      </c>
      <c r="G98" s="137">
        <f t="shared" si="28"/>
        <v>1.205471893984374E-3</v>
      </c>
      <c r="H98" s="137">
        <f t="shared" si="28"/>
        <v>1.4814677400129021E-3</v>
      </c>
      <c r="I98" s="137">
        <f t="shared" si="28"/>
        <v>2.0702661005646741E-3</v>
      </c>
      <c r="J98" s="136">
        <f t="shared" si="28"/>
        <v>3.1370387905020392E-3</v>
      </c>
      <c r="K98" s="92">
        <f t="shared" si="28"/>
        <v>4.9467562789221138E-3</v>
      </c>
      <c r="L98" s="92">
        <f t="shared" si="28"/>
        <v>6.8674281049287715E-3</v>
      </c>
      <c r="M98" s="92">
        <f t="shared" si="28"/>
        <v>8.9047920618133443E-3</v>
      </c>
      <c r="N98" s="137">
        <f t="shared" si="28"/>
        <v>1.109023511346412E-2</v>
      </c>
      <c r="O98" s="136">
        <f t="shared" si="28"/>
        <v>1.3540000236595273E-2</v>
      </c>
      <c r="P98" s="92">
        <f t="shared" si="28"/>
        <v>1.6283801605049449E-2</v>
      </c>
      <c r="Q98" s="92">
        <f t="shared" si="28"/>
        <v>1.9336436137448326E-2</v>
      </c>
      <c r="R98" s="92">
        <f t="shared" si="28"/>
        <v>2.2703477481528487E-2</v>
      </c>
      <c r="S98" s="137">
        <f t="shared" si="28"/>
        <v>2.6389021109103676E-2</v>
      </c>
      <c r="T98" s="137">
        <f t="shared" si="28"/>
        <v>3.0391117825724363E-2</v>
      </c>
      <c r="U98" s="137">
        <f t="shared" si="28"/>
        <v>3.4704711207061797E-2</v>
      </c>
      <c r="V98" s="137">
        <f t="shared" si="28"/>
        <v>3.9319584040623128E-2</v>
      </c>
      <c r="W98" s="137">
        <f t="shared" si="28"/>
        <v>4.4220651924393124E-2</v>
      </c>
      <c r="X98" s="142">
        <f t="shared" si="28"/>
        <v>4.9387766562834348E-2</v>
      </c>
      <c r="Y98" s="142">
        <f t="shared" si="28"/>
        <v>5.4786169431027806E-2</v>
      </c>
      <c r="Z98" s="142">
        <f t="shared" si="28"/>
        <v>6.0384341383706297E-2</v>
      </c>
      <c r="AA98" s="142">
        <f t="shared" si="28"/>
        <v>6.6142833678434224E-2</v>
      </c>
      <c r="AB98" s="142">
        <f t="shared" si="28"/>
        <v>7.2017148258401387E-2</v>
      </c>
      <c r="AC98" s="142">
        <f t="shared" si="28"/>
        <v>7.7957207557482408E-2</v>
      </c>
      <c r="AD98" s="142">
        <f t="shared" si="28"/>
        <v>8.3913825330411848E-2</v>
      </c>
      <c r="AE98" s="142">
        <f t="shared" si="28"/>
        <v>8.9833239443037241E-2</v>
      </c>
      <c r="AF98" s="142">
        <f t="shared" si="28"/>
        <v>9.5661605463862528E-2</v>
      </c>
      <c r="AG98" s="142">
        <f t="shared" si="28"/>
        <v>0.10135032657560361</v>
      </c>
      <c r="AH98" s="142">
        <f t="shared" si="28"/>
        <v>0.10685547618208324</v>
      </c>
      <c r="AI98" s="142">
        <f t="shared" si="28"/>
        <v>0.11213811065635221</v>
      </c>
      <c r="AJ98" s="142">
        <f t="shared" si="28"/>
        <v>0.11717053602738223</v>
      </c>
      <c r="AK98" s="142">
        <f t="shared" si="28"/>
        <v>0.121932017930582</v>
      </c>
      <c r="AL98" s="142">
        <f t="shared" si="28"/>
        <v>0.12640815170621392</v>
      </c>
      <c r="AM98" s="142">
        <f t="shared" si="28"/>
        <v>0.13059222933598336</v>
      </c>
    </row>
    <row r="99" spans="3:40" x14ac:dyDescent="0.35">
      <c r="C99" s="56" t="s">
        <v>32</v>
      </c>
      <c r="D99" s="78" t="s">
        <v>423</v>
      </c>
      <c r="E99" s="137">
        <f t="shared" si="28"/>
        <v>2.6587632861321598E-7</v>
      </c>
      <c r="F99" s="137">
        <f t="shared" si="28"/>
        <v>2.5989615093344614E-7</v>
      </c>
      <c r="G99" s="137">
        <f t="shared" si="28"/>
        <v>2.0208520544924296E-7</v>
      </c>
      <c r="H99" s="137">
        <f t="shared" si="28"/>
        <v>1.859368532123428E-7</v>
      </c>
      <c r="I99" s="137">
        <f t="shared" si="28"/>
        <v>1.6984521040795732E-7</v>
      </c>
      <c r="J99" s="136">
        <f t="shared" si="28"/>
        <v>1.553833735383597E-7</v>
      </c>
      <c r="K99" s="92">
        <f t="shared" si="28"/>
        <v>1.4273886707219406E-7</v>
      </c>
      <c r="L99" s="92">
        <f t="shared" si="28"/>
        <v>1.3134076347714427E-7</v>
      </c>
      <c r="M99" s="92">
        <f t="shared" si="28"/>
        <v>1.211184455327782E-7</v>
      </c>
      <c r="N99" s="137">
        <f t="shared" si="28"/>
        <v>1.1187320192542127E-7</v>
      </c>
      <c r="O99" s="136">
        <f t="shared" si="28"/>
        <v>1.031483103023526E-7</v>
      </c>
      <c r="P99" s="92">
        <f t="shared" si="28"/>
        <v>9.4926208323872007E-8</v>
      </c>
      <c r="Q99" s="92">
        <f t="shared" si="28"/>
        <v>8.722717424674529E-8</v>
      </c>
      <c r="R99" s="92">
        <f t="shared" si="28"/>
        <v>8.0070212987946834E-8</v>
      </c>
      <c r="S99" s="137">
        <f t="shared" si="28"/>
        <v>7.3451509307264398E-8</v>
      </c>
      <c r="T99" s="137">
        <f t="shared" si="28"/>
        <v>6.7357290046449479E-8</v>
      </c>
      <c r="U99" s="137">
        <f t="shared" si="28"/>
        <v>6.1761234383729624E-8</v>
      </c>
      <c r="V99" s="137">
        <f t="shared" si="28"/>
        <v>5.6631193391501981E-8</v>
      </c>
      <c r="W99" s="137">
        <f t="shared" si="28"/>
        <v>5.1931393853120321E-8</v>
      </c>
      <c r="X99" s="142">
        <f t="shared" si="28"/>
        <v>4.7624943423320647E-8</v>
      </c>
      <c r="Y99" s="142">
        <f t="shared" si="28"/>
        <v>4.3682631569287263E-8</v>
      </c>
      <c r="Z99" s="142">
        <f t="shared" si="28"/>
        <v>4.0069482698015686E-8</v>
      </c>
      <c r="AA99" s="142">
        <f t="shared" si="28"/>
        <v>3.6755194204206014E-8</v>
      </c>
      <c r="AB99" s="142">
        <f t="shared" si="28"/>
        <v>3.3712613305609307E-8</v>
      </c>
      <c r="AC99" s="142">
        <f t="shared" si="28"/>
        <v>3.0918442383288491E-8</v>
      </c>
      <c r="AD99" s="142">
        <f t="shared" si="28"/>
        <v>2.835056751626736E-8</v>
      </c>
      <c r="AE99" s="142">
        <f t="shared" si="28"/>
        <v>2.599111708634081E-8</v>
      </c>
      <c r="AF99" s="142">
        <f t="shared" si="28"/>
        <v>2.38245788261087E-8</v>
      </c>
      <c r="AG99" s="142">
        <f t="shared" si="28"/>
        <v>2.1836137138445505E-8</v>
      </c>
      <c r="AH99" s="142">
        <f t="shared" si="28"/>
        <v>2.0012333102873099E-8</v>
      </c>
      <c r="AI99" s="142">
        <f t="shared" si="28"/>
        <v>1.8341083082021451E-8</v>
      </c>
      <c r="AJ99" s="142">
        <f t="shared" si="28"/>
        <v>1.6809804449783276E-8</v>
      </c>
      <c r="AK99" s="142">
        <f t="shared" si="28"/>
        <v>1.5406847474316316E-8</v>
      </c>
      <c r="AL99" s="142">
        <f t="shared" si="28"/>
        <v>1.412151355789013E-8</v>
      </c>
      <c r="AM99" s="142">
        <f t="shared" si="28"/>
        <v>1.2943419088402422E-8</v>
      </c>
    </row>
    <row r="100" spans="3:40" x14ac:dyDescent="0.35">
      <c r="C100" s="56" t="s">
        <v>33</v>
      </c>
      <c r="D100" s="78" t="s">
        <v>424</v>
      </c>
      <c r="E100" s="137">
        <f t="shared" si="28"/>
        <v>3.2664806093016185E-6</v>
      </c>
      <c r="F100" s="137">
        <f t="shared" si="28"/>
        <v>9.2233744680923963E-5</v>
      </c>
      <c r="G100" s="137">
        <f t="shared" si="28"/>
        <v>1.7961702017074715E-4</v>
      </c>
      <c r="H100" s="137">
        <f t="shared" si="28"/>
        <v>2.1864264726507399E-4</v>
      </c>
      <c r="I100" s="137">
        <f t="shared" si="28"/>
        <v>3.0149912491157874E-4</v>
      </c>
      <c r="J100" s="136">
        <f t="shared" si="28"/>
        <v>4.5050842469184947E-4</v>
      </c>
      <c r="K100" s="92">
        <f t="shared" si="28"/>
        <v>7.0115140599434633E-4</v>
      </c>
      <c r="L100" s="92">
        <f t="shared" si="28"/>
        <v>9.6424446521426149E-4</v>
      </c>
      <c r="M100" s="92">
        <f t="shared" si="28"/>
        <v>1.2403482432701519E-3</v>
      </c>
      <c r="N100" s="137">
        <f t="shared" si="28"/>
        <v>1.533555883539826E-3</v>
      </c>
      <c r="O100" s="136">
        <f t="shared" ref="O100:AM108" si="29">O57/O$49</f>
        <v>1.8593217421682617E-3</v>
      </c>
      <c r="P100" s="92">
        <f t="shared" si="29"/>
        <v>2.221441781105444E-3</v>
      </c>
      <c r="Q100" s="92">
        <f t="shared" si="29"/>
        <v>2.6218158946243833E-3</v>
      </c>
      <c r="R100" s="92">
        <f t="shared" si="29"/>
        <v>3.0612166755080755E-3</v>
      </c>
      <c r="S100" s="137">
        <f t="shared" si="29"/>
        <v>3.5402985284551853E-3</v>
      </c>
      <c r="T100" s="137">
        <f t="shared" si="29"/>
        <v>4.0589902479386403E-3</v>
      </c>
      <c r="U100" s="137">
        <f t="shared" si="29"/>
        <v>4.616873835435133E-3</v>
      </c>
      <c r="V100" s="137">
        <f t="shared" si="29"/>
        <v>5.2129181299119046E-3</v>
      </c>
      <c r="W100" s="137">
        <f t="shared" si="29"/>
        <v>5.8455193925562353E-3</v>
      </c>
      <c r="X100" s="142">
        <f t="shared" si="29"/>
        <v>6.5124759520008724E-3</v>
      </c>
      <c r="Y100" s="142">
        <f t="shared" si="29"/>
        <v>7.2097534929427788E-3</v>
      </c>
      <c r="Z100" s="142">
        <f t="shared" si="29"/>
        <v>7.9337802049477008E-3</v>
      </c>
      <c r="AA100" s="142">
        <f t="shared" si="29"/>
        <v>8.6799924228479763E-3</v>
      </c>
      <c r="AB100" s="142">
        <f t="shared" si="29"/>
        <v>9.4431909770863829E-3</v>
      </c>
      <c r="AC100" s="142">
        <f t="shared" si="29"/>
        <v>1.0217452079966882E-2</v>
      </c>
      <c r="AD100" s="142">
        <f t="shared" si="29"/>
        <v>1.0996949698596558E-2</v>
      </c>
      <c r="AE100" s="142">
        <f t="shared" si="29"/>
        <v>1.1775220871576722E-2</v>
      </c>
      <c r="AF100" s="142">
        <f t="shared" si="29"/>
        <v>1.2545732011804983E-2</v>
      </c>
      <c r="AG100" s="142">
        <f t="shared" si="29"/>
        <v>1.3302566931690574E-2</v>
      </c>
      <c r="AH100" s="142">
        <f t="shared" si="29"/>
        <v>1.4040338021969486E-2</v>
      </c>
      <c r="AI100" s="142">
        <f t="shared" si="29"/>
        <v>1.4754221104552732E-2</v>
      </c>
      <c r="AJ100" s="142">
        <f t="shared" si="29"/>
        <v>1.544079429602861E-2</v>
      </c>
      <c r="AK100" s="142">
        <f t="shared" si="29"/>
        <v>1.6097467743840195E-2</v>
      </c>
      <c r="AL100" s="142">
        <f t="shared" si="29"/>
        <v>1.6722404097271732E-2</v>
      </c>
      <c r="AM100" s="142">
        <f t="shared" si="29"/>
        <v>1.7314731573698929E-2</v>
      </c>
    </row>
    <row r="101" spans="3:40" x14ac:dyDescent="0.35">
      <c r="C101" s="88" t="s">
        <v>189</v>
      </c>
      <c r="D101" s="76" t="s">
        <v>416</v>
      </c>
      <c r="E101" s="154">
        <f t="shared" ref="E101:AM108" si="30">E58/E$49</f>
        <v>0.9999246395525615</v>
      </c>
      <c r="F101" s="154">
        <f t="shared" si="30"/>
        <v>0.99758768638884843</v>
      </c>
      <c r="G101" s="154">
        <f t="shared" si="30"/>
        <v>0.99508210050935286</v>
      </c>
      <c r="H101" s="154">
        <f t="shared" si="30"/>
        <v>0.99392087796233097</v>
      </c>
      <c r="I101" s="154">
        <f t="shared" si="30"/>
        <v>0.99143268600503764</v>
      </c>
      <c r="J101" s="153">
        <f t="shared" si="30"/>
        <v>0.98689631073376471</v>
      </c>
      <c r="K101" s="95">
        <f t="shared" si="30"/>
        <v>0.97914329944656164</v>
      </c>
      <c r="L101" s="95">
        <f t="shared" si="30"/>
        <v>0.97083381917630374</v>
      </c>
      <c r="M101" s="95">
        <f t="shared" si="30"/>
        <v>0.96192663146178514</v>
      </c>
      <c r="N101" s="154">
        <f t="shared" si="30"/>
        <v>0.95226667246944807</v>
      </c>
      <c r="O101" s="153">
        <f t="shared" si="30"/>
        <v>0.94131890506022864</v>
      </c>
      <c r="P101" s="95">
        <f t="shared" si="30"/>
        <v>0.92892432764287813</v>
      </c>
      <c r="Q101" s="95">
        <f t="shared" si="30"/>
        <v>0.91498968189703167</v>
      </c>
      <c r="R101" s="95">
        <f t="shared" si="30"/>
        <v>0.89946332679874885</v>
      </c>
      <c r="S101" s="154">
        <f t="shared" si="30"/>
        <v>0.88230022904069538</v>
      </c>
      <c r="T101" s="154">
        <f t="shared" si="29"/>
        <v>0.86348281353631795</v>
      </c>
      <c r="U101" s="154">
        <f t="shared" si="29"/>
        <v>0.84300735854260433</v>
      </c>
      <c r="V101" s="154">
        <f t="shared" si="29"/>
        <v>0.82089379751950953</v>
      </c>
      <c r="W101" s="154">
        <f t="shared" si="29"/>
        <v>0.79718492353236059</v>
      </c>
      <c r="X101" s="146">
        <f t="shared" si="30"/>
        <v>0.77194790784792167</v>
      </c>
      <c r="Y101" s="146">
        <f t="shared" si="29"/>
        <v>0.74532235182547957</v>
      </c>
      <c r="Z101" s="146">
        <f t="shared" si="29"/>
        <v>0.71743460920610724</v>
      </c>
      <c r="AA101" s="146">
        <f t="shared" si="29"/>
        <v>0.68845261057649054</v>
      </c>
      <c r="AB101" s="146">
        <f t="shared" si="29"/>
        <v>0.65857337806577099</v>
      </c>
      <c r="AC101" s="146">
        <f t="shared" si="30"/>
        <v>0.62802695770408001</v>
      </c>
      <c r="AD101" s="146">
        <f t="shared" si="29"/>
        <v>0.59704418157334493</v>
      </c>
      <c r="AE101" s="146">
        <f t="shared" si="29"/>
        <v>0.56588583756749999</v>
      </c>
      <c r="AF101" s="146">
        <f t="shared" si="29"/>
        <v>0.53482006291779571</v>
      </c>
      <c r="AG101" s="146">
        <f t="shared" si="29"/>
        <v>0.50409433170793538</v>
      </c>
      <c r="AH101" s="146">
        <f t="shared" si="30"/>
        <v>0.47393868220301555</v>
      </c>
      <c r="AI101" s="146">
        <f t="shared" si="29"/>
        <v>0.44456362671258487</v>
      </c>
      <c r="AJ101" s="146">
        <f t="shared" si="29"/>
        <v>0.41612518787780389</v>
      </c>
      <c r="AK101" s="146">
        <f t="shared" si="29"/>
        <v>0.3887473683453106</v>
      </c>
      <c r="AL101" s="146">
        <f t="shared" si="29"/>
        <v>0.36252465052095517</v>
      </c>
      <c r="AM101" s="146">
        <f t="shared" si="30"/>
        <v>0.3375120283419048</v>
      </c>
      <c r="AN101" s="163"/>
    </row>
    <row r="102" spans="3:40" x14ac:dyDescent="0.35">
      <c r="C102" s="56" t="s">
        <v>27</v>
      </c>
      <c r="D102" s="78" t="s">
        <v>425</v>
      </c>
      <c r="E102" s="156">
        <f t="shared" si="30"/>
        <v>5.806258421252752E-4</v>
      </c>
      <c r="F102" s="156">
        <f t="shared" si="30"/>
        <v>1.5515518805804714E-2</v>
      </c>
      <c r="G102" s="156">
        <f t="shared" si="30"/>
        <v>2.0215730846506543E-2</v>
      </c>
      <c r="H102" s="156">
        <f t="shared" si="30"/>
        <v>2.2394680315803956E-2</v>
      </c>
      <c r="I102" s="156">
        <f t="shared" si="30"/>
        <v>2.5333038082617436E-2</v>
      </c>
      <c r="J102" s="155">
        <f t="shared" si="30"/>
        <v>2.7455597909953919E-2</v>
      </c>
      <c r="K102" s="96">
        <f t="shared" si="30"/>
        <v>2.9866893538462121E-2</v>
      </c>
      <c r="L102" s="96">
        <f t="shared" si="30"/>
        <v>3.2553512222492344E-2</v>
      </c>
      <c r="M102" s="96">
        <f t="shared" si="30"/>
        <v>3.5541163485212059E-2</v>
      </c>
      <c r="N102" s="156">
        <f t="shared" si="30"/>
        <v>3.8848506215280985E-2</v>
      </c>
      <c r="O102" s="155">
        <f t="shared" si="30"/>
        <v>4.2226184718242209E-2</v>
      </c>
      <c r="P102" s="96">
        <f t="shared" si="30"/>
        <v>4.5501606977123681E-2</v>
      </c>
      <c r="Q102" s="96">
        <f t="shared" si="30"/>
        <v>4.8577695444858592E-2</v>
      </c>
      <c r="R102" s="96">
        <f t="shared" si="30"/>
        <v>5.1379581521089755E-2</v>
      </c>
      <c r="S102" s="156">
        <f t="shared" si="30"/>
        <v>5.3859258063843486E-2</v>
      </c>
      <c r="T102" s="156">
        <f t="shared" si="29"/>
        <v>5.59897797188319E-2</v>
      </c>
      <c r="U102" s="156">
        <f t="shared" si="29"/>
        <v>5.775552320349326E-2</v>
      </c>
      <c r="V102" s="156">
        <f t="shared" si="29"/>
        <v>5.9147426526753012E-2</v>
      </c>
      <c r="W102" s="156">
        <f t="shared" si="29"/>
        <v>6.0161619737885023E-2</v>
      </c>
      <c r="X102" s="147">
        <f t="shared" si="30"/>
        <v>6.0797914768593156E-2</v>
      </c>
      <c r="Y102" s="147">
        <f t="shared" si="29"/>
        <v>6.1074787711275925E-2</v>
      </c>
      <c r="Z102" s="147">
        <f t="shared" si="29"/>
        <v>6.0998064318094611E-2</v>
      </c>
      <c r="AA102" s="147">
        <f t="shared" si="29"/>
        <v>6.0576277090427691E-2</v>
      </c>
      <c r="AB102" s="147">
        <f t="shared" si="29"/>
        <v>5.9825269114473452E-2</v>
      </c>
      <c r="AC102" s="147">
        <f t="shared" si="30"/>
        <v>5.8766950543590379E-2</v>
      </c>
      <c r="AD102" s="147">
        <f t="shared" si="29"/>
        <v>5.7433691879172764E-2</v>
      </c>
      <c r="AE102" s="147">
        <f t="shared" si="29"/>
        <v>5.585779504397511E-2</v>
      </c>
      <c r="AF102" s="147">
        <f t="shared" si="29"/>
        <v>5.4074878516291711E-2</v>
      </c>
      <c r="AG102" s="147">
        <f t="shared" si="29"/>
        <v>5.2122582387402819E-2</v>
      </c>
      <c r="AH102" s="147">
        <f t="shared" si="30"/>
        <v>5.003916399549193E-2</v>
      </c>
      <c r="AI102" s="147">
        <f t="shared" si="29"/>
        <v>4.7864493081831758E-2</v>
      </c>
      <c r="AJ102" s="147">
        <f t="shared" si="29"/>
        <v>4.5631380423798877E-2</v>
      </c>
      <c r="AK102" s="147">
        <f t="shared" si="29"/>
        <v>4.3368768738218488E-2</v>
      </c>
      <c r="AL102" s="147">
        <f t="shared" si="29"/>
        <v>4.110190939260034E-2</v>
      </c>
      <c r="AM102" s="147">
        <f t="shared" si="30"/>
        <v>3.8851596417279095E-2</v>
      </c>
    </row>
    <row r="103" spans="3:40" x14ac:dyDescent="0.35">
      <c r="C103" s="56" t="s">
        <v>28</v>
      </c>
      <c r="D103" s="78" t="s">
        <v>426</v>
      </c>
      <c r="E103" s="156">
        <f t="shared" si="30"/>
        <v>5.070879699542305E-2</v>
      </c>
      <c r="F103" s="156">
        <f t="shared" si="30"/>
        <v>0.1261737159923827</v>
      </c>
      <c r="G103" s="156">
        <f t="shared" si="30"/>
        <v>0.14163308687919135</v>
      </c>
      <c r="H103" s="156">
        <f t="shared" si="30"/>
        <v>0.14614634348455946</v>
      </c>
      <c r="I103" s="156">
        <f t="shared" si="30"/>
        <v>0.15113042948593414</v>
      </c>
      <c r="J103" s="155">
        <f t="shared" si="30"/>
        <v>0.15454068934720452</v>
      </c>
      <c r="K103" s="96">
        <f t="shared" si="30"/>
        <v>0.15705655939986271</v>
      </c>
      <c r="L103" s="96">
        <f t="shared" si="30"/>
        <v>0.15907674410926256</v>
      </c>
      <c r="M103" s="96">
        <f t="shared" si="30"/>
        <v>0.16058969925912547</v>
      </c>
      <c r="N103" s="156">
        <f t="shared" si="30"/>
        <v>0.16158756935220325</v>
      </c>
      <c r="O103" s="155">
        <f t="shared" si="30"/>
        <v>0.16217240326334101</v>
      </c>
      <c r="P103" s="96">
        <f t="shared" si="30"/>
        <v>0.16230303741932445</v>
      </c>
      <c r="Q103" s="96">
        <f t="shared" si="30"/>
        <v>0.16195287905528105</v>
      </c>
      <c r="R103" s="96">
        <f t="shared" si="30"/>
        <v>0.16110280026752333</v>
      </c>
      <c r="S103" s="156">
        <f t="shared" si="30"/>
        <v>0.15974270590247028</v>
      </c>
      <c r="T103" s="156">
        <f t="shared" si="29"/>
        <v>0.15787072534565602</v>
      </c>
      <c r="U103" s="156">
        <f t="shared" si="29"/>
        <v>0.15549319364140995</v>
      </c>
      <c r="V103" s="156">
        <f t="shared" si="29"/>
        <v>0.15262328352236482</v>
      </c>
      <c r="W103" s="156">
        <f t="shared" si="29"/>
        <v>0.14927995777499764</v>
      </c>
      <c r="X103" s="147">
        <f t="shared" si="30"/>
        <v>0.145487288005966</v>
      </c>
      <c r="Y103" s="147">
        <f t="shared" si="29"/>
        <v>0.14127709193719726</v>
      </c>
      <c r="Z103" s="147">
        <f t="shared" si="29"/>
        <v>0.13668561692060036</v>
      </c>
      <c r="AA103" s="147">
        <f t="shared" si="29"/>
        <v>0.13175679873798168</v>
      </c>
      <c r="AB103" s="147">
        <f t="shared" si="29"/>
        <v>0.12654068392778295</v>
      </c>
      <c r="AC103" s="147">
        <f t="shared" si="30"/>
        <v>0.12109350236575239</v>
      </c>
      <c r="AD103" s="147">
        <f t="shared" si="29"/>
        <v>0.11546999866347356</v>
      </c>
      <c r="AE103" s="147">
        <f t="shared" si="29"/>
        <v>0.10973200673774317</v>
      </c>
      <c r="AF103" s="147">
        <f t="shared" si="29"/>
        <v>0.10394231811042579</v>
      </c>
      <c r="AG103" s="147">
        <f t="shared" si="29"/>
        <v>9.8159236625675078E-2</v>
      </c>
      <c r="AH103" s="147">
        <f t="shared" si="30"/>
        <v>9.2436918738722368E-2</v>
      </c>
      <c r="AI103" s="147">
        <f t="shared" si="29"/>
        <v>8.6823825812057651E-2</v>
      </c>
      <c r="AJ103" s="147">
        <f t="shared" si="29"/>
        <v>8.135806263386719E-2</v>
      </c>
      <c r="AK103" s="147">
        <f t="shared" si="29"/>
        <v>7.6070611175054925E-2</v>
      </c>
      <c r="AL103" s="147">
        <f t="shared" si="29"/>
        <v>7.0985787642429798E-2</v>
      </c>
      <c r="AM103" s="147">
        <f t="shared" si="30"/>
        <v>6.6119314633822091E-2</v>
      </c>
    </row>
    <row r="104" spans="3:40" x14ac:dyDescent="0.35">
      <c r="C104" s="56" t="s">
        <v>29</v>
      </c>
      <c r="D104" s="78" t="s">
        <v>427</v>
      </c>
      <c r="E104" s="156">
        <f t="shared" si="30"/>
        <v>0.1200243797595533</v>
      </c>
      <c r="F104" s="156">
        <f t="shared" si="30"/>
        <v>0.20729242136867052</v>
      </c>
      <c r="G104" s="156">
        <f t="shared" si="30"/>
        <v>0.22452900682858093</v>
      </c>
      <c r="H104" s="156">
        <f t="shared" si="30"/>
        <v>0.22920341471816297</v>
      </c>
      <c r="I104" s="156">
        <f t="shared" si="30"/>
        <v>0.23373135230220207</v>
      </c>
      <c r="J104" s="155">
        <f t="shared" si="30"/>
        <v>0.23693484080867067</v>
      </c>
      <c r="K104" s="96">
        <f t="shared" si="30"/>
        <v>0.23868139009243286</v>
      </c>
      <c r="L104" s="96">
        <f t="shared" si="30"/>
        <v>0.23973557608364668</v>
      </c>
      <c r="M104" s="96">
        <f t="shared" si="30"/>
        <v>0.24009392351322559</v>
      </c>
      <c r="N104" s="156">
        <f t="shared" si="30"/>
        <v>0.2397659626297286</v>
      </c>
      <c r="O104" s="155">
        <f t="shared" si="30"/>
        <v>0.23882901341154245</v>
      </c>
      <c r="P104" s="96">
        <f t="shared" si="30"/>
        <v>0.2372826975942669</v>
      </c>
      <c r="Q104" s="96">
        <f t="shared" si="30"/>
        <v>0.23511530427682595</v>
      </c>
      <c r="R104" s="96">
        <f t="shared" si="30"/>
        <v>0.23232281906993385</v>
      </c>
      <c r="S104" s="156">
        <f t="shared" si="30"/>
        <v>0.22890506221260717</v>
      </c>
      <c r="T104" s="156">
        <f t="shared" si="29"/>
        <v>0.22486847054755088</v>
      </c>
      <c r="U104" s="156">
        <f t="shared" si="29"/>
        <v>0.22022570295993557</v>
      </c>
      <c r="V104" s="156">
        <f t="shared" si="29"/>
        <v>0.21499731351506193</v>
      </c>
      <c r="W104" s="156">
        <f t="shared" si="29"/>
        <v>0.20921105769311482</v>
      </c>
      <c r="X104" s="147">
        <f t="shared" si="30"/>
        <v>0.20290186320798292</v>
      </c>
      <c r="Y104" s="147">
        <f t="shared" si="29"/>
        <v>0.19611860229424713</v>
      </c>
      <c r="Z104" s="147">
        <f t="shared" si="29"/>
        <v>0.18891268084881704</v>
      </c>
      <c r="AA104" s="147">
        <f t="shared" si="29"/>
        <v>0.18134613467615376</v>
      </c>
      <c r="AB104" s="147">
        <f t="shared" si="29"/>
        <v>0.17348681814374006</v>
      </c>
      <c r="AC104" s="147">
        <f t="shared" si="30"/>
        <v>0.16540967248048022</v>
      </c>
      <c r="AD104" s="147">
        <f t="shared" si="29"/>
        <v>0.15718624544616377</v>
      </c>
      <c r="AE104" s="147">
        <f t="shared" si="29"/>
        <v>0.14889583322341238</v>
      </c>
      <c r="AF104" s="147">
        <f t="shared" si="29"/>
        <v>0.14061808029848458</v>
      </c>
      <c r="AG104" s="147">
        <f t="shared" si="29"/>
        <v>0.13242521582467892</v>
      </c>
      <c r="AH104" s="147">
        <f t="shared" si="30"/>
        <v>0.12438321324437049</v>
      </c>
      <c r="AI104" s="147">
        <f t="shared" si="29"/>
        <v>0.11655081695430532</v>
      </c>
      <c r="AJ104" s="147">
        <f t="shared" si="29"/>
        <v>0.10897209554002049</v>
      </c>
      <c r="AK104" s="147">
        <f t="shared" si="29"/>
        <v>0.10168189429391626</v>
      </c>
      <c r="AL104" s="147">
        <f t="shared" si="29"/>
        <v>9.4706546155520044E-2</v>
      </c>
      <c r="AM104" s="147">
        <f t="shared" si="30"/>
        <v>8.8061232381807936E-2</v>
      </c>
    </row>
    <row r="105" spans="3:40" x14ac:dyDescent="0.35">
      <c r="C105" s="56" t="s">
        <v>30</v>
      </c>
      <c r="D105" s="78" t="s">
        <v>428</v>
      </c>
      <c r="E105" s="156">
        <f t="shared" si="30"/>
        <v>0.16803384356708401</v>
      </c>
      <c r="F105" s="156">
        <f t="shared" si="30"/>
        <v>0.22459528992654193</v>
      </c>
      <c r="G105" s="156">
        <f t="shared" si="30"/>
        <v>0.23381914180053612</v>
      </c>
      <c r="H105" s="156">
        <f t="shared" si="30"/>
        <v>0.23609271019340319</v>
      </c>
      <c r="I105" s="156">
        <f t="shared" si="30"/>
        <v>0.23753366322992525</v>
      </c>
      <c r="J105" s="155">
        <f t="shared" si="30"/>
        <v>0.23895413796654058</v>
      </c>
      <c r="K105" s="96">
        <f t="shared" si="30"/>
        <v>0.23896475669736164</v>
      </c>
      <c r="L105" s="96">
        <f t="shared" si="30"/>
        <v>0.23839495741241248</v>
      </c>
      <c r="M105" s="96">
        <f t="shared" si="30"/>
        <v>0.23724265672431402</v>
      </c>
      <c r="N105" s="156">
        <f t="shared" si="30"/>
        <v>0.23551263124159019</v>
      </c>
      <c r="O105" s="155">
        <f t="shared" si="30"/>
        <v>0.23323648747037262</v>
      </c>
      <c r="P105" s="96">
        <f t="shared" si="30"/>
        <v>0.230441418652825</v>
      </c>
      <c r="Q105" s="96">
        <f t="shared" si="30"/>
        <v>0.22713175401403557</v>
      </c>
      <c r="R105" s="96">
        <f t="shared" si="30"/>
        <v>0.2233167056428158</v>
      </c>
      <c r="S105" s="156">
        <f t="shared" si="30"/>
        <v>0.21900302695827867</v>
      </c>
      <c r="T105" s="156">
        <f t="shared" si="29"/>
        <v>0.21420026435009942</v>
      </c>
      <c r="U105" s="156">
        <f t="shared" si="29"/>
        <v>0.20892051793218985</v>
      </c>
      <c r="V105" s="156">
        <f t="shared" si="29"/>
        <v>0.20318190467618372</v>
      </c>
      <c r="W105" s="156">
        <f t="shared" si="29"/>
        <v>0.19700837284209871</v>
      </c>
      <c r="X105" s="147">
        <f t="shared" si="30"/>
        <v>0.19043019891860641</v>
      </c>
      <c r="Y105" s="147">
        <f t="shared" si="29"/>
        <v>0.18349150383366691</v>
      </c>
      <c r="Z105" s="147">
        <f t="shared" si="29"/>
        <v>0.17623734577226574</v>
      </c>
      <c r="AA105" s="147">
        <f t="shared" si="29"/>
        <v>0.16872270506107134</v>
      </c>
      <c r="AB105" s="147">
        <f t="shared" si="29"/>
        <v>0.16100698300926825</v>
      </c>
      <c r="AC105" s="147">
        <f t="shared" si="30"/>
        <v>0.15315566806029798</v>
      </c>
      <c r="AD105" s="147">
        <f t="shared" si="29"/>
        <v>0.1452304000883653</v>
      </c>
      <c r="AE105" s="147">
        <f t="shared" si="29"/>
        <v>0.13729963357694594</v>
      </c>
      <c r="AF105" s="147">
        <f t="shared" si="29"/>
        <v>0.12943189396370336</v>
      </c>
      <c r="AG105" s="147">
        <f t="shared" si="29"/>
        <v>0.12168848606409975</v>
      </c>
      <c r="AH105" s="147">
        <f t="shared" si="30"/>
        <v>0.1141248986325319</v>
      </c>
      <c r="AI105" s="147">
        <f t="shared" si="29"/>
        <v>0.10679025777644321</v>
      </c>
      <c r="AJ105" s="147">
        <f t="shared" si="29"/>
        <v>9.9720198203088875E-2</v>
      </c>
      <c r="AK105" s="147">
        <f t="shared" si="29"/>
        <v>9.2942241454331928E-2</v>
      </c>
      <c r="AL105" s="147">
        <f t="shared" si="29"/>
        <v>8.647648178163285E-2</v>
      </c>
      <c r="AM105" s="147">
        <f t="shared" si="30"/>
        <v>8.0333143776551166E-2</v>
      </c>
    </row>
    <row r="106" spans="3:40" x14ac:dyDescent="0.35">
      <c r="C106" s="56" t="s">
        <v>31</v>
      </c>
      <c r="D106" s="78" t="s">
        <v>429</v>
      </c>
      <c r="E106" s="156">
        <f t="shared" si="30"/>
        <v>0.4362143910050581</v>
      </c>
      <c r="F106" s="156">
        <f t="shared" si="30"/>
        <v>0.2895100937457068</v>
      </c>
      <c r="G106" s="156">
        <f t="shared" si="30"/>
        <v>0.25929287951806101</v>
      </c>
      <c r="H106" s="156">
        <f t="shared" si="30"/>
        <v>0.25014504191197312</v>
      </c>
      <c r="I106" s="156">
        <f t="shared" si="30"/>
        <v>0.23990295531993924</v>
      </c>
      <c r="J106" s="155">
        <f t="shared" si="30"/>
        <v>0.231284757988833</v>
      </c>
      <c r="K106" s="96">
        <f t="shared" si="30"/>
        <v>0.22246831299832373</v>
      </c>
      <c r="L106" s="96">
        <f t="shared" si="30"/>
        <v>0.21414203373048696</v>
      </c>
      <c r="M106" s="96">
        <f t="shared" si="30"/>
        <v>0.20627419119226201</v>
      </c>
      <c r="N106" s="156">
        <f t="shared" si="30"/>
        <v>0.19875678366551416</v>
      </c>
      <c r="O106" s="155">
        <f t="shared" si="30"/>
        <v>0.19128945113089521</v>
      </c>
      <c r="P106" s="96">
        <f t="shared" si="30"/>
        <v>0.18389702472019465</v>
      </c>
      <c r="Q106" s="96">
        <f t="shared" si="30"/>
        <v>0.17660480448249863</v>
      </c>
      <c r="R106" s="96">
        <f t="shared" si="30"/>
        <v>0.16943821209037074</v>
      </c>
      <c r="S106" s="156">
        <f t="shared" si="30"/>
        <v>0.16240325486275192</v>
      </c>
      <c r="T106" s="156">
        <f t="shared" si="29"/>
        <v>0.15549919416663036</v>
      </c>
      <c r="U106" s="156">
        <f t="shared" si="29"/>
        <v>0.14871655842103165</v>
      </c>
      <c r="V106" s="156">
        <f t="shared" si="29"/>
        <v>0.14204437318537447</v>
      </c>
      <c r="W106" s="156">
        <f t="shared" si="29"/>
        <v>0.13547168663176198</v>
      </c>
      <c r="X106" s="147">
        <f t="shared" si="30"/>
        <v>0.12898963819736403</v>
      </c>
      <c r="Y106" s="147">
        <f t="shared" si="29"/>
        <v>0.12260238105288267</v>
      </c>
      <c r="Z106" s="147">
        <f t="shared" si="29"/>
        <v>0.11630875252572342</v>
      </c>
      <c r="AA106" s="147">
        <f t="shared" si="29"/>
        <v>0.11011522143897808</v>
      </c>
      <c r="AB106" s="147">
        <f t="shared" si="29"/>
        <v>0.1040318577881309</v>
      </c>
      <c r="AC106" s="147">
        <f t="shared" si="30"/>
        <v>9.8073947203589557E-2</v>
      </c>
      <c r="AD106" s="147">
        <f t="shared" si="29"/>
        <v>9.2255567773007419E-2</v>
      </c>
      <c r="AE106" s="147">
        <f t="shared" si="29"/>
        <v>8.6596562612038214E-2</v>
      </c>
      <c r="AF106" s="147">
        <f t="shared" si="29"/>
        <v>8.1118294171963062E-2</v>
      </c>
      <c r="AG106" s="147">
        <f t="shared" si="29"/>
        <v>7.5838948950799193E-2</v>
      </c>
      <c r="AH106" s="147">
        <f t="shared" si="30"/>
        <v>7.0774817831204553E-2</v>
      </c>
      <c r="AI106" s="147">
        <f t="shared" si="29"/>
        <v>6.5940290112128985E-2</v>
      </c>
      <c r="AJ106" s="147">
        <f t="shared" si="29"/>
        <v>6.1342601525042693E-2</v>
      </c>
      <c r="AK106" s="147">
        <f t="shared" si="29"/>
        <v>5.6985745008174736E-2</v>
      </c>
      <c r="AL106" s="147">
        <f t="shared" si="29"/>
        <v>5.2870851887217532E-2</v>
      </c>
      <c r="AM106" s="147">
        <f t="shared" si="30"/>
        <v>4.8994560730614617E-2</v>
      </c>
    </row>
    <row r="107" spans="3:40" x14ac:dyDescent="0.35">
      <c r="C107" s="56" t="s">
        <v>32</v>
      </c>
      <c r="D107" s="78" t="s">
        <v>430</v>
      </c>
      <c r="E107" s="156">
        <f t="shared" si="30"/>
        <v>0.15386468112104759</v>
      </c>
      <c r="F107" s="156">
        <f t="shared" si="30"/>
        <v>9.6948076274050138E-2</v>
      </c>
      <c r="G107" s="156">
        <f t="shared" si="30"/>
        <v>8.4678376088400703E-2</v>
      </c>
      <c r="H107" s="156">
        <f t="shared" si="30"/>
        <v>8.0988331707695288E-2</v>
      </c>
      <c r="I107" s="156">
        <f t="shared" si="30"/>
        <v>7.6874259779416088E-2</v>
      </c>
      <c r="J107" s="155">
        <f t="shared" si="30"/>
        <v>7.2706167371738115E-2</v>
      </c>
      <c r="K107" s="96">
        <f t="shared" si="30"/>
        <v>6.8807378317061726E-2</v>
      </c>
      <c r="L107" s="96">
        <f t="shared" si="30"/>
        <v>6.5212287340763564E-2</v>
      </c>
      <c r="M107" s="96">
        <f t="shared" si="30"/>
        <v>6.1907420247096757E-2</v>
      </c>
      <c r="N107" s="156">
        <f t="shared" si="30"/>
        <v>5.8841957245586149E-2</v>
      </c>
      <c r="O107" s="155">
        <f t="shared" si="30"/>
        <v>5.5877178333722959E-2</v>
      </c>
      <c r="P107" s="96">
        <f t="shared" si="30"/>
        <v>5.3014849241428456E-2</v>
      </c>
      <c r="Q107" s="96">
        <f t="shared" si="30"/>
        <v>5.0263185870460712E-2</v>
      </c>
      <c r="R107" s="96">
        <f t="shared" si="30"/>
        <v>4.7630141318233551E-2</v>
      </c>
      <c r="S107" s="156">
        <f t="shared" si="30"/>
        <v>4.5115961004682972E-2</v>
      </c>
      <c r="T107" s="156">
        <f t="shared" si="29"/>
        <v>4.2717945243544012E-2</v>
      </c>
      <c r="U107" s="156">
        <f t="shared" si="29"/>
        <v>4.0429528429919724E-2</v>
      </c>
      <c r="V107" s="156">
        <f t="shared" si="29"/>
        <v>3.8242806792055467E-2</v>
      </c>
      <c r="W107" s="156">
        <f t="shared" si="29"/>
        <v>3.6149201033091057E-2</v>
      </c>
      <c r="X107" s="147">
        <f t="shared" si="30"/>
        <v>3.4140271553525087E-2</v>
      </c>
      <c r="Y107" s="147">
        <f t="shared" si="29"/>
        <v>3.2211572780135887E-2</v>
      </c>
      <c r="Z107" s="147">
        <f t="shared" si="29"/>
        <v>3.0356377846532754E-2</v>
      </c>
      <c r="AA107" s="147">
        <f t="shared" si="29"/>
        <v>2.8570239554178312E-2</v>
      </c>
      <c r="AB107" s="147">
        <f t="shared" si="29"/>
        <v>2.6850096179891893E-2</v>
      </c>
      <c r="AC107" s="147">
        <f t="shared" si="30"/>
        <v>2.5194685372145705E-2</v>
      </c>
      <c r="AD107" s="147">
        <f t="shared" si="29"/>
        <v>2.3602900145596455E-2</v>
      </c>
      <c r="AE107" s="147">
        <f t="shared" si="29"/>
        <v>2.2075574345591601E-2</v>
      </c>
      <c r="AF107" s="147">
        <f t="shared" si="29"/>
        <v>2.0614349104528477E-2</v>
      </c>
      <c r="AG107" s="147">
        <f t="shared" si="29"/>
        <v>1.9220468583642784E-2</v>
      </c>
      <c r="AH107" s="147">
        <f t="shared" si="30"/>
        <v>1.7895111968726646E-2</v>
      </c>
      <c r="AI107" s="147">
        <f t="shared" si="29"/>
        <v>1.6639376981387032E-2</v>
      </c>
      <c r="AJ107" s="147">
        <f t="shared" si="29"/>
        <v>1.5452846732695386E-2</v>
      </c>
      <c r="AK107" s="147">
        <f t="shared" si="29"/>
        <v>1.4334614682518785E-2</v>
      </c>
      <c r="AL107" s="147">
        <f t="shared" si="29"/>
        <v>1.3283359880478953E-2</v>
      </c>
      <c r="AM107" s="147">
        <f t="shared" si="30"/>
        <v>1.2296906622604664E-2</v>
      </c>
    </row>
    <row r="108" spans="3:40" x14ac:dyDescent="0.35">
      <c r="C108" s="80" t="s">
        <v>33</v>
      </c>
      <c r="D108" s="90" t="s">
        <v>431</v>
      </c>
      <c r="E108" s="158">
        <f t="shared" si="30"/>
        <v>7.0497921241333764E-2</v>
      </c>
      <c r="F108" s="158">
        <f t="shared" si="30"/>
        <v>3.7552570352243346E-2</v>
      </c>
      <c r="G108" s="158">
        <f t="shared" si="30"/>
        <v>3.0913878626895874E-2</v>
      </c>
      <c r="H108" s="158">
        <f t="shared" si="30"/>
        <v>2.8950355785102876E-2</v>
      </c>
      <c r="I108" s="158">
        <f t="shared" si="30"/>
        <v>2.6926987868475458E-2</v>
      </c>
      <c r="J108" s="157">
        <f t="shared" si="30"/>
        <v>2.5020119446724057E-2</v>
      </c>
      <c r="K108" s="97">
        <f t="shared" si="30"/>
        <v>2.3298008294713624E-2</v>
      </c>
      <c r="L108" s="97">
        <f t="shared" si="30"/>
        <v>2.1718708237410816E-2</v>
      </c>
      <c r="M108" s="97">
        <f t="shared" si="30"/>
        <v>2.0277576906842502E-2</v>
      </c>
      <c r="N108" s="158">
        <f t="shared" si="30"/>
        <v>1.8953262259165961E-2</v>
      </c>
      <c r="O108" s="157">
        <f t="shared" si="30"/>
        <v>1.7688186655191944E-2</v>
      </c>
      <c r="P108" s="97">
        <f t="shared" si="30"/>
        <v>1.6483693063302527E-2</v>
      </c>
      <c r="Q108" s="97">
        <f t="shared" si="30"/>
        <v>1.5344058724741793E-2</v>
      </c>
      <c r="R108" s="97">
        <f t="shared" si="30"/>
        <v>1.4273066919801149E-2</v>
      </c>
      <c r="S108" s="158">
        <f t="shared" si="30"/>
        <v>1.3270959977153031E-2</v>
      </c>
      <c r="T108" s="158">
        <f t="shared" si="29"/>
        <v>1.2336434247689751E-2</v>
      </c>
      <c r="U108" s="158">
        <f t="shared" si="29"/>
        <v>1.146633381317215E-2</v>
      </c>
      <c r="V108" s="158">
        <f t="shared" si="29"/>
        <v>1.0656689340325454E-2</v>
      </c>
      <c r="W108" s="158">
        <f t="shared" si="29"/>
        <v>9.9030278468349026E-3</v>
      </c>
      <c r="X108" s="148">
        <f t="shared" si="30"/>
        <v>9.2007331249776229E-3</v>
      </c>
      <c r="Y108" s="148">
        <f t="shared" si="29"/>
        <v>8.5464123571243542E-3</v>
      </c>
      <c r="Z108" s="148">
        <f t="shared" si="29"/>
        <v>7.9357710658092741E-3</v>
      </c>
      <c r="AA108" s="148">
        <f t="shared" si="29"/>
        <v>7.3652340499053533E-3</v>
      </c>
      <c r="AB108" s="148">
        <f t="shared" si="29"/>
        <v>6.8316698090554592E-3</v>
      </c>
      <c r="AC108" s="148">
        <f t="shared" si="30"/>
        <v>6.3325316782236575E-3</v>
      </c>
      <c r="AD108" s="148">
        <f t="shared" si="29"/>
        <v>5.8653776646744558E-3</v>
      </c>
      <c r="AE108" s="148">
        <f t="shared" si="29"/>
        <v>5.42843203566619E-3</v>
      </c>
      <c r="AF108" s="148">
        <f t="shared" si="29"/>
        <v>5.0202488384773888E-3</v>
      </c>
      <c r="AG108" s="148">
        <f t="shared" si="29"/>
        <v>4.6393932612669216E-3</v>
      </c>
      <c r="AH108" s="148">
        <f t="shared" si="30"/>
        <v>4.2845578795672554E-3</v>
      </c>
      <c r="AI108" s="148">
        <f t="shared" si="29"/>
        <v>3.9545659662647854E-3</v>
      </c>
      <c r="AJ108" s="148">
        <f t="shared" si="29"/>
        <v>3.6480027149526227E-3</v>
      </c>
      <c r="AK108" s="148">
        <f t="shared" si="29"/>
        <v>3.3634930209173308E-3</v>
      </c>
      <c r="AL108" s="148">
        <f t="shared" si="29"/>
        <v>3.0997137232562345E-3</v>
      </c>
      <c r="AM108" s="148">
        <f t="shared" si="30"/>
        <v>2.8552736792808561E-3</v>
      </c>
    </row>
  </sheetData>
  <pageMargins left="0.7" right="0.7" top="0.75" bottom="0.75" header="0.3" footer="0.3"/>
  <pageSetup paperSize="9" scale="65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70C0"/>
  </sheetPr>
  <dimension ref="A1:AL25"/>
  <sheetViews>
    <sheetView topLeftCell="A4" zoomScale="80" zoomScaleNormal="80" workbookViewId="0">
      <selection activeCell="Q21" sqref="Q21"/>
    </sheetView>
  </sheetViews>
  <sheetFormatPr baseColWidth="10" defaultRowHeight="14.5" x14ac:dyDescent="0.35"/>
  <cols>
    <col min="2" max="2" width="19.7265625" customWidth="1"/>
    <col min="3" max="3" width="26.1796875" customWidth="1"/>
    <col min="4" max="4" width="23" hidden="1" customWidth="1"/>
    <col min="5" max="6" width="13.54296875" hidden="1" customWidth="1"/>
    <col min="7" max="22" width="7.1796875" bestFit="1" customWidth="1"/>
    <col min="23" max="23" width="7.81640625" customWidth="1"/>
    <col min="29" max="29" width="11.453125" customWidth="1"/>
    <col min="32" max="32" width="10.81640625" customWidth="1"/>
    <col min="33" max="33" width="16.26953125" customWidth="1"/>
    <col min="34" max="34" width="13.1796875" customWidth="1"/>
    <col min="35" max="35" width="12.7265625" customWidth="1"/>
    <col min="36" max="36" width="14.81640625" customWidth="1"/>
    <col min="37" max="37" width="12.81640625" customWidth="1"/>
    <col min="38" max="38" width="13.54296875" customWidth="1"/>
  </cols>
  <sheetData>
    <row r="1" spans="1:38" ht="23.5" x14ac:dyDescent="0.55000000000000004">
      <c r="A1" s="1" t="s">
        <v>450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38" s="3" customFormat="1" ht="23.5" x14ac:dyDescent="0.55000000000000004">
      <c r="A2" s="70"/>
      <c r="D2" s="7"/>
      <c r="E2" s="239">
        <f>'T energie vecteurs'!E5</f>
        <v>4</v>
      </c>
      <c r="F2" s="239">
        <f>E2+9</f>
        <v>13</v>
      </c>
      <c r="G2" s="239">
        <f>F2+3</f>
        <v>16</v>
      </c>
      <c r="H2" s="239">
        <f t="shared" ref="H2:S2" si="0">G2+1</f>
        <v>17</v>
      </c>
      <c r="I2" s="239">
        <f t="shared" si="0"/>
        <v>18</v>
      </c>
      <c r="J2" s="239">
        <f t="shared" si="0"/>
        <v>19</v>
      </c>
      <c r="K2" s="239">
        <f t="shared" si="0"/>
        <v>20</v>
      </c>
      <c r="L2" s="239">
        <f t="shared" si="0"/>
        <v>21</v>
      </c>
      <c r="M2" s="239">
        <f t="shared" si="0"/>
        <v>22</v>
      </c>
      <c r="N2" s="239">
        <f t="shared" si="0"/>
        <v>23</v>
      </c>
      <c r="O2" s="239">
        <f t="shared" si="0"/>
        <v>24</v>
      </c>
      <c r="P2" s="239">
        <f t="shared" si="0"/>
        <v>25</v>
      </c>
      <c r="Q2" s="239">
        <f t="shared" si="0"/>
        <v>26</v>
      </c>
      <c r="R2" s="239">
        <f t="shared" si="0"/>
        <v>27</v>
      </c>
      <c r="S2" s="239">
        <f t="shared" si="0"/>
        <v>28</v>
      </c>
      <c r="T2" s="239">
        <f>S2+5</f>
        <v>33</v>
      </c>
      <c r="U2" s="239">
        <f>T2+5</f>
        <v>38</v>
      </c>
      <c r="V2" s="239">
        <f>U2+5</f>
        <v>43</v>
      </c>
      <c r="W2" s="239">
        <f>V2+5</f>
        <v>48</v>
      </c>
    </row>
    <row r="3" spans="1:38" ht="23.5" x14ac:dyDescent="0.55000000000000004">
      <c r="A3" s="241"/>
      <c r="B3" s="3"/>
      <c r="C3" s="66"/>
      <c r="D3" s="12"/>
      <c r="E3" s="73">
        <v>2006</v>
      </c>
      <c r="F3" s="73">
        <v>2015</v>
      </c>
      <c r="G3" s="26">
        <v>2018</v>
      </c>
      <c r="H3" s="4">
        <v>2019</v>
      </c>
      <c r="I3" s="109">
        <v>2020</v>
      </c>
      <c r="J3" s="117">
        <v>2021</v>
      </c>
      <c r="K3" s="33">
        <v>2022</v>
      </c>
      <c r="L3" s="4">
        <v>2023</v>
      </c>
      <c r="M3" s="33">
        <v>2024</v>
      </c>
      <c r="N3" s="109">
        <v>2025</v>
      </c>
      <c r="O3" s="117">
        <v>2026</v>
      </c>
      <c r="P3" s="4">
        <v>2027</v>
      </c>
      <c r="Q3" s="33">
        <v>2028</v>
      </c>
      <c r="R3" s="33">
        <v>2029</v>
      </c>
      <c r="S3" s="109">
        <v>2030</v>
      </c>
      <c r="T3" s="119">
        <v>2035</v>
      </c>
      <c r="U3" s="119">
        <v>2040</v>
      </c>
      <c r="V3" s="4">
        <v>2045</v>
      </c>
      <c r="W3" s="119">
        <v>2050</v>
      </c>
      <c r="X3" s="3"/>
      <c r="AG3" s="14"/>
      <c r="AH3" s="103"/>
      <c r="AI3" s="103"/>
      <c r="AJ3" s="103"/>
      <c r="AK3" s="103"/>
      <c r="AL3" s="103"/>
    </row>
    <row r="4" spans="1:38" ht="23.5" x14ac:dyDescent="0.55000000000000004">
      <c r="A4" s="195" t="str">
        <f>Résultats!B1</f>
        <v>TEND</v>
      </c>
      <c r="B4" s="240" t="s">
        <v>451</v>
      </c>
      <c r="C4" s="5" t="s">
        <v>443</v>
      </c>
      <c r="D4" s="13" t="s">
        <v>132</v>
      </c>
      <c r="E4" s="22">
        <f>VLOOKUP($D4,Résultats!$B$2:$AX$212,E$2,FALSE)</f>
        <v>2393165780</v>
      </c>
      <c r="F4" s="22">
        <f>VLOOKUP($D4,Résultats!$B$2:$AX$212,F$2,FALSE)</f>
        <v>2623669000</v>
      </c>
      <c r="G4" s="132">
        <f>VLOOKUP($D4,Résultats!$B$2:$AX$212,G$2,FALSE)/1000000</f>
        <v>2670.7684170000002</v>
      </c>
      <c r="H4" s="22">
        <f>VLOOKUP($D4,Résultats!$B$2:$AX$212,H$2,FALSE)/1000000</f>
        <v>2685.0923619999999</v>
      </c>
      <c r="I4" s="133">
        <f>VLOOKUP($D4,Résultats!$B$2:$AX$212,I$2,FALSE)/1000000</f>
        <v>2699.0781609999999</v>
      </c>
      <c r="J4" s="132">
        <f>VLOOKUP($D4,Résultats!$B$2:$AX$212,J$2,FALSE)/1000000</f>
        <v>2712.2395019999999</v>
      </c>
      <c r="K4" s="22">
        <f>VLOOKUP($D4,Résultats!$B$2:$AX$212,K$2,FALSE)/1000000</f>
        <v>2724.9316829999998</v>
      </c>
      <c r="L4" s="22">
        <f>VLOOKUP($D4,Résultats!$B$2:$AX$212,L$2,FALSE)/1000000</f>
        <v>2739.2148560000001</v>
      </c>
      <c r="M4" s="22">
        <f>VLOOKUP($D4,Résultats!$B$2:$AX$212,M$2,FALSE)/1000000</f>
        <v>2753.9257499999999</v>
      </c>
      <c r="N4" s="133">
        <f>VLOOKUP($D4,Résultats!$B$2:$AX$212,N$2,FALSE)/1000000</f>
        <v>2768.2532679999999</v>
      </c>
      <c r="O4" s="132">
        <f>VLOOKUP($D4,Résultats!$B$2:$AX$212,O$2,FALSE)/1000000</f>
        <v>2782.316104</v>
      </c>
      <c r="P4" s="22">
        <f>VLOOKUP($D4,Résultats!$B$2:$AX$212,P$2,FALSE)/1000000</f>
        <v>2796.0704919999998</v>
      </c>
      <c r="Q4" s="22">
        <f>VLOOKUP($D4,Résultats!$B$2:$AX$212,Q$2,FALSE)/1000000</f>
        <v>2809.6777120000002</v>
      </c>
      <c r="R4" s="22">
        <f>VLOOKUP($D4,Résultats!$B$2:$AX$212,R$2,FALSE)/1000000</f>
        <v>2823.012365</v>
      </c>
      <c r="S4" s="133">
        <f>VLOOKUP($D4,Résultats!$B$2:$AX$212,S$2,FALSE)/1000000</f>
        <v>2836.0302510000001</v>
      </c>
      <c r="T4" s="140">
        <f>VLOOKUP($D4,Résultats!$B$2:$AX$212,T$2,FALSE)/1000000</f>
        <v>2898.1448399999999</v>
      </c>
      <c r="U4" s="140">
        <f>VLOOKUP($D4,Résultats!$B$2:$AX$212,U$2,FALSE)/1000000</f>
        <v>2953.4412219999999</v>
      </c>
      <c r="V4" s="22">
        <f>VLOOKUP($D4,Résultats!$B$2:$AX$212,V$2,FALSE)/1000000</f>
        <v>3001.8706529999999</v>
      </c>
      <c r="W4" s="140">
        <f>VLOOKUP($D4,Résultats!$B$2:$AX$212,W$2,FALSE)/1000000</f>
        <v>3045.1080000000002</v>
      </c>
      <c r="X4" s="3"/>
      <c r="AG4" s="14"/>
      <c r="AH4" s="103"/>
      <c r="AI4" s="103"/>
      <c r="AJ4" s="103"/>
      <c r="AK4" s="103"/>
      <c r="AL4" s="103"/>
    </row>
    <row r="5" spans="1:38" x14ac:dyDescent="0.35">
      <c r="A5" s="3"/>
      <c r="B5" s="242"/>
      <c r="C5" s="56" t="s">
        <v>27</v>
      </c>
      <c r="D5" s="16" t="s">
        <v>133</v>
      </c>
      <c r="E5" s="31">
        <f>VLOOKUP($D5,Résultats!$B$2:$AX$212,E$2,FALSE)</f>
        <v>661127</v>
      </c>
      <c r="F5" s="31">
        <f>VLOOKUP($D5,Résultats!$B$2:$AX$212,F$2,FALSE)</f>
        <v>82586224.810000002</v>
      </c>
      <c r="G5" s="127">
        <f>VLOOKUP($D5,Résultats!$B$2:$AX$212,G$2,FALSE)/1000000</f>
        <v>127.5669152</v>
      </c>
      <c r="H5" s="31">
        <f>VLOOKUP($D5,Résultats!$B$2:$AX$212,H$2,FALSE)/1000000</f>
        <v>144.29417990000002</v>
      </c>
      <c r="I5" s="128">
        <f>VLOOKUP($D5,Résultats!$B$2:$AX$212,I$2,FALSE)/1000000</f>
        <v>163.28431419999998</v>
      </c>
      <c r="J5" s="127">
        <f>VLOOKUP($D5,Résultats!$B$2:$AX$212,J$2,FALSE)/1000000</f>
        <v>183.0200758</v>
      </c>
      <c r="K5" s="31">
        <f>VLOOKUP($D5,Résultats!$B$2:$AX$212,K$2,FALSE)/1000000</f>
        <v>205.49022500000001</v>
      </c>
      <c r="L5" s="31">
        <f>VLOOKUP($D5,Résultats!$B$2:$AX$212,L$2,FALSE)/1000000</f>
        <v>228.9327763</v>
      </c>
      <c r="M5" s="31">
        <f>VLOOKUP($D5,Résultats!$B$2:$AX$212,M$2,FALSE)/1000000</f>
        <v>254.0185333</v>
      </c>
      <c r="N5" s="128">
        <f>VLOOKUP($D5,Résultats!$B$2:$AX$212,N$2,FALSE)/1000000</f>
        <v>279.53813989999998</v>
      </c>
      <c r="O5" s="127">
        <f>VLOOKUP($D5,Résultats!$B$2:$AX$212,O$2,FALSE)/1000000</f>
        <v>306.6151615</v>
      </c>
      <c r="P5" s="31">
        <f>VLOOKUP($D5,Résultats!$B$2:$AX$212,P$2,FALSE)/1000000</f>
        <v>334.7674586</v>
      </c>
      <c r="Q5" s="31">
        <f>VLOOKUP($D5,Résultats!$B$2:$AX$212,Q$2,FALSE)/1000000</f>
        <v>363.365657</v>
      </c>
      <c r="R5" s="31">
        <f>VLOOKUP($D5,Résultats!$B$2:$AX$212,R$2,FALSE)/1000000</f>
        <v>392.31646039999998</v>
      </c>
      <c r="S5" s="128">
        <f>VLOOKUP($D5,Résultats!$B$2:$AX$212,S$2,FALSE)/1000000</f>
        <v>421.62245719999999</v>
      </c>
      <c r="T5" s="131">
        <f>VLOOKUP($D5,Résultats!$B$2:$AX$212,T$2,FALSE)/1000000</f>
        <v>571.87225439999997</v>
      </c>
      <c r="U5" s="131">
        <f>VLOOKUP($D5,Résultats!$B$2:$AX$212,U$2,FALSE)/1000000</f>
        <v>718.9091092000001</v>
      </c>
      <c r="V5" s="31">
        <f>VLOOKUP($D5,Résultats!$B$2:$AX$212,V$2,FALSE)/1000000</f>
        <v>866.03418099999999</v>
      </c>
      <c r="W5" s="131">
        <f>VLOOKUP($D5,Résultats!$B$2:$AX$212,W$2,FALSE)/1000000</f>
        <v>1021.479462</v>
      </c>
      <c r="X5" s="3"/>
      <c r="AG5" s="14"/>
      <c r="AH5" s="42"/>
      <c r="AI5" s="42"/>
      <c r="AJ5" s="42"/>
      <c r="AK5" s="42"/>
      <c r="AL5" s="42"/>
    </row>
    <row r="6" spans="1:38" x14ac:dyDescent="0.35">
      <c r="A6" s="3"/>
      <c r="B6" s="242"/>
      <c r="C6" s="56" t="s">
        <v>28</v>
      </c>
      <c r="D6" s="16" t="s">
        <v>134</v>
      </c>
      <c r="E6" s="31">
        <f>VLOOKUP($D6,Résultats!$B$2:$AX$212,E$2,FALSE)</f>
        <v>42391824</v>
      </c>
      <c r="F6" s="31">
        <f>VLOOKUP($D6,Résultats!$B$2:$AX$212,F$2,FALSE)</f>
        <v>56542394.490000002</v>
      </c>
      <c r="G6" s="127">
        <f>VLOOKUP($D6,Résultats!$B$2:$AX$212,G$2,FALSE)/1000000</f>
        <v>58.537865500000002</v>
      </c>
      <c r="H6" s="31">
        <f>VLOOKUP($D6,Résultats!$B$2:$AX$212,H$2,FALSE)/1000000</f>
        <v>62.090355509999995</v>
      </c>
      <c r="I6" s="128">
        <f>VLOOKUP($D6,Résultats!$B$2:$AX$212,I$2,FALSE)/1000000</f>
        <v>64.91705374</v>
      </c>
      <c r="J6" s="127">
        <f>VLOOKUP($D6,Résultats!$B$2:$AX$212,J$2,FALSE)/1000000</f>
        <v>68.654669159999997</v>
      </c>
      <c r="K6" s="31">
        <f>VLOOKUP($D6,Résultats!$B$2:$AX$212,K$2,FALSE)/1000000</f>
        <v>71.754576</v>
      </c>
      <c r="L6" s="31">
        <f>VLOOKUP($D6,Résultats!$B$2:$AX$212,L$2,FALSE)/1000000</f>
        <v>77.649194430000009</v>
      </c>
      <c r="M6" s="31">
        <f>VLOOKUP($D6,Résultats!$B$2:$AX$212,M$2,FALSE)/1000000</f>
        <v>82.537527709999907</v>
      </c>
      <c r="N6" s="128">
        <f>VLOOKUP($D6,Résultats!$B$2:$AX$212,N$2,FALSE)/1000000</f>
        <v>87.161172480000005</v>
      </c>
      <c r="O6" s="127">
        <f>VLOOKUP($D6,Résultats!$B$2:$AX$212,O$2,FALSE)/1000000</f>
        <v>90.784659290000008</v>
      </c>
      <c r="P6" s="31">
        <f>VLOOKUP($D6,Résultats!$B$2:$AX$212,P$2,FALSE)/1000000</f>
        <v>92.610897809999997</v>
      </c>
      <c r="Q6" s="31">
        <f>VLOOKUP($D6,Résultats!$B$2:$AX$212,Q$2,FALSE)/1000000</f>
        <v>94.189575739999995</v>
      </c>
      <c r="R6" s="31">
        <f>VLOOKUP($D6,Résultats!$B$2:$AX$212,R$2,FALSE)/1000000</f>
        <v>95.710260450000007</v>
      </c>
      <c r="S6" s="128">
        <f>VLOOKUP($D6,Résultats!$B$2:$AX$212,S$2,FALSE)/1000000</f>
        <v>97.227677379999989</v>
      </c>
      <c r="T6" s="131">
        <f>VLOOKUP($D6,Résultats!$B$2:$AX$212,T$2,FALSE)/1000000</f>
        <v>99.643950500000003</v>
      </c>
      <c r="U6" s="131">
        <f>VLOOKUP($D6,Résultats!$B$2:$AX$212,U$2,FALSE)/1000000</f>
        <v>97.285140299999995</v>
      </c>
      <c r="V6" s="31">
        <f>VLOOKUP($D6,Résultats!$B$2:$AX$212,V$2,FALSE)/1000000</f>
        <v>98.807104870000003</v>
      </c>
      <c r="W6" s="131">
        <f>VLOOKUP($D6,Résultats!$B$2:$AX$212,W$2,FALSE)/1000000</f>
        <v>103.3288391</v>
      </c>
      <c r="X6" s="3"/>
    </row>
    <row r="7" spans="1:38" x14ac:dyDescent="0.35">
      <c r="A7" s="3"/>
      <c r="B7" s="242"/>
      <c r="C7" s="56" t="s">
        <v>29</v>
      </c>
      <c r="D7" s="16" t="s">
        <v>135</v>
      </c>
      <c r="E7" s="31">
        <f>VLOOKUP($D7,Résultats!$B$2:$AX$212,E$2,FALSE)</f>
        <v>300942006</v>
      </c>
      <c r="F7" s="31">
        <f>VLOOKUP($D7,Résultats!$B$2:$AX$212,F$2,FALSE)</f>
        <v>501883069.89999998</v>
      </c>
      <c r="G7" s="127">
        <f>VLOOKUP($D7,Résultats!$B$2:$AX$212,G$2,FALSE)/1000000</f>
        <v>529.7413037</v>
      </c>
      <c r="H7" s="31">
        <f>VLOOKUP($D7,Résultats!$B$2:$AX$212,H$2,FALSE)/1000000</f>
        <v>543.97373300000004</v>
      </c>
      <c r="I7" s="128">
        <f>VLOOKUP($D7,Résultats!$B$2:$AX$212,I$2,FALSE)/1000000</f>
        <v>557.97530900000004</v>
      </c>
      <c r="J7" s="127">
        <f>VLOOKUP($D7,Résultats!$B$2:$AX$212,J$2,FALSE)/1000000</f>
        <v>571.53195640000001</v>
      </c>
      <c r="K7" s="31">
        <f>VLOOKUP($D7,Résultats!$B$2:$AX$212,K$2,FALSE)/1000000</f>
        <v>584.34578039999997</v>
      </c>
      <c r="L7" s="31">
        <f>VLOOKUP($D7,Résultats!$B$2:$AX$212,L$2,FALSE)/1000000</f>
        <v>602.08085000000005</v>
      </c>
      <c r="M7" s="31">
        <f>VLOOKUP($D7,Résultats!$B$2:$AX$212,M$2,FALSE)/1000000</f>
        <v>622.35267910000005</v>
      </c>
      <c r="N7" s="128">
        <f>VLOOKUP($D7,Résultats!$B$2:$AX$212,N$2,FALSE)/1000000</f>
        <v>646.16510429999994</v>
      </c>
      <c r="O7" s="127">
        <f>VLOOKUP($D7,Résultats!$B$2:$AX$212,O$2,FALSE)/1000000</f>
        <v>670.49927270000001</v>
      </c>
      <c r="P7" s="31">
        <f>VLOOKUP($D7,Résultats!$B$2:$AX$212,P$2,FALSE)/1000000</f>
        <v>693.00194950000002</v>
      </c>
      <c r="Q7" s="31">
        <f>VLOOKUP($D7,Résultats!$B$2:$AX$212,Q$2,FALSE)/1000000</f>
        <v>712.42838189999998</v>
      </c>
      <c r="R7" s="31">
        <f>VLOOKUP($D7,Résultats!$B$2:$AX$212,R$2,FALSE)/1000000</f>
        <v>728.70016479999992</v>
      </c>
      <c r="S7" s="128">
        <f>VLOOKUP($D7,Résultats!$B$2:$AX$212,S$2,FALSE)/1000000</f>
        <v>742.15972529999999</v>
      </c>
      <c r="T7" s="131">
        <f>VLOOKUP($D7,Résultats!$B$2:$AX$212,T$2,FALSE)/1000000</f>
        <v>782.3826972999999</v>
      </c>
      <c r="U7" s="131">
        <f>VLOOKUP($D7,Résultats!$B$2:$AX$212,U$2,FALSE)/1000000</f>
        <v>799.51677270000005</v>
      </c>
      <c r="V7" s="31">
        <f>VLOOKUP($D7,Résultats!$B$2:$AX$212,V$2,FALSE)/1000000</f>
        <v>806.79325860000006</v>
      </c>
      <c r="W7" s="131">
        <f>VLOOKUP($D7,Résultats!$B$2:$AX$212,W$2,FALSE)/1000000</f>
        <v>806.56055409999999</v>
      </c>
      <c r="X7" s="3"/>
    </row>
    <row r="8" spans="1:38" x14ac:dyDescent="0.35">
      <c r="A8" s="3"/>
      <c r="B8" s="242"/>
      <c r="C8" s="56" t="s">
        <v>30</v>
      </c>
      <c r="D8" s="16" t="s">
        <v>136</v>
      </c>
      <c r="E8" s="31">
        <f>VLOOKUP($D8,Résultats!$B$2:$AX$212,E$2,FALSE)</f>
        <v>661409532</v>
      </c>
      <c r="F8" s="31">
        <f>VLOOKUP($D8,Résultats!$B$2:$AX$212,F$2,FALSE)</f>
        <v>832313579.70000005</v>
      </c>
      <c r="G8" s="127">
        <f>VLOOKUP($D8,Résultats!$B$2:$AX$212,G$2,FALSE)/1000000</f>
        <v>845.821324</v>
      </c>
      <c r="H8" s="31">
        <f>VLOOKUP($D8,Résultats!$B$2:$AX$212,H$2,FALSE)/1000000</f>
        <v>849.53770919999999</v>
      </c>
      <c r="I8" s="128">
        <f>VLOOKUP($D8,Résultats!$B$2:$AX$212,I$2,FALSE)/1000000</f>
        <v>852.62906390000001</v>
      </c>
      <c r="J8" s="127">
        <f>VLOOKUP($D8,Résultats!$B$2:$AX$212,J$2,FALSE)/1000000</f>
        <v>852.65815750000002</v>
      </c>
      <c r="K8" s="31">
        <f>VLOOKUP($D8,Résultats!$B$2:$AX$212,K$2,FALSE)/1000000</f>
        <v>851.62916029999997</v>
      </c>
      <c r="L8" s="31">
        <f>VLOOKUP($D8,Résultats!$B$2:$AX$212,L$2,FALSE)/1000000</f>
        <v>850.01764479999997</v>
      </c>
      <c r="M8" s="31">
        <f>VLOOKUP($D8,Résultats!$B$2:$AX$212,M$2,FALSE)/1000000</f>
        <v>848.9580416</v>
      </c>
      <c r="N8" s="128">
        <f>VLOOKUP($D8,Résultats!$B$2:$AX$212,N$2,FALSE)/1000000</f>
        <v>847.6589381</v>
      </c>
      <c r="O8" s="127">
        <f>VLOOKUP($D8,Résultats!$B$2:$AX$212,O$2,FALSE)/1000000</f>
        <v>846.59477270000002</v>
      </c>
      <c r="P8" s="31">
        <f>VLOOKUP($D8,Résultats!$B$2:$AX$212,P$2,FALSE)/1000000</f>
        <v>844.8224831</v>
      </c>
      <c r="Q8" s="31">
        <f>VLOOKUP($D8,Résultats!$B$2:$AX$212,Q$2,FALSE)/1000000</f>
        <v>842.16917990000002</v>
      </c>
      <c r="R8" s="31">
        <f>VLOOKUP($D8,Résultats!$B$2:$AX$212,R$2,FALSE)/1000000</f>
        <v>838.39142300000003</v>
      </c>
      <c r="S8" s="128">
        <f>VLOOKUP($D8,Résultats!$B$2:$AX$212,S$2,FALSE)/1000000</f>
        <v>833.46407799999997</v>
      </c>
      <c r="T8" s="131">
        <f>VLOOKUP($D8,Résultats!$B$2:$AX$212,T$2,FALSE)/1000000</f>
        <v>801.84268559999998</v>
      </c>
      <c r="U8" s="131">
        <f>VLOOKUP($D8,Résultats!$B$2:$AX$212,U$2,FALSE)/1000000</f>
        <v>768.81336929999998</v>
      </c>
      <c r="V8" s="31">
        <f>VLOOKUP($D8,Résultats!$B$2:$AX$212,V$2,FALSE)/1000000</f>
        <v>727.23704899999996</v>
      </c>
      <c r="W8" s="131">
        <f>VLOOKUP($D8,Résultats!$B$2:$AX$212,W$2,FALSE)/1000000</f>
        <v>674.01372709999998</v>
      </c>
      <c r="X8" s="3"/>
    </row>
    <row r="9" spans="1:38" x14ac:dyDescent="0.35">
      <c r="A9" s="3"/>
      <c r="B9" s="242"/>
      <c r="C9" s="56" t="s">
        <v>31</v>
      </c>
      <c r="D9" s="16" t="s">
        <v>137</v>
      </c>
      <c r="E9" s="31">
        <f>VLOOKUP($D9,Résultats!$B$2:$AX$212,E$2,FALSE)</f>
        <v>786713699</v>
      </c>
      <c r="F9" s="31">
        <f>VLOOKUP($D9,Résultats!$B$2:$AX$212,F$2,FALSE)</f>
        <v>681258113.60000002</v>
      </c>
      <c r="G9" s="127">
        <f>VLOOKUP($D9,Résultats!$B$2:$AX$212,G$2,FALSE)/1000000</f>
        <v>665.14269339999998</v>
      </c>
      <c r="H9" s="31">
        <f>VLOOKUP($D9,Résultats!$B$2:$AX$212,H$2,FALSE)/1000000</f>
        <v>653.5874457000001</v>
      </c>
      <c r="I9" s="128">
        <f>VLOOKUP($D9,Résultats!$B$2:$AX$212,I$2,FALSE)/1000000</f>
        <v>641.2878561</v>
      </c>
      <c r="J9" s="127">
        <f>VLOOKUP($D9,Résultats!$B$2:$AX$212,J$2,FALSE)/1000000</f>
        <v>629.29716110000004</v>
      </c>
      <c r="K9" s="31">
        <f>VLOOKUP($D9,Résultats!$B$2:$AX$212,K$2,FALSE)/1000000</f>
        <v>616.69920120000006</v>
      </c>
      <c r="L9" s="31">
        <f>VLOOKUP($D9,Résultats!$B$2:$AX$212,L$2,FALSE)/1000000</f>
        <v>600.06224559999998</v>
      </c>
      <c r="M9" s="31">
        <f>VLOOKUP($D9,Résultats!$B$2:$AX$212,M$2,FALSE)/1000000</f>
        <v>581.43820500000004</v>
      </c>
      <c r="N9" s="128">
        <f>VLOOKUP($D9,Résultats!$B$2:$AX$212,N$2,FALSE)/1000000</f>
        <v>560.67215710000005</v>
      </c>
      <c r="O9" s="127">
        <f>VLOOKUP($D9,Résultats!$B$2:$AX$212,O$2,FALSE)/1000000</f>
        <v>539.00866889999998</v>
      </c>
      <c r="P9" s="31">
        <f>VLOOKUP($D9,Résultats!$B$2:$AX$212,P$2,FALSE)/1000000</f>
        <v>519.11289639999995</v>
      </c>
      <c r="Q9" s="31">
        <f>VLOOKUP($D9,Résultats!$B$2:$AX$212,Q$2,FALSE)/1000000</f>
        <v>501.15408020000001</v>
      </c>
      <c r="R9" s="31">
        <f>VLOOKUP($D9,Résultats!$B$2:$AX$212,R$2,FALSE)/1000000</f>
        <v>485.1820821</v>
      </c>
      <c r="S9" s="128">
        <f>VLOOKUP($D9,Résultats!$B$2:$AX$212,S$2,FALSE)/1000000</f>
        <v>470.9641901</v>
      </c>
      <c r="T9" s="131">
        <f>VLOOKUP($D9,Résultats!$B$2:$AX$212,T$2,FALSE)/1000000</f>
        <v>417.08410989999999</v>
      </c>
      <c r="U9" s="131">
        <f>VLOOKUP($D9,Résultats!$B$2:$AX$212,U$2,FALSE)/1000000</f>
        <v>376.32196639999995</v>
      </c>
      <c r="V9" s="31">
        <f>VLOOKUP($D9,Résultats!$B$2:$AX$212,V$2,FALSE)/1000000</f>
        <v>338.53556989999998</v>
      </c>
      <c r="W9" s="131">
        <f>VLOOKUP($D9,Résultats!$B$2:$AX$212,W$2,FALSE)/1000000</f>
        <v>301.64094489999997</v>
      </c>
      <c r="X9" s="3"/>
    </row>
    <row r="10" spans="1:38" x14ac:dyDescent="0.35">
      <c r="A10" s="3"/>
      <c r="B10" s="242"/>
      <c r="C10" s="56" t="s">
        <v>32</v>
      </c>
      <c r="D10" s="16" t="s">
        <v>138</v>
      </c>
      <c r="E10" s="31">
        <f>VLOOKUP($D10,Résultats!$B$2:$AX$212,E$2,FALSE)</f>
        <v>412154138</v>
      </c>
      <c r="F10" s="31">
        <f>VLOOKUP($D10,Résultats!$B$2:$AX$212,F$2,FALSE)</f>
        <v>349667302</v>
      </c>
      <c r="G10" s="127">
        <f>VLOOKUP($D10,Résultats!$B$2:$AX$212,G$2,FALSE)/1000000</f>
        <v>338.71032650000001</v>
      </c>
      <c r="H10" s="31">
        <f>VLOOKUP($D10,Résultats!$B$2:$AX$212,H$2,FALSE)/1000000</f>
        <v>331.80373700000001</v>
      </c>
      <c r="I10" s="128">
        <f>VLOOKUP($D10,Résultats!$B$2:$AX$212,I$2,FALSE)/1000000</f>
        <v>324.49581749999999</v>
      </c>
      <c r="J10" s="127">
        <f>VLOOKUP($D10,Résultats!$B$2:$AX$212,J$2,FALSE)/1000000</f>
        <v>317.66047410000004</v>
      </c>
      <c r="K10" s="31">
        <f>VLOOKUP($D10,Résultats!$B$2:$AX$212,K$2,FALSE)/1000000</f>
        <v>310.48115939999997</v>
      </c>
      <c r="L10" s="31">
        <f>VLOOKUP($D10,Résultats!$B$2:$AX$212,L$2,FALSE)/1000000</f>
        <v>301.20773539999999</v>
      </c>
      <c r="M10" s="31">
        <f>VLOOKUP($D10,Résultats!$B$2:$AX$212,M$2,FALSE)/1000000</f>
        <v>290.66427239999996</v>
      </c>
      <c r="N10" s="128">
        <f>VLOOKUP($D10,Résultats!$B$2:$AX$212,N$2,FALSE)/1000000</f>
        <v>278.58983269999999</v>
      </c>
      <c r="O10" s="127">
        <f>VLOOKUP($D10,Résultats!$B$2:$AX$212,O$2,FALSE)/1000000</f>
        <v>265.7036554</v>
      </c>
      <c r="P10" s="31">
        <f>VLOOKUP($D10,Résultats!$B$2:$AX$212,P$2,FALSE)/1000000</f>
        <v>253.5265004</v>
      </c>
      <c r="Q10" s="31">
        <f>VLOOKUP($D10,Résultats!$B$2:$AX$212,Q$2,FALSE)/1000000</f>
        <v>242.44936939999999</v>
      </c>
      <c r="R10" s="31">
        <f>VLOOKUP($D10,Résultats!$B$2:$AX$212,R$2,FALSE)/1000000</f>
        <v>232.554948</v>
      </c>
      <c r="S10" s="128">
        <f>VLOOKUP($D10,Résultats!$B$2:$AX$212,S$2,FALSE)/1000000</f>
        <v>223.73168100000001</v>
      </c>
      <c r="T10" s="131">
        <f>VLOOKUP($D10,Résultats!$B$2:$AX$212,T$2,FALSE)/1000000</f>
        <v>190.34791140000002</v>
      </c>
      <c r="U10" s="131">
        <f>VLOOKUP($D10,Résultats!$B$2:$AX$212,U$2,FALSE)/1000000</f>
        <v>165.45477</v>
      </c>
      <c r="V10" s="31">
        <f>VLOOKUP($D10,Résultats!$B$2:$AX$212,V$2,FALSE)/1000000</f>
        <v>143.10996730000002</v>
      </c>
      <c r="W10" s="131">
        <f>VLOOKUP($D10,Résultats!$B$2:$AX$212,W$2,FALSE)/1000000</f>
        <v>122.1002897</v>
      </c>
      <c r="X10" s="3"/>
    </row>
    <row r="11" spans="1:38" x14ac:dyDescent="0.35">
      <c r="A11" s="3"/>
      <c r="B11" s="242"/>
      <c r="C11" s="80" t="s">
        <v>33</v>
      </c>
      <c r="D11" s="32" t="s">
        <v>139</v>
      </c>
      <c r="E11" s="20">
        <f>VLOOKUP($D11,Résultats!$B$2:$AX$212,E$2,FALSE)</f>
        <v>188893454</v>
      </c>
      <c r="F11" s="20">
        <f>VLOOKUP($D11,Résultats!$B$2:$AX$212,F$2,FALSE)</f>
        <v>119418315.59999999</v>
      </c>
      <c r="G11" s="114">
        <f>VLOOKUP($D11,Résultats!$B$2:$AX$212,G$2,FALSE)/1000000</f>
        <v>105.2479883</v>
      </c>
      <c r="H11" s="20">
        <f>VLOOKUP($D11,Résultats!$B$2:$AX$212,H$2,FALSE)/1000000</f>
        <v>99.805202199999997</v>
      </c>
      <c r="I11" s="115">
        <f>VLOOKUP($D11,Résultats!$B$2:$AX$212,I$2,FALSE)/1000000</f>
        <v>94.488746919999997</v>
      </c>
      <c r="J11" s="114">
        <f>VLOOKUP($D11,Résultats!$B$2:$AX$212,J$2,FALSE)/1000000</f>
        <v>89.4170084</v>
      </c>
      <c r="K11" s="20">
        <f>VLOOKUP($D11,Résultats!$B$2:$AX$212,K$2,FALSE)/1000000</f>
        <v>84.531580430000005</v>
      </c>
      <c r="L11" s="20">
        <f>VLOOKUP($D11,Résultats!$B$2:$AX$212,L$2,FALSE)/1000000</f>
        <v>79.264409489999991</v>
      </c>
      <c r="M11" s="20">
        <f>VLOOKUP($D11,Résultats!$B$2:$AX$212,M$2,FALSE)/1000000</f>
        <v>73.956491409999998</v>
      </c>
      <c r="N11" s="115">
        <f>VLOOKUP($D11,Résultats!$B$2:$AX$212,N$2,FALSE)/1000000</f>
        <v>68.467923170000006</v>
      </c>
      <c r="O11" s="114">
        <f>VLOOKUP($D11,Résultats!$B$2:$AX$212,O$2,FALSE)/1000000</f>
        <v>63.109913920000004</v>
      </c>
      <c r="P11" s="20">
        <f>VLOOKUP($D11,Résultats!$B$2:$AX$212,P$2,FALSE)/1000000</f>
        <v>58.228305890000001</v>
      </c>
      <c r="Q11" s="20">
        <f>VLOOKUP($D11,Résultats!$B$2:$AX$212,Q$2,FALSE)/1000000</f>
        <v>53.921467960000001</v>
      </c>
      <c r="R11" s="20">
        <f>VLOOKUP($D11,Résultats!$B$2:$AX$212,R$2,FALSE)/1000000</f>
        <v>50.157026479999999</v>
      </c>
      <c r="S11" s="115">
        <f>VLOOKUP($D11,Résultats!$B$2:$AX$212,S$2,FALSE)/1000000</f>
        <v>46.86044193</v>
      </c>
      <c r="T11" s="123">
        <f>VLOOKUP($D11,Résultats!$B$2:$AX$212,T$2,FALSE)/1000000</f>
        <v>34.971231029999998</v>
      </c>
      <c r="U11" s="123">
        <f>VLOOKUP($D11,Résultats!$B$2:$AX$212,U$2,FALSE)/1000000</f>
        <v>27.140093629999999</v>
      </c>
      <c r="V11" s="20">
        <f>VLOOKUP($D11,Résultats!$B$2:$AX$212,V$2,FALSE)/1000000</f>
        <v>21.353522390000002</v>
      </c>
      <c r="W11" s="123">
        <f>VLOOKUP($D11,Résultats!$B$2:$AX$212,W$2,FALSE)/1000000</f>
        <v>16.947632010000003</v>
      </c>
      <c r="X11" s="3"/>
    </row>
    <row r="12" spans="1:38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38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38" x14ac:dyDescent="0.35">
      <c r="A14" s="3"/>
      <c r="B14" s="3"/>
      <c r="C14" s="66"/>
      <c r="D14" s="12"/>
      <c r="E14" s="30">
        <v>2006</v>
      </c>
      <c r="F14" s="30">
        <v>2015</v>
      </c>
      <c r="G14" s="26">
        <v>2018</v>
      </c>
      <c r="H14" s="4">
        <v>2019</v>
      </c>
      <c r="I14" s="109">
        <v>2020</v>
      </c>
      <c r="J14" s="117">
        <v>2021</v>
      </c>
      <c r="K14" s="33">
        <v>2022</v>
      </c>
      <c r="L14" s="4">
        <v>2023</v>
      </c>
      <c r="M14" s="33">
        <v>2024</v>
      </c>
      <c r="N14" s="109">
        <v>2025</v>
      </c>
      <c r="O14" s="117">
        <v>2026</v>
      </c>
      <c r="P14" s="4">
        <v>2027</v>
      </c>
      <c r="Q14" s="33">
        <v>2028</v>
      </c>
      <c r="R14" s="33">
        <v>2029</v>
      </c>
      <c r="S14" s="109">
        <v>2030</v>
      </c>
      <c r="T14" s="4">
        <v>2035</v>
      </c>
      <c r="U14" s="119">
        <v>2040</v>
      </c>
      <c r="V14" s="4">
        <v>2045</v>
      </c>
      <c r="W14" s="119">
        <v>2050</v>
      </c>
      <c r="X14" s="3"/>
    </row>
    <row r="15" spans="1:38" ht="15" thickBot="1" x14ac:dyDescent="0.4">
      <c r="A15" s="3"/>
      <c r="B15" s="243" t="s">
        <v>452</v>
      </c>
      <c r="C15" s="5" t="s">
        <v>44</v>
      </c>
      <c r="D15" s="13" t="s">
        <v>132</v>
      </c>
      <c r="E15" s="22">
        <f>E4/100</f>
        <v>23931657.800000001</v>
      </c>
      <c r="F15" s="22">
        <f>F4/100</f>
        <v>26236690</v>
      </c>
      <c r="G15" s="132">
        <f>G4*1000/100</f>
        <v>26707.684170000004</v>
      </c>
      <c r="H15" s="22">
        <f t="shared" ref="H15:W15" si="1">H4*1000/100</f>
        <v>26850.923619999998</v>
      </c>
      <c r="I15" s="133">
        <f t="shared" si="1"/>
        <v>26990.781609999998</v>
      </c>
      <c r="J15" s="132">
        <f t="shared" si="1"/>
        <v>27122.39502</v>
      </c>
      <c r="K15" s="22">
        <f t="shared" si="1"/>
        <v>27249.316829999996</v>
      </c>
      <c r="L15" s="22">
        <f t="shared" si="1"/>
        <v>27392.148560000001</v>
      </c>
      <c r="M15" s="22">
        <f t="shared" si="1"/>
        <v>27539.2575</v>
      </c>
      <c r="N15" s="133">
        <f t="shared" si="1"/>
        <v>27682.53268</v>
      </c>
      <c r="O15" s="132">
        <f t="shared" si="1"/>
        <v>27823.161039999999</v>
      </c>
      <c r="P15" s="22">
        <f t="shared" si="1"/>
        <v>27960.704919999996</v>
      </c>
      <c r="Q15" s="22">
        <f t="shared" si="1"/>
        <v>28096.777120000002</v>
      </c>
      <c r="R15" s="22">
        <f t="shared" si="1"/>
        <v>28230.123650000001</v>
      </c>
      <c r="S15" s="133">
        <f t="shared" si="1"/>
        <v>28360.302510000001</v>
      </c>
      <c r="T15" s="22">
        <f t="shared" si="1"/>
        <v>28981.448399999997</v>
      </c>
      <c r="U15" s="140">
        <f t="shared" si="1"/>
        <v>29534.412220000002</v>
      </c>
      <c r="V15" s="22">
        <f t="shared" si="1"/>
        <v>30018.706529999999</v>
      </c>
      <c r="W15" s="140">
        <f t="shared" si="1"/>
        <v>30451.08</v>
      </c>
      <c r="X15" s="3"/>
      <c r="Y15" s="51" t="s">
        <v>453</v>
      </c>
    </row>
    <row r="16" spans="1:38" x14ac:dyDescent="0.35">
      <c r="A16" s="3"/>
      <c r="B16" s="242"/>
      <c r="C16" s="56" t="s">
        <v>27</v>
      </c>
      <c r="D16" s="16" t="s">
        <v>133</v>
      </c>
      <c r="E16" s="98">
        <f>E5/E$4</f>
        <v>2.7625624832392512E-4</v>
      </c>
      <c r="F16" s="98">
        <f>F5/F$4</f>
        <v>3.1477379505570252E-2</v>
      </c>
      <c r="G16" s="134">
        <f>G5/G$4</f>
        <v>4.7764124507392654E-2</v>
      </c>
      <c r="H16" s="98">
        <f t="shared" ref="H16:W16" si="2">H5/H$4</f>
        <v>5.3739000543177602E-2</v>
      </c>
      <c r="I16" s="135">
        <f t="shared" si="2"/>
        <v>6.0496326693815959E-2</v>
      </c>
      <c r="J16" s="134">
        <f t="shared" si="2"/>
        <v>6.7479319457238701E-2</v>
      </c>
      <c r="K16" s="98">
        <f t="shared" si="2"/>
        <v>7.5411147472793372E-2</v>
      </c>
      <c r="L16" s="98">
        <f t="shared" si="2"/>
        <v>8.3576056766245868E-2</v>
      </c>
      <c r="M16" s="98">
        <f t="shared" si="2"/>
        <v>9.2238700807383792E-2</v>
      </c>
      <c r="N16" s="135">
        <f t="shared" si="2"/>
        <v>0.10097997287002571</v>
      </c>
      <c r="O16" s="134">
        <f t="shared" si="2"/>
        <v>0.11020141135624179</v>
      </c>
      <c r="P16" s="98">
        <f t="shared" si="2"/>
        <v>0.11972783216940441</v>
      </c>
      <c r="Q16" s="98">
        <f t="shared" si="2"/>
        <v>0.12932645457807582</v>
      </c>
      <c r="R16" s="98">
        <f t="shared" si="2"/>
        <v>0.13897086150382482</v>
      </c>
      <c r="S16" s="135">
        <f t="shared" si="2"/>
        <v>0.14866641745141243</v>
      </c>
      <c r="T16" s="98">
        <f t="shared" si="2"/>
        <v>0.19732355902543505</v>
      </c>
      <c r="U16" s="141">
        <f t="shared" si="2"/>
        <v>0.24341405674333075</v>
      </c>
      <c r="V16" s="98">
        <f t="shared" si="2"/>
        <v>0.28849816701279435</v>
      </c>
      <c r="W16" s="141">
        <f t="shared" si="2"/>
        <v>0.33544933775747854</v>
      </c>
      <c r="X16" s="3"/>
      <c r="Y16" s="159"/>
      <c r="Z16" s="160">
        <v>2020</v>
      </c>
      <c r="AA16" s="160">
        <v>2030</v>
      </c>
      <c r="AB16" s="161">
        <v>2050</v>
      </c>
    </row>
    <row r="17" spans="1:28" x14ac:dyDescent="0.35">
      <c r="A17" s="3"/>
      <c r="B17" s="242"/>
      <c r="C17" s="56" t="s">
        <v>28</v>
      </c>
      <c r="D17" s="16" t="s">
        <v>134</v>
      </c>
      <c r="E17" s="92">
        <f t="shared" ref="E17:G22" si="3">E6/E$4</f>
        <v>1.77137013884596E-2</v>
      </c>
      <c r="F17" s="92">
        <f t="shared" si="3"/>
        <v>2.155088713172279E-2</v>
      </c>
      <c r="G17" s="136">
        <f t="shared" si="3"/>
        <v>2.1917986272188269E-2</v>
      </c>
      <c r="H17" s="92">
        <f t="shared" ref="H17:W17" si="4">H6/H$4</f>
        <v>2.3124104179325804E-2</v>
      </c>
      <c r="I17" s="137">
        <f t="shared" si="4"/>
        <v>2.4051564966887966E-2</v>
      </c>
      <c r="J17" s="136">
        <f t="shared" si="4"/>
        <v>2.5312908063382374E-2</v>
      </c>
      <c r="K17" s="92">
        <f t="shared" si="4"/>
        <v>2.6332614666141708E-2</v>
      </c>
      <c r="L17" s="92">
        <f t="shared" si="4"/>
        <v>2.8347244926741157E-2</v>
      </c>
      <c r="M17" s="92">
        <f t="shared" si="4"/>
        <v>2.9970861672650364E-2</v>
      </c>
      <c r="N17" s="137">
        <f t="shared" si="4"/>
        <v>3.1485981968323286E-2</v>
      </c>
      <c r="O17" s="136">
        <f t="shared" si="4"/>
        <v>3.2629167893426396E-2</v>
      </c>
      <c r="P17" s="92">
        <f t="shared" si="4"/>
        <v>3.3121803643711568E-2</v>
      </c>
      <c r="Q17" s="92">
        <f t="shared" si="4"/>
        <v>3.3523266863569719E-2</v>
      </c>
      <c r="R17" s="92">
        <f t="shared" si="4"/>
        <v>3.3903592359929319E-2</v>
      </c>
      <c r="S17" s="137">
        <f t="shared" si="4"/>
        <v>3.4283018435969419E-2</v>
      </c>
      <c r="T17" s="92">
        <f t="shared" si="4"/>
        <v>3.4381977437676993E-2</v>
      </c>
      <c r="U17" s="142">
        <f t="shared" si="4"/>
        <v>3.2939589105525122E-2</v>
      </c>
      <c r="V17" s="92">
        <f t="shared" si="4"/>
        <v>3.2915177331593042E-2</v>
      </c>
      <c r="W17" s="142">
        <f t="shared" si="4"/>
        <v>3.3932733781527613E-2</v>
      </c>
      <c r="X17" s="3"/>
      <c r="Y17" s="162" t="s">
        <v>369</v>
      </c>
      <c r="Z17" s="163">
        <f>I16+I17</f>
        <v>8.4547891660703922E-2</v>
      </c>
      <c r="AA17" s="163">
        <f>S16+S17</f>
        <v>0.18294943588738186</v>
      </c>
      <c r="AB17" s="164">
        <f>W16+W17</f>
        <v>0.36938207153900615</v>
      </c>
    </row>
    <row r="18" spans="1:28" x14ac:dyDescent="0.35">
      <c r="A18" s="3"/>
      <c r="B18" s="242"/>
      <c r="C18" s="56" t="s">
        <v>29</v>
      </c>
      <c r="D18" s="16" t="s">
        <v>135</v>
      </c>
      <c r="E18" s="92">
        <f t="shared" si="3"/>
        <v>0.12575058882882739</v>
      </c>
      <c r="F18" s="92">
        <f t="shared" si="3"/>
        <v>0.19129054385290217</v>
      </c>
      <c r="G18" s="136">
        <f t="shared" si="3"/>
        <v>0.19834789880248907</v>
      </c>
      <c r="H18" s="92">
        <f t="shared" ref="H18:W18" si="5">H7/H$4</f>
        <v>0.20259032452605072</v>
      </c>
      <c r="I18" s="137">
        <f t="shared" si="5"/>
        <v>0.20672810334372532</v>
      </c>
      <c r="J18" s="136">
        <f t="shared" si="5"/>
        <v>0.21072326244734416</v>
      </c>
      <c r="K18" s="92">
        <f t="shared" si="5"/>
        <v>0.21444419470974313</v>
      </c>
      <c r="L18" s="92">
        <f t="shared" si="5"/>
        <v>0.21980052009472603</v>
      </c>
      <c r="M18" s="92">
        <f t="shared" si="5"/>
        <v>0.22598745775916437</v>
      </c>
      <c r="N18" s="137">
        <f t="shared" si="5"/>
        <v>0.23341979282366729</v>
      </c>
      <c r="O18" s="136">
        <f t="shared" si="5"/>
        <v>0.24098601583625093</v>
      </c>
      <c r="P18" s="92">
        <f t="shared" si="5"/>
        <v>0.24784852580891228</v>
      </c>
      <c r="Q18" s="92">
        <f t="shared" si="5"/>
        <v>0.2535623138758058</v>
      </c>
      <c r="R18" s="92">
        <f t="shared" si="5"/>
        <v>0.2581285770599166</v>
      </c>
      <c r="S18" s="137">
        <f t="shared" si="5"/>
        <v>0.2616896364339944</v>
      </c>
      <c r="T18" s="92">
        <f t="shared" si="5"/>
        <v>0.26995983309792065</v>
      </c>
      <c r="U18" s="142">
        <f t="shared" si="5"/>
        <v>0.27070685095895913</v>
      </c>
      <c r="V18" s="92">
        <f t="shared" si="5"/>
        <v>0.26876349845177694</v>
      </c>
      <c r="W18" s="142">
        <f t="shared" si="5"/>
        <v>0.26487091889680103</v>
      </c>
      <c r="X18" s="3"/>
      <c r="Y18" s="162" t="s">
        <v>370</v>
      </c>
      <c r="Z18" s="163">
        <f>I18+I19+I20</f>
        <v>0.76021964041225853</v>
      </c>
      <c r="AA18" s="163">
        <f>S18+S19+S20</f>
        <v>0.72163828036684774</v>
      </c>
      <c r="AB18" s="164">
        <f>W18+W19+W20</f>
        <v>0.5852715982815716</v>
      </c>
    </row>
    <row r="19" spans="1:28" ht="15" thickBot="1" x14ac:dyDescent="0.4">
      <c r="A19" s="3"/>
      <c r="B19" s="242"/>
      <c r="C19" s="56" t="s">
        <v>30</v>
      </c>
      <c r="D19" s="16" t="s">
        <v>136</v>
      </c>
      <c r="E19" s="92">
        <f t="shared" si="3"/>
        <v>0.27637430617113368</v>
      </c>
      <c r="F19" s="92">
        <f t="shared" si="3"/>
        <v>0.31723269196686016</v>
      </c>
      <c r="G19" s="136">
        <f t="shared" si="3"/>
        <v>0.31669586873057587</v>
      </c>
      <c r="H19" s="92">
        <f t="shared" ref="H19:W19" si="6">H8/H$4</f>
        <v>0.3163904978550604</v>
      </c>
      <c r="I19" s="137">
        <f t="shared" si="6"/>
        <v>0.31589639611774106</v>
      </c>
      <c r="J19" s="136">
        <f t="shared" si="6"/>
        <v>0.31437421248059089</v>
      </c>
      <c r="K19" s="92">
        <f t="shared" si="6"/>
        <v>0.31253229782348274</v>
      </c>
      <c r="L19" s="92">
        <f t="shared" si="6"/>
        <v>0.31031433804402525</v>
      </c>
      <c r="M19" s="92">
        <f t="shared" si="6"/>
        <v>0.30827194291639853</v>
      </c>
      <c r="N19" s="137">
        <f t="shared" si="6"/>
        <v>0.30620714798700999</v>
      </c>
      <c r="O19" s="136">
        <f t="shared" si="6"/>
        <v>0.30427699120272211</v>
      </c>
      <c r="P19" s="92">
        <f t="shared" si="6"/>
        <v>0.30214634628031406</v>
      </c>
      <c r="Q19" s="92">
        <f t="shared" si="6"/>
        <v>0.29973871248760503</v>
      </c>
      <c r="R19" s="92">
        <f t="shared" si="6"/>
        <v>0.29698467969693076</v>
      </c>
      <c r="S19" s="137">
        <f t="shared" si="6"/>
        <v>0.29388405772685811</v>
      </c>
      <c r="T19" s="92">
        <f t="shared" si="6"/>
        <v>0.27667446931327283</v>
      </c>
      <c r="U19" s="142">
        <f t="shared" si="6"/>
        <v>0.26031104447691628</v>
      </c>
      <c r="V19" s="92">
        <f t="shared" si="6"/>
        <v>0.24226128739864794</v>
      </c>
      <c r="W19" s="142">
        <f t="shared" si="6"/>
        <v>0.22134312710747861</v>
      </c>
      <c r="X19" s="3"/>
      <c r="Y19" s="165" t="s">
        <v>375</v>
      </c>
      <c r="Z19" s="166">
        <f>I21+I22</f>
        <v>0.15523246806041641</v>
      </c>
      <c r="AA19" s="166">
        <f>S21+S22</f>
        <v>9.5412283714035734E-2</v>
      </c>
      <c r="AB19" s="167">
        <f>W21+W22</f>
        <v>4.5662722540546999E-2</v>
      </c>
    </row>
    <row r="20" spans="1:28" x14ac:dyDescent="0.35">
      <c r="A20" s="3"/>
      <c r="B20" s="242"/>
      <c r="C20" s="56" t="s">
        <v>31</v>
      </c>
      <c r="D20" s="16" t="s">
        <v>137</v>
      </c>
      <c r="E20" s="92">
        <f t="shared" si="3"/>
        <v>0.32873347328240671</v>
      </c>
      <c r="F20" s="92">
        <f t="shared" si="3"/>
        <v>0.25965855967349538</v>
      </c>
      <c r="G20" s="136">
        <f t="shared" si="3"/>
        <v>0.24904543919503744</v>
      </c>
      <c r="H20" s="92">
        <f t="shared" ref="H20:W20" si="7">H9/H$4</f>
        <v>0.24341339424658501</v>
      </c>
      <c r="I20" s="137">
        <f t="shared" si="7"/>
        <v>0.23759514095079221</v>
      </c>
      <c r="J20" s="136">
        <f t="shared" si="7"/>
        <v>0.23202123582226333</v>
      </c>
      <c r="K20" s="92">
        <f t="shared" si="7"/>
        <v>0.22631730734660041</v>
      </c>
      <c r="L20" s="92">
        <f t="shared" si="7"/>
        <v>0.21906359199447917</v>
      </c>
      <c r="M20" s="92">
        <f t="shared" si="7"/>
        <v>0.21113067590874593</v>
      </c>
      <c r="N20" s="137">
        <f t="shared" si="7"/>
        <v>0.20253643825916007</v>
      </c>
      <c r="O20" s="136">
        <f t="shared" si="7"/>
        <v>0.19372661076327508</v>
      </c>
      <c r="P20" s="92">
        <f t="shared" si="7"/>
        <v>0.18565801466209958</v>
      </c>
      <c r="Q20" s="92">
        <f t="shared" si="7"/>
        <v>0.1783671052589394</v>
      </c>
      <c r="R20" s="92">
        <f t="shared" si="7"/>
        <v>0.17186679311622496</v>
      </c>
      <c r="S20" s="137">
        <f t="shared" si="7"/>
        <v>0.16606458620599529</v>
      </c>
      <c r="T20" s="92">
        <f t="shared" si="7"/>
        <v>0.14391417024554232</v>
      </c>
      <c r="U20" s="142">
        <f t="shared" si="7"/>
        <v>0.12741813298900315</v>
      </c>
      <c r="V20" s="92">
        <f t="shared" si="7"/>
        <v>0.1127748690842743</v>
      </c>
      <c r="W20" s="142">
        <f t="shared" si="7"/>
        <v>9.905755227729196E-2</v>
      </c>
      <c r="X20" s="3"/>
      <c r="Y20" s="228" t="s">
        <v>443</v>
      </c>
      <c r="Z20" s="229">
        <f>SUM(Z17:Z19)</f>
        <v>1.0000000001333789</v>
      </c>
      <c r="AA20" s="229">
        <f t="shared" ref="AA20:AB20" si="8">SUM(AA17:AA19)</f>
        <v>0.99999999996826539</v>
      </c>
      <c r="AB20" s="229">
        <f t="shared" si="8"/>
        <v>1.0003163923611247</v>
      </c>
    </row>
    <row r="21" spans="1:28" x14ac:dyDescent="0.35">
      <c r="A21" s="3"/>
      <c r="B21" s="242"/>
      <c r="C21" s="56" t="s">
        <v>32</v>
      </c>
      <c r="D21" s="16" t="s">
        <v>138</v>
      </c>
      <c r="E21" s="92">
        <f t="shared" si="3"/>
        <v>0.1722213067913749</v>
      </c>
      <c r="F21" s="92">
        <f t="shared" si="3"/>
        <v>0.133274167587451</v>
      </c>
      <c r="G21" s="136">
        <f t="shared" si="3"/>
        <v>0.12682130144419781</v>
      </c>
      <c r="H21" s="92">
        <f t="shared" ref="H21:W21" si="9">H10/H$4</f>
        <v>0.1235725599967276</v>
      </c>
      <c r="I21" s="137">
        <f t="shared" si="9"/>
        <v>0.12022468344517126</v>
      </c>
      <c r="J21" s="136">
        <f t="shared" si="9"/>
        <v>0.11712110005984275</v>
      </c>
      <c r="K21" s="92">
        <f t="shared" si="9"/>
        <v>0.11394089669733566</v>
      </c>
      <c r="L21" s="92">
        <f t="shared" si="9"/>
        <v>0.10996133973946291</v>
      </c>
      <c r="M21" s="92">
        <f t="shared" si="9"/>
        <v>0.10554542815832997</v>
      </c>
      <c r="N21" s="137">
        <f t="shared" si="9"/>
        <v>0.10063740768245343</v>
      </c>
      <c r="O21" s="136">
        <f t="shared" si="9"/>
        <v>9.5497292711640785E-2</v>
      </c>
      <c r="P21" s="92">
        <f t="shared" si="9"/>
        <v>9.0672428011160461E-2</v>
      </c>
      <c r="Q21" s="92">
        <f t="shared" si="9"/>
        <v>8.6290811349825011E-2</v>
      </c>
      <c r="R21" s="92">
        <f t="shared" si="9"/>
        <v>8.2378295923617034E-2</v>
      </c>
      <c r="S21" s="137">
        <f t="shared" si="9"/>
        <v>7.8889031920978611E-2</v>
      </c>
      <c r="T21" s="92">
        <f t="shared" si="9"/>
        <v>6.5679226508223804E-2</v>
      </c>
      <c r="U21" s="142">
        <f t="shared" si="9"/>
        <v>5.6021013307303261E-2</v>
      </c>
      <c r="V21" s="92">
        <f t="shared" si="9"/>
        <v>4.7673595515176255E-2</v>
      </c>
      <c r="W21" s="142">
        <f t="shared" si="9"/>
        <v>4.0097195140533601E-2</v>
      </c>
      <c r="X21" s="3"/>
    </row>
    <row r="22" spans="1:28" x14ac:dyDescent="0.35">
      <c r="A22" s="3"/>
      <c r="B22" s="242"/>
      <c r="C22" s="80" t="s">
        <v>33</v>
      </c>
      <c r="D22" s="32" t="s">
        <v>139</v>
      </c>
      <c r="E22" s="94">
        <f t="shared" si="3"/>
        <v>7.893036728947378E-2</v>
      </c>
      <c r="F22" s="94">
        <f t="shared" si="3"/>
        <v>4.5515770320112788E-2</v>
      </c>
      <c r="G22" s="138">
        <f t="shared" si="3"/>
        <v>3.9407380898349151E-2</v>
      </c>
      <c r="H22" s="94">
        <f t="shared" ref="H22:W22" si="10">H11/H$4</f>
        <v>3.7170118843010587E-2</v>
      </c>
      <c r="I22" s="139">
        <f t="shared" si="10"/>
        <v>3.500778461524516E-2</v>
      </c>
      <c r="J22" s="138">
        <f t="shared" si="10"/>
        <v>3.2967961838939401E-2</v>
      </c>
      <c r="K22" s="94">
        <f t="shared" si="10"/>
        <v>3.1021541184818032E-2</v>
      </c>
      <c r="L22" s="94">
        <f t="shared" si="10"/>
        <v>2.8936908441620977E-2</v>
      </c>
      <c r="M22" s="94">
        <f t="shared" si="10"/>
        <v>2.6854932966148416E-2</v>
      </c>
      <c r="N22" s="139">
        <f t="shared" si="10"/>
        <v>2.4733258319050599E-2</v>
      </c>
      <c r="O22" s="138">
        <f t="shared" si="10"/>
        <v>2.2682510383802174E-2</v>
      </c>
      <c r="P22" s="94">
        <f t="shared" si="10"/>
        <v>2.0825049317104272E-2</v>
      </c>
      <c r="Q22" s="94">
        <f t="shared" si="10"/>
        <v>1.9191335621770417E-2</v>
      </c>
      <c r="R22" s="94">
        <f t="shared" si="10"/>
        <v>1.776720042102968E-2</v>
      </c>
      <c r="S22" s="139">
        <f t="shared" si="10"/>
        <v>1.6523251793057126E-2</v>
      </c>
      <c r="T22" s="94">
        <f t="shared" si="10"/>
        <v>1.2066764416784635E-2</v>
      </c>
      <c r="U22" s="143">
        <f t="shared" si="10"/>
        <v>9.1893122598259713E-3</v>
      </c>
      <c r="V22" s="94">
        <f t="shared" si="10"/>
        <v>7.1134052257247615E-3</v>
      </c>
      <c r="W22" s="143">
        <f t="shared" si="10"/>
        <v>5.5655274000133989E-3</v>
      </c>
      <c r="X22" s="3"/>
    </row>
    <row r="23" spans="1:28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8" x14ac:dyDescent="0.3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8" x14ac:dyDescent="0.3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4:B10"/>
  <sheetViews>
    <sheetView workbookViewId="0">
      <selection activeCell="P29" sqref="P29"/>
    </sheetView>
  </sheetViews>
  <sheetFormatPr baseColWidth="10" defaultRowHeight="14.5" x14ac:dyDescent="0.35"/>
  <sheetData>
    <row r="4" spans="2:2" x14ac:dyDescent="0.35">
      <c r="B4" t="str">
        <f>Résultats!B1&amp;" : Energie finale par usage et énergie primaire (Mtep)"</f>
        <v>TEND : Energie finale par usage et énergie primaire (Mtep)</v>
      </c>
    </row>
    <row r="5" spans="2:2" x14ac:dyDescent="0.35">
      <c r="B5" t="str">
        <f>Résultats!B1&amp;" : Ventilation du mix electrique (%)"</f>
        <v>TEND : Ventilation du mix electrique (%)</v>
      </c>
    </row>
    <row r="6" spans="2:2" x14ac:dyDescent="0.35">
      <c r="B6" t="str">
        <f>Résultats!B1&amp;" : Ventilation du mix carburant (%)"</f>
        <v>TEND : Ventilation du mix carburant (%)</v>
      </c>
    </row>
    <row r="7" spans="2:2" x14ac:dyDescent="0.35">
      <c r="B7" t="str">
        <f>Résultats!B1&amp;" : Ventilation du mix gaz (%)"</f>
        <v>TEND : Ventilation du mix gaz (%)</v>
      </c>
    </row>
    <row r="8" spans="2:2" x14ac:dyDescent="0.35">
      <c r="B8" t="str">
        <f>Résultats!B1&amp;" : Emissions CO2 (Mt.eqCO2)"</f>
        <v>TEND : Emissions CO2 (Mt.eqCO2)</v>
      </c>
    </row>
    <row r="9" spans="2:2" x14ac:dyDescent="0.35">
      <c r="B9" t="str">
        <f>Résultats!B1&amp;" : Ventilation du parc auto (%)"</f>
        <v>TEND : Ventilation du parc auto (%)</v>
      </c>
    </row>
    <row r="10" spans="2:2" x14ac:dyDescent="0.35">
      <c r="B10" t="str">
        <f>Résultats!B1&amp;" : Ventilation du parc de logements (%)"</f>
        <v>TEND : Ventilation du parc de logements (%)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7</vt:i4>
      </vt:variant>
      <vt:variant>
        <vt:lpstr>Graphiques</vt:lpstr>
      </vt:variant>
      <vt:variant>
        <vt:i4>7</vt:i4>
      </vt:variant>
      <vt:variant>
        <vt:lpstr>Plages nommées</vt:lpstr>
      </vt:variant>
      <vt:variant>
        <vt:i4>1</vt:i4>
      </vt:variant>
    </vt:vector>
  </HeadingPairs>
  <TitlesOfParts>
    <vt:vector size="15" baseType="lpstr">
      <vt:lpstr>Résultats</vt:lpstr>
      <vt:lpstr>T energie vecteurs</vt:lpstr>
      <vt:lpstr>T energie usages</vt:lpstr>
      <vt:lpstr>T CO2</vt:lpstr>
      <vt:lpstr>T parc auto</vt:lpstr>
      <vt:lpstr>T logement</vt:lpstr>
      <vt:lpstr>Table Graphs</vt:lpstr>
      <vt:lpstr>G energie</vt:lpstr>
      <vt:lpstr>G mix élec</vt:lpstr>
      <vt:lpstr>G mix carb</vt:lpstr>
      <vt:lpstr>G mix gaz</vt:lpstr>
      <vt:lpstr>G CO2</vt:lpstr>
      <vt:lpstr>G parc auto</vt:lpstr>
      <vt:lpstr>G parc logt</vt:lpstr>
      <vt:lpstr>'T parc auto'!Zone_d_impression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GISSELA LANDA RIVERA</dc:creator>
  <cp:lastModifiedBy>CALLONNEC Gaël</cp:lastModifiedBy>
  <cp:lastPrinted>2018-11-29T16:44:02Z</cp:lastPrinted>
  <dcterms:created xsi:type="dcterms:W3CDTF">2016-06-15T08:53:28Z</dcterms:created>
  <dcterms:modified xsi:type="dcterms:W3CDTF">2023-10-12T17:29:02Z</dcterms:modified>
</cp:coreProperties>
</file>