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worksheets/sheet6.xml" ContentType="application/vnd.openxmlformats-officedocument.spreadsheetml.work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worksheets/sheet7.xml" ContentType="application/vnd.openxmlformats-officedocument.spreadsheetml.worksheet+xml"/>
  <Override PartName="/xl/chartsheets/sheet10.xml" ContentType="application/vnd.openxmlformats-officedocument.spreadsheetml.chart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omments2.xml" ContentType="application/vnd.openxmlformats-officedocument.spreadsheetml.comments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allonnecg\Github\ThreeME\results\sorties SNBC3\Run 1bis\Résidentiel\R4 ensemble résidentiel\"/>
    </mc:Choice>
  </mc:AlternateContent>
  <xr:revisionPtr revIDLastSave="0" documentId="13_ncr:1_{2A70BCE5-C74C-430A-A246-4688B4A2D581}" xr6:coauthVersionLast="47" xr6:coauthVersionMax="47" xr10:uidLastSave="{00000000-0000-0000-0000-000000000000}"/>
  <bookViews>
    <workbookView minimized="1" xWindow="2580" yWindow="1280" windowWidth="9600" windowHeight="10200" activeTab="2" xr2:uid="{00000000-000D-0000-FFFF-FFFF00000000}"/>
  </bookViews>
  <sheets>
    <sheet name="T energie vecteurs" sheetId="13" r:id="rId1"/>
    <sheet name="T energie usages" sheetId="16" r:id="rId2"/>
    <sheet name="Résultats" sheetId="2" r:id="rId3"/>
    <sheet name="T CO2" sheetId="31" r:id="rId4"/>
    <sheet name="T logement" sheetId="14" r:id="rId5"/>
    <sheet name="G energie" sheetId="27" r:id="rId6"/>
    <sheet name="G mix energie" sheetId="30" r:id="rId7"/>
    <sheet name="G mix élec" sheetId="22" r:id="rId8"/>
    <sheet name="G mix carb" sheetId="23" r:id="rId9"/>
    <sheet name="G mix gaz" sheetId="24" r:id="rId10"/>
    <sheet name="G CO2" sheetId="26" r:id="rId11"/>
    <sheet name="T parc auto" sheetId="25" r:id="rId12"/>
    <sheet name="G parc auto total" sheetId="28" r:id="rId13"/>
    <sheet name="G parc elec" sheetId="29" r:id="rId14"/>
    <sheet name="G parc auto" sheetId="19" r:id="rId15"/>
    <sheet name="T transport" sheetId="32" r:id="rId16"/>
    <sheet name="G parc logt" sheetId="20" r:id="rId17"/>
    <sheet name="Table Graphs" sheetId="33" r:id="rId18"/>
  </sheets>
  <externalReferences>
    <externalReference r:id="rId19"/>
    <externalReference r:id="rId20"/>
    <externalReference r:id="rId21"/>
  </externalReferences>
  <definedNames>
    <definedName name="_xlnm.Print_Area" localSheetId="11">'T parc auto'!$C$26:$AM$107</definedName>
    <definedName name="_xlnm.Print_Area" localSheetId="15">'T transport'!$B$1:$AU$32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97" i="16" l="1"/>
  <c r="Q97" i="16"/>
  <c r="P97" i="16"/>
  <c r="O97" i="16"/>
  <c r="R96" i="16"/>
  <c r="P96" i="16"/>
  <c r="O96" i="16"/>
  <c r="R95" i="16"/>
  <c r="Q95" i="16"/>
  <c r="P95" i="16"/>
  <c r="O95" i="16"/>
  <c r="R93" i="16"/>
  <c r="Q93" i="16"/>
  <c r="P93" i="16"/>
  <c r="O93" i="16"/>
  <c r="R92" i="16"/>
  <c r="Q92" i="16"/>
  <c r="P92" i="16"/>
  <c r="O92" i="16"/>
  <c r="R89" i="16"/>
  <c r="Q89" i="16"/>
  <c r="P89" i="16"/>
  <c r="O89" i="16"/>
  <c r="R84" i="16"/>
  <c r="Q84" i="16"/>
  <c r="P84" i="16"/>
  <c r="O84" i="16"/>
  <c r="R83" i="16"/>
  <c r="P83" i="16"/>
  <c r="O83" i="16"/>
  <c r="R82" i="16"/>
  <c r="Q82" i="16"/>
  <c r="P82" i="16"/>
  <c r="O82" i="16"/>
  <c r="R80" i="16"/>
  <c r="Q80" i="16"/>
  <c r="P80" i="16"/>
  <c r="O80" i="16"/>
  <c r="R79" i="16"/>
  <c r="Q79" i="16"/>
  <c r="P79" i="16"/>
  <c r="O79" i="16"/>
  <c r="R76" i="16"/>
  <c r="Q76" i="16"/>
  <c r="P76" i="16"/>
  <c r="O76" i="16"/>
  <c r="R71" i="16"/>
  <c r="Q71" i="16"/>
  <c r="P71" i="16"/>
  <c r="O71" i="16"/>
  <c r="R70" i="16"/>
  <c r="P70" i="16"/>
  <c r="O70" i="16"/>
  <c r="R69" i="16"/>
  <c r="Q69" i="16"/>
  <c r="P69" i="16"/>
  <c r="O69" i="16"/>
  <c r="R67" i="16"/>
  <c r="Q67" i="16"/>
  <c r="P67" i="16"/>
  <c r="O67" i="16"/>
  <c r="R66" i="16"/>
  <c r="Q66" i="16"/>
  <c r="P66" i="16"/>
  <c r="O66" i="16"/>
  <c r="R63" i="16"/>
  <c r="Q63" i="16"/>
  <c r="P63" i="16"/>
  <c r="O63" i="16"/>
  <c r="R58" i="16"/>
  <c r="Q58" i="16"/>
  <c r="P58" i="16"/>
  <c r="O58" i="16"/>
  <c r="R57" i="16"/>
  <c r="P57" i="16"/>
  <c r="O57" i="16"/>
  <c r="R56" i="16"/>
  <c r="Q56" i="16"/>
  <c r="P56" i="16"/>
  <c r="O56" i="16"/>
  <c r="R54" i="16"/>
  <c r="Q54" i="16"/>
  <c r="P54" i="16"/>
  <c r="O54" i="16"/>
  <c r="R53" i="16"/>
  <c r="Q53" i="16"/>
  <c r="P53" i="16"/>
  <c r="O53" i="16"/>
  <c r="R50" i="16"/>
  <c r="Q50" i="16"/>
  <c r="P50" i="16"/>
  <c r="O50" i="16"/>
  <c r="R45" i="16"/>
  <c r="Q45" i="16"/>
  <c r="P45" i="16"/>
  <c r="O45" i="16"/>
  <c r="R44" i="16"/>
  <c r="P44" i="16"/>
  <c r="O44" i="16"/>
  <c r="R43" i="16"/>
  <c r="Q43" i="16"/>
  <c r="P43" i="16"/>
  <c r="O43" i="16"/>
  <c r="R41" i="16"/>
  <c r="Q41" i="16"/>
  <c r="P41" i="16"/>
  <c r="O41" i="16"/>
  <c r="R40" i="16"/>
  <c r="Q40" i="16"/>
  <c r="P40" i="16"/>
  <c r="O40" i="16"/>
  <c r="R37" i="16"/>
  <c r="Q37" i="16"/>
  <c r="P37" i="16"/>
  <c r="O37" i="16"/>
  <c r="R32" i="16"/>
  <c r="Q32" i="16"/>
  <c r="P32" i="16"/>
  <c r="O32" i="16"/>
  <c r="R31" i="16"/>
  <c r="P31" i="16"/>
  <c r="O31" i="16"/>
  <c r="R30" i="16"/>
  <c r="Q30" i="16"/>
  <c r="P30" i="16"/>
  <c r="O30" i="16"/>
  <c r="R28" i="16"/>
  <c r="Q28" i="16"/>
  <c r="P28" i="16"/>
  <c r="O28" i="16"/>
  <c r="R27" i="16"/>
  <c r="Q27" i="16"/>
  <c r="P27" i="16"/>
  <c r="O27" i="16"/>
  <c r="R24" i="16"/>
  <c r="Q24" i="16"/>
  <c r="P24" i="16"/>
  <c r="O24" i="16"/>
  <c r="R19" i="16"/>
  <c r="Q19" i="16"/>
  <c r="P19" i="16"/>
  <c r="O19" i="16"/>
  <c r="R18" i="16"/>
  <c r="P18" i="16"/>
  <c r="O18" i="16"/>
  <c r="R17" i="16"/>
  <c r="Q17" i="16"/>
  <c r="P17" i="16"/>
  <c r="O17" i="16"/>
  <c r="R15" i="16"/>
  <c r="Q15" i="16"/>
  <c r="P15" i="16"/>
  <c r="O15" i="16"/>
  <c r="R14" i="16"/>
  <c r="Q14" i="16"/>
  <c r="P14" i="16"/>
  <c r="O14" i="16"/>
  <c r="R11" i="16"/>
  <c r="Q11" i="16"/>
  <c r="P11" i="16"/>
  <c r="O11" i="16"/>
  <c r="AQ20" i="32"/>
  <c r="Q20" i="32"/>
  <c r="AQ19" i="32"/>
  <c r="Q19" i="32"/>
  <c r="AQ18" i="32"/>
  <c r="Q18" i="32"/>
  <c r="AQ17" i="32"/>
  <c r="Q17" i="32"/>
  <c r="AQ16" i="32"/>
  <c r="Q16" i="32"/>
  <c r="AQ14" i="32"/>
  <c r="Q14" i="32"/>
  <c r="AQ9" i="32"/>
  <c r="Q9" i="32"/>
  <c r="AQ8" i="32"/>
  <c r="Q8" i="32"/>
  <c r="AQ7" i="32"/>
  <c r="Q7" i="32"/>
  <c r="AQ6" i="32"/>
  <c r="Q6" i="32"/>
  <c r="AQ5" i="32"/>
  <c r="Q5" i="32"/>
  <c r="AQ4" i="32"/>
  <c r="Q4" i="32"/>
  <c r="AQ3" i="32"/>
  <c r="Q3" i="32"/>
  <c r="H29" i="31"/>
  <c r="T2" i="14"/>
  <c r="X2" i="25"/>
  <c r="T2" i="25"/>
  <c r="G4" i="14" l="1"/>
  <c r="H4" i="14"/>
  <c r="I4" i="14"/>
  <c r="J4" i="14"/>
  <c r="K4" i="14"/>
  <c r="L4" i="14"/>
  <c r="M4" i="14"/>
  <c r="N4" i="14"/>
  <c r="O4" i="14"/>
  <c r="P4" i="14"/>
  <c r="Q4" i="14"/>
  <c r="R4" i="14"/>
  <c r="S4" i="14"/>
  <c r="T4" i="14"/>
  <c r="Q94" i="16" l="1"/>
  <c r="P94" i="16"/>
  <c r="Q81" i="16"/>
  <c r="O81" i="16"/>
  <c r="Q68" i="16"/>
  <c r="Q55" i="16"/>
  <c r="P55" i="16"/>
  <c r="O55" i="16"/>
  <c r="Q42" i="16"/>
  <c r="O42" i="16"/>
  <c r="Q29" i="16"/>
  <c r="Q16" i="16"/>
  <c r="O16" i="16"/>
  <c r="F102" i="16"/>
  <c r="D1" i="2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AE1" i="2" s="1"/>
  <c r="AF1" i="2" s="1"/>
  <c r="AG1" i="2" s="1"/>
  <c r="AH1" i="2" s="1"/>
  <c r="AI1" i="2" s="1"/>
  <c r="AJ1" i="2" s="1"/>
  <c r="AK1" i="2" s="1"/>
  <c r="AL1" i="2" s="1"/>
  <c r="AM1" i="2" s="1"/>
  <c r="AN1" i="2" s="1"/>
  <c r="AO1" i="2" s="1"/>
  <c r="AP1" i="2" s="1"/>
  <c r="AQ1" i="2" s="1"/>
  <c r="AR1" i="2" s="1"/>
  <c r="AS1" i="2" s="1"/>
  <c r="AT1" i="2" s="1"/>
  <c r="AU1" i="2" s="1"/>
  <c r="AV1" i="2" s="1"/>
  <c r="AW1" i="2" s="1"/>
  <c r="P68" i="16" l="1"/>
  <c r="P29" i="16"/>
  <c r="P33" i="16" s="1"/>
  <c r="O94" i="16"/>
  <c r="O98" i="16" s="1"/>
  <c r="P16" i="16"/>
  <c r="P20" i="16" s="1"/>
  <c r="P42" i="16"/>
  <c r="P46" i="16" s="1"/>
  <c r="Q72" i="16"/>
  <c r="R29" i="16"/>
  <c r="R33" i="16" s="1"/>
  <c r="S44" i="16"/>
  <c r="S96" i="16"/>
  <c r="P98" i="16"/>
  <c r="S40" i="16"/>
  <c r="S97" i="16"/>
  <c r="S32" i="16"/>
  <c r="R68" i="16"/>
  <c r="R72" i="16" s="1"/>
  <c r="O85" i="16"/>
  <c r="R55" i="16"/>
  <c r="S55" i="16" s="1"/>
  <c r="S66" i="16"/>
  <c r="S76" i="16"/>
  <c r="S71" i="16"/>
  <c r="S83" i="16"/>
  <c r="Q98" i="16"/>
  <c r="S41" i="16"/>
  <c r="R42" i="16"/>
  <c r="R46" i="16" s="1"/>
  <c r="S45" i="16"/>
  <c r="O59" i="16"/>
  <c r="S57" i="16"/>
  <c r="S69" i="16"/>
  <c r="Q85" i="16"/>
  <c r="S92" i="16"/>
  <c r="S93" i="16"/>
  <c r="R94" i="16"/>
  <c r="R98" i="16" s="1"/>
  <c r="P59" i="16"/>
  <c r="Q33" i="16"/>
  <c r="O46" i="16"/>
  <c r="S79" i="16"/>
  <c r="S82" i="16"/>
  <c r="S84" i="16"/>
  <c r="S95" i="16"/>
  <c r="S54" i="16"/>
  <c r="S67" i="16"/>
  <c r="O20" i="16"/>
  <c r="S58" i="16"/>
  <c r="S53" i="16"/>
  <c r="S63" i="16"/>
  <c r="S70" i="16"/>
  <c r="R81" i="16"/>
  <c r="R85" i="16" s="1"/>
  <c r="S43" i="16"/>
  <c r="Q46" i="16"/>
  <c r="Q59" i="16"/>
  <c r="P72" i="16"/>
  <c r="S80" i="16"/>
  <c r="S37" i="16"/>
  <c r="S89" i="16"/>
  <c r="S50" i="16"/>
  <c r="S56" i="16"/>
  <c r="O68" i="16"/>
  <c r="P81" i="16"/>
  <c r="P85" i="16" s="1"/>
  <c r="S15" i="16"/>
  <c r="S18" i="16"/>
  <c r="S30" i="16"/>
  <c r="R16" i="16"/>
  <c r="R20" i="16" s="1"/>
  <c r="S19" i="16"/>
  <c r="S27" i="16"/>
  <c r="S28" i="16"/>
  <c r="O29" i="16"/>
  <c r="O33" i="16" s="1"/>
  <c r="S14" i="16"/>
  <c r="Q20" i="16"/>
  <c r="S17" i="16"/>
  <c r="S31" i="16"/>
  <c r="S24" i="16"/>
  <c r="S11" i="16"/>
  <c r="H16" i="31"/>
  <c r="H42" i="31"/>
  <c r="H55" i="31"/>
  <c r="H68" i="31"/>
  <c r="H81" i="31"/>
  <c r="G15" i="31"/>
  <c r="F15" i="31"/>
  <c r="E15" i="31"/>
  <c r="D15" i="31"/>
  <c r="C15" i="31"/>
  <c r="F13" i="31"/>
  <c r="D13" i="31"/>
  <c r="G12" i="31"/>
  <c r="F12" i="31"/>
  <c r="D12" i="31"/>
  <c r="C12" i="31"/>
  <c r="F10" i="31"/>
  <c r="D10" i="31"/>
  <c r="C10" i="31"/>
  <c r="C9" i="31"/>
  <c r="F8" i="31"/>
  <c r="D8" i="31"/>
  <c r="G28" i="31"/>
  <c r="F28" i="31"/>
  <c r="E28" i="31"/>
  <c r="D28" i="31"/>
  <c r="C28" i="31"/>
  <c r="F26" i="31"/>
  <c r="D26" i="31"/>
  <c r="G25" i="31"/>
  <c r="F25" i="31"/>
  <c r="D25" i="31"/>
  <c r="C25" i="31"/>
  <c r="F23" i="31"/>
  <c r="D23" i="31"/>
  <c r="C23" i="31"/>
  <c r="C22" i="31"/>
  <c r="F21" i="31"/>
  <c r="D21" i="31"/>
  <c r="G41" i="31"/>
  <c r="F41" i="31"/>
  <c r="E41" i="31"/>
  <c r="D41" i="31"/>
  <c r="C41" i="31"/>
  <c r="F39" i="31"/>
  <c r="D39" i="31"/>
  <c r="G38" i="31"/>
  <c r="F38" i="31"/>
  <c r="D38" i="31"/>
  <c r="C38" i="31"/>
  <c r="F36" i="31"/>
  <c r="D36" i="31"/>
  <c r="C36" i="31"/>
  <c r="C35" i="31"/>
  <c r="F34" i="31"/>
  <c r="D34" i="31"/>
  <c r="G54" i="31"/>
  <c r="F54" i="31"/>
  <c r="E54" i="31"/>
  <c r="D54" i="31"/>
  <c r="C54" i="31"/>
  <c r="F52" i="31"/>
  <c r="D52" i="31"/>
  <c r="G51" i="31"/>
  <c r="F51" i="31"/>
  <c r="D51" i="31"/>
  <c r="C51" i="31"/>
  <c r="F49" i="31"/>
  <c r="D49" i="31"/>
  <c r="C49" i="31"/>
  <c r="C48" i="31"/>
  <c r="F47" i="31"/>
  <c r="D47" i="31"/>
  <c r="G67" i="31"/>
  <c r="F67" i="31"/>
  <c r="E67" i="31"/>
  <c r="D67" i="31"/>
  <c r="C67" i="31"/>
  <c r="F65" i="31"/>
  <c r="D65" i="31"/>
  <c r="G64" i="31"/>
  <c r="F64" i="31"/>
  <c r="D64" i="31"/>
  <c r="C64" i="31"/>
  <c r="F62" i="31"/>
  <c r="D62" i="31"/>
  <c r="C62" i="31"/>
  <c r="C61" i="31"/>
  <c r="F60" i="31"/>
  <c r="D60" i="31"/>
  <c r="G80" i="31"/>
  <c r="F80" i="31"/>
  <c r="E80" i="31"/>
  <c r="D80" i="31"/>
  <c r="C80" i="31"/>
  <c r="F78" i="31"/>
  <c r="D78" i="31"/>
  <c r="G77" i="31"/>
  <c r="F77" i="31"/>
  <c r="D77" i="31"/>
  <c r="C77" i="31"/>
  <c r="F75" i="31"/>
  <c r="D75" i="31"/>
  <c r="C75" i="31"/>
  <c r="C74" i="31"/>
  <c r="F73" i="31"/>
  <c r="D73" i="31"/>
  <c r="R59" i="16" l="1"/>
  <c r="S59" i="16" s="1"/>
  <c r="S94" i="16"/>
  <c r="S42" i="16"/>
  <c r="S68" i="16"/>
  <c r="S98" i="16"/>
  <c r="S33" i="16"/>
  <c r="S16" i="16"/>
  <c r="S20" i="16"/>
  <c r="S29" i="16"/>
  <c r="S85" i="16"/>
  <c r="S81" i="16"/>
  <c r="S46" i="16"/>
  <c r="O72" i="16"/>
  <c r="S72" i="16" s="1"/>
  <c r="H41" i="31"/>
  <c r="F100" i="16" l="1"/>
  <c r="C178" i="16" l="1"/>
  <c r="E5" i="13" l="1"/>
  <c r="F2" i="25" l="1"/>
  <c r="E2" i="25"/>
  <c r="E26" i="25" l="1"/>
  <c r="E28" i="25"/>
  <c r="E30" i="25"/>
  <c r="E32" i="25"/>
  <c r="E34" i="25"/>
  <c r="E36" i="25"/>
  <c r="E38" i="25"/>
  <c r="E40" i="25"/>
  <c r="E42" i="25"/>
  <c r="E44" i="25"/>
  <c r="E46" i="25"/>
  <c r="E48" i="25"/>
  <c r="E50" i="25"/>
  <c r="E52" i="25"/>
  <c r="E54" i="25"/>
  <c r="E56" i="25"/>
  <c r="E58" i="25"/>
  <c r="E60" i="25"/>
  <c r="E62" i="25"/>
  <c r="E64" i="25"/>
  <c r="E63" i="25"/>
  <c r="E27" i="25"/>
  <c r="E29" i="25"/>
  <c r="E31" i="25"/>
  <c r="E33" i="25"/>
  <c r="E35" i="25"/>
  <c r="E37" i="25"/>
  <c r="E39" i="25"/>
  <c r="E41" i="25"/>
  <c r="E43" i="25"/>
  <c r="E45" i="25"/>
  <c r="E47" i="25"/>
  <c r="E49" i="25"/>
  <c r="E51" i="25"/>
  <c r="E53" i="25"/>
  <c r="E55" i="25"/>
  <c r="E57" i="25"/>
  <c r="E59" i="25"/>
  <c r="E61" i="25"/>
  <c r="F63" i="25"/>
  <c r="F26" i="25"/>
  <c r="F28" i="25"/>
  <c r="F30" i="25"/>
  <c r="F32" i="25"/>
  <c r="F34" i="25"/>
  <c r="F36" i="25"/>
  <c r="F38" i="25"/>
  <c r="F40" i="25"/>
  <c r="F42" i="25"/>
  <c r="F44" i="25"/>
  <c r="F46" i="25"/>
  <c r="F48" i="25"/>
  <c r="F50" i="25"/>
  <c r="F52" i="25"/>
  <c r="F54" i="25"/>
  <c r="F56" i="25"/>
  <c r="F58" i="25"/>
  <c r="F60" i="25"/>
  <c r="F62" i="25"/>
  <c r="F64" i="25"/>
  <c r="F61" i="25"/>
  <c r="F59" i="25"/>
  <c r="F27" i="25"/>
  <c r="F29" i="25"/>
  <c r="F31" i="25"/>
  <c r="F33" i="25"/>
  <c r="F35" i="25"/>
  <c r="F37" i="25"/>
  <c r="F39" i="25"/>
  <c r="F41" i="25"/>
  <c r="F43" i="25"/>
  <c r="F45" i="25"/>
  <c r="F47" i="25"/>
  <c r="F49" i="25"/>
  <c r="F51" i="25"/>
  <c r="F53" i="25"/>
  <c r="F55" i="25"/>
  <c r="F57" i="25"/>
  <c r="B11" i="33"/>
  <c r="B10" i="33"/>
  <c r="B9" i="33"/>
  <c r="B8" i="33"/>
  <c r="B7" i="33"/>
  <c r="B6" i="33"/>
  <c r="B5" i="33"/>
  <c r="B4" i="33"/>
  <c r="A4" i="14"/>
  <c r="A23" i="32"/>
  <c r="A1" i="32"/>
  <c r="A26" i="25"/>
  <c r="A4" i="25"/>
  <c r="A3" i="31"/>
  <c r="A4" i="16"/>
  <c r="A31" i="13"/>
  <c r="A4" i="13"/>
  <c r="AU20" i="32" l="1"/>
  <c r="AT20" i="32"/>
  <c r="AS20" i="32"/>
  <c r="AR20" i="32"/>
  <c r="AP20" i="32"/>
  <c r="AO20" i="32"/>
  <c r="AN20" i="32"/>
  <c r="AM20" i="32"/>
  <c r="AL20" i="32"/>
  <c r="AK20" i="32"/>
  <c r="AJ20" i="32"/>
  <c r="AI20" i="32"/>
  <c r="AH20" i="32"/>
  <c r="AG20" i="32"/>
  <c r="AF20" i="32"/>
  <c r="AE20" i="32"/>
  <c r="AD20" i="32"/>
  <c r="AC20" i="32"/>
  <c r="AB20" i="32"/>
  <c r="AA20" i="32"/>
  <c r="Z20" i="32"/>
  <c r="Y20" i="32"/>
  <c r="X20" i="32"/>
  <c r="W20" i="32"/>
  <c r="V20" i="32"/>
  <c r="U20" i="32"/>
  <c r="T20" i="32"/>
  <c r="S20" i="32"/>
  <c r="R20" i="32"/>
  <c r="P20" i="32"/>
  <c r="O20" i="32"/>
  <c r="N20" i="32"/>
  <c r="M20" i="32"/>
  <c r="L20" i="32"/>
  <c r="K20" i="32"/>
  <c r="J20" i="32"/>
  <c r="I20" i="32"/>
  <c r="H20" i="32"/>
  <c r="G20" i="32"/>
  <c r="F20" i="32"/>
  <c r="E20" i="32"/>
  <c r="D20" i="32"/>
  <c r="C20" i="32"/>
  <c r="AU19" i="32"/>
  <c r="AT19" i="32"/>
  <c r="AS19" i="32"/>
  <c r="AR19" i="32"/>
  <c r="AP19" i="32"/>
  <c r="AO19" i="32"/>
  <c r="AN19" i="32"/>
  <c r="AM19" i="32"/>
  <c r="AL19" i="32"/>
  <c r="AK19" i="32"/>
  <c r="AJ19" i="32"/>
  <c r="AI19" i="32"/>
  <c r="AH19" i="32"/>
  <c r="AG19" i="32"/>
  <c r="AF19" i="32"/>
  <c r="AE19" i="32"/>
  <c r="AD19" i="32"/>
  <c r="AC19" i="32"/>
  <c r="AB19" i="32"/>
  <c r="AA19" i="32"/>
  <c r="Z19" i="32"/>
  <c r="Y19" i="32"/>
  <c r="X19" i="32"/>
  <c r="W19" i="32"/>
  <c r="V19" i="32"/>
  <c r="U19" i="32"/>
  <c r="T19" i="32"/>
  <c r="S19" i="32"/>
  <c r="R19" i="32"/>
  <c r="P19" i="32"/>
  <c r="O19" i="32"/>
  <c r="N19" i="32"/>
  <c r="M19" i="32"/>
  <c r="L19" i="32"/>
  <c r="K19" i="32"/>
  <c r="J19" i="32"/>
  <c r="I19" i="32"/>
  <c r="H19" i="32"/>
  <c r="G19" i="32"/>
  <c r="F19" i="32"/>
  <c r="E19" i="32"/>
  <c r="D19" i="32"/>
  <c r="C19" i="32"/>
  <c r="AU18" i="32"/>
  <c r="AT18" i="32"/>
  <c r="AS18" i="32"/>
  <c r="AR18" i="32"/>
  <c r="AP18" i="32"/>
  <c r="AO18" i="32"/>
  <c r="AN18" i="32"/>
  <c r="AM18" i="32"/>
  <c r="AL18" i="32"/>
  <c r="AK18" i="32"/>
  <c r="AJ18" i="32"/>
  <c r="AI18" i="32"/>
  <c r="AH18" i="32"/>
  <c r="AG18" i="32"/>
  <c r="AF18" i="32"/>
  <c r="AE18" i="32"/>
  <c r="AD18" i="32"/>
  <c r="AC18" i="32"/>
  <c r="AB18" i="32"/>
  <c r="AA18" i="32"/>
  <c r="Z18" i="32"/>
  <c r="Y18" i="32"/>
  <c r="X18" i="32"/>
  <c r="W18" i="32"/>
  <c r="V18" i="32"/>
  <c r="U18" i="32"/>
  <c r="T18" i="32"/>
  <c r="S18" i="32"/>
  <c r="R18" i="32"/>
  <c r="P18" i="32"/>
  <c r="O18" i="32"/>
  <c r="N18" i="32"/>
  <c r="M18" i="32"/>
  <c r="L18" i="32"/>
  <c r="K18" i="32"/>
  <c r="J18" i="32"/>
  <c r="I18" i="32"/>
  <c r="H18" i="32"/>
  <c r="G18" i="32"/>
  <c r="F18" i="32"/>
  <c r="E18" i="32"/>
  <c r="D18" i="32"/>
  <c r="C18" i="32"/>
  <c r="AU17" i="32"/>
  <c r="AT17" i="32"/>
  <c r="AS17" i="32"/>
  <c r="AR17" i="32"/>
  <c r="AP17" i="32"/>
  <c r="AO17" i="32"/>
  <c r="AN17" i="32"/>
  <c r="AM17" i="32"/>
  <c r="AL17" i="32"/>
  <c r="AK17" i="32"/>
  <c r="AJ17" i="32"/>
  <c r="AI17" i="32"/>
  <c r="AH17" i="32"/>
  <c r="AG17" i="32"/>
  <c r="AF17" i="32"/>
  <c r="AE17" i="32"/>
  <c r="AD17" i="32"/>
  <c r="AC17" i="32"/>
  <c r="AB17" i="32"/>
  <c r="AA17" i="32"/>
  <c r="Z17" i="32"/>
  <c r="Y17" i="32"/>
  <c r="X17" i="32"/>
  <c r="W17" i="32"/>
  <c r="V17" i="32"/>
  <c r="U17" i="32"/>
  <c r="T17" i="32"/>
  <c r="S17" i="32"/>
  <c r="R17" i="32"/>
  <c r="P17" i="32"/>
  <c r="O17" i="32"/>
  <c r="N17" i="32"/>
  <c r="M17" i="32"/>
  <c r="L17" i="32"/>
  <c r="K17" i="32"/>
  <c r="J17" i="32"/>
  <c r="I17" i="32"/>
  <c r="H17" i="32"/>
  <c r="G17" i="32"/>
  <c r="F17" i="32"/>
  <c r="E17" i="32"/>
  <c r="D17" i="32"/>
  <c r="C17" i="32"/>
  <c r="AU16" i="32"/>
  <c r="AT16" i="32"/>
  <c r="AS16" i="32"/>
  <c r="AR16" i="32"/>
  <c r="AP16" i="32"/>
  <c r="AO16" i="32"/>
  <c r="AN16" i="32"/>
  <c r="AM16" i="32"/>
  <c r="AL16" i="32"/>
  <c r="AK16" i="32"/>
  <c r="AJ16" i="32"/>
  <c r="AI16" i="32"/>
  <c r="AH16" i="32"/>
  <c r="AG16" i="32"/>
  <c r="AF16" i="32"/>
  <c r="AE16" i="32"/>
  <c r="AD16" i="32"/>
  <c r="AC16" i="32"/>
  <c r="AB16" i="32"/>
  <c r="AA16" i="32"/>
  <c r="Z16" i="32"/>
  <c r="Y16" i="32"/>
  <c r="X16" i="32"/>
  <c r="W16" i="32"/>
  <c r="V16" i="32"/>
  <c r="U16" i="32"/>
  <c r="T16" i="32"/>
  <c r="S16" i="32"/>
  <c r="R16" i="32"/>
  <c r="P16" i="32"/>
  <c r="O16" i="32"/>
  <c r="N16" i="32"/>
  <c r="M16" i="32"/>
  <c r="L16" i="32"/>
  <c r="K16" i="32"/>
  <c r="J16" i="32"/>
  <c r="I16" i="32"/>
  <c r="H16" i="32"/>
  <c r="G16" i="32"/>
  <c r="F16" i="32"/>
  <c r="E16" i="32"/>
  <c r="D16" i="32"/>
  <c r="C16" i="32"/>
  <c r="AU15" i="32"/>
  <c r="AT15" i="32"/>
  <c r="AS15" i="32"/>
  <c r="AR15" i="32"/>
  <c r="AQ15" i="32"/>
  <c r="AP15" i="32"/>
  <c r="AO15" i="32"/>
  <c r="AN15" i="32"/>
  <c r="AM15" i="32"/>
  <c r="AL15" i="32"/>
  <c r="AK15" i="32"/>
  <c r="AJ15" i="32"/>
  <c r="AI15" i="32"/>
  <c r="AH15" i="32"/>
  <c r="AG15" i="32"/>
  <c r="AF15" i="32"/>
  <c r="AE15" i="32"/>
  <c r="AD15" i="32"/>
  <c r="AC15" i="32"/>
  <c r="AB15" i="32"/>
  <c r="AA15" i="32"/>
  <c r="Z15" i="32"/>
  <c r="Y15" i="32"/>
  <c r="X15" i="32"/>
  <c r="W15" i="32"/>
  <c r="V15" i="32"/>
  <c r="U15" i="32"/>
  <c r="T15" i="32"/>
  <c r="S15" i="32"/>
  <c r="R15" i="32"/>
  <c r="Q15" i="32"/>
  <c r="P15" i="32"/>
  <c r="O15" i="32"/>
  <c r="N15" i="32"/>
  <c r="M15" i="32"/>
  <c r="L15" i="32"/>
  <c r="K15" i="32"/>
  <c r="J15" i="32"/>
  <c r="I15" i="32"/>
  <c r="H15" i="32"/>
  <c r="G15" i="32"/>
  <c r="F15" i="32"/>
  <c r="E15" i="32"/>
  <c r="D15" i="32"/>
  <c r="C15" i="32"/>
  <c r="AU14" i="32"/>
  <c r="AT14" i="32"/>
  <c r="AS14" i="32"/>
  <c r="AR14" i="32"/>
  <c r="AP14" i="32"/>
  <c r="AO14" i="32"/>
  <c r="AN14" i="32"/>
  <c r="AM14" i="32"/>
  <c r="AL14" i="32"/>
  <c r="AK14" i="32"/>
  <c r="AJ14" i="32"/>
  <c r="AI14" i="32"/>
  <c r="AH14" i="32"/>
  <c r="AG14" i="32"/>
  <c r="AF14" i="32"/>
  <c r="AE14" i="32"/>
  <c r="AD14" i="32"/>
  <c r="AC14" i="32"/>
  <c r="AB14" i="32"/>
  <c r="AA14" i="32"/>
  <c r="Z14" i="32"/>
  <c r="Y14" i="32"/>
  <c r="X14" i="32"/>
  <c r="W14" i="32"/>
  <c r="V14" i="32"/>
  <c r="U14" i="32"/>
  <c r="T14" i="32"/>
  <c r="S14" i="32"/>
  <c r="R14" i="32"/>
  <c r="P14" i="32"/>
  <c r="O14" i="32"/>
  <c r="N14" i="32"/>
  <c r="M14" i="32"/>
  <c r="L14" i="32"/>
  <c r="K14" i="32"/>
  <c r="J14" i="32"/>
  <c r="I14" i="32"/>
  <c r="H14" i="32"/>
  <c r="G14" i="32"/>
  <c r="F14" i="32"/>
  <c r="E14" i="32"/>
  <c r="D14" i="32"/>
  <c r="C14" i="32"/>
  <c r="AU9" i="32"/>
  <c r="AT9" i="32"/>
  <c r="AS9" i="32"/>
  <c r="AR9" i="32"/>
  <c r="AP9" i="32"/>
  <c r="AO9" i="32"/>
  <c r="AN9" i="32"/>
  <c r="AM9" i="32"/>
  <c r="AL9" i="32"/>
  <c r="AK9" i="32"/>
  <c r="AJ9" i="32"/>
  <c r="AI9" i="32"/>
  <c r="AH9" i="32"/>
  <c r="AG9" i="32"/>
  <c r="AF9" i="32"/>
  <c r="AE9" i="32"/>
  <c r="AD9" i="32"/>
  <c r="AC9" i="32"/>
  <c r="AB9" i="32"/>
  <c r="AA9" i="32"/>
  <c r="Z9" i="32"/>
  <c r="Y9" i="32"/>
  <c r="X9" i="32"/>
  <c r="W9" i="32"/>
  <c r="V9" i="32"/>
  <c r="U9" i="32"/>
  <c r="T9" i="32"/>
  <c r="S9" i="32"/>
  <c r="R9" i="32"/>
  <c r="P9" i="32"/>
  <c r="O9" i="32"/>
  <c r="N9" i="32"/>
  <c r="M9" i="32"/>
  <c r="L9" i="32"/>
  <c r="K9" i="32"/>
  <c r="J9" i="32"/>
  <c r="I9" i="32"/>
  <c r="H9" i="32"/>
  <c r="G9" i="32"/>
  <c r="F9" i="32"/>
  <c r="E9" i="32"/>
  <c r="D9" i="32"/>
  <c r="C9" i="32"/>
  <c r="AU8" i="32"/>
  <c r="AT8" i="32"/>
  <c r="AS8" i="32"/>
  <c r="AR8" i="32"/>
  <c r="AP8" i="32"/>
  <c r="AO8" i="32"/>
  <c r="AN8" i="32"/>
  <c r="AM8" i="32"/>
  <c r="AL8" i="32"/>
  <c r="AK8" i="32"/>
  <c r="AJ8" i="32"/>
  <c r="AI8" i="32"/>
  <c r="AH8" i="32"/>
  <c r="AG8" i="32"/>
  <c r="AF8" i="32"/>
  <c r="AE8" i="32"/>
  <c r="AD8" i="32"/>
  <c r="AC8" i="32"/>
  <c r="AB8" i="32"/>
  <c r="AA8" i="32"/>
  <c r="Z8" i="32"/>
  <c r="Y8" i="32"/>
  <c r="X8" i="32"/>
  <c r="W8" i="32"/>
  <c r="V8" i="32"/>
  <c r="U8" i="32"/>
  <c r="T8" i="32"/>
  <c r="S8" i="32"/>
  <c r="R8" i="32"/>
  <c r="P8" i="32"/>
  <c r="O8" i="32"/>
  <c r="N8" i="32"/>
  <c r="M8" i="32"/>
  <c r="L8" i="32"/>
  <c r="K8" i="32"/>
  <c r="J8" i="32"/>
  <c r="I8" i="32"/>
  <c r="H8" i="32"/>
  <c r="G8" i="32"/>
  <c r="F8" i="32"/>
  <c r="E8" i="32"/>
  <c r="D8" i="32"/>
  <c r="C8" i="32"/>
  <c r="AU7" i="32"/>
  <c r="AT7" i="32"/>
  <c r="AS7" i="32"/>
  <c r="AR7" i="32"/>
  <c r="AP7" i="32"/>
  <c r="AO7" i="32"/>
  <c r="AN7" i="32"/>
  <c r="AM7" i="32"/>
  <c r="AL7" i="32"/>
  <c r="AK7" i="32"/>
  <c r="AJ7" i="32"/>
  <c r="AI7" i="32"/>
  <c r="AH7" i="32"/>
  <c r="AG7" i="32"/>
  <c r="AF7" i="32"/>
  <c r="AE7" i="32"/>
  <c r="AD7" i="32"/>
  <c r="AC7" i="32"/>
  <c r="AB7" i="32"/>
  <c r="AA7" i="32"/>
  <c r="Z7" i="32"/>
  <c r="Y7" i="32"/>
  <c r="X7" i="32"/>
  <c r="W7" i="32"/>
  <c r="V7" i="32"/>
  <c r="U7" i="32"/>
  <c r="T7" i="32"/>
  <c r="S7" i="32"/>
  <c r="R7" i="32"/>
  <c r="P7" i="32"/>
  <c r="O7" i="32"/>
  <c r="N7" i="32"/>
  <c r="M7" i="32"/>
  <c r="L7" i="32"/>
  <c r="K7" i="32"/>
  <c r="J7" i="32"/>
  <c r="I7" i="32"/>
  <c r="H7" i="32"/>
  <c r="G7" i="32"/>
  <c r="F7" i="32"/>
  <c r="E7" i="32"/>
  <c r="D7" i="32"/>
  <c r="C7" i="32"/>
  <c r="AU6" i="32"/>
  <c r="AT6" i="32"/>
  <c r="AS6" i="32"/>
  <c r="AR6" i="32"/>
  <c r="AP6" i="32"/>
  <c r="AO6" i="32"/>
  <c r="AN6" i="32"/>
  <c r="AM6" i="32"/>
  <c r="AL6" i="32"/>
  <c r="AK6" i="32"/>
  <c r="AJ6" i="32"/>
  <c r="AI6" i="32"/>
  <c r="AH6" i="32"/>
  <c r="AG6" i="32"/>
  <c r="AF6" i="32"/>
  <c r="AE6" i="32"/>
  <c r="AD6" i="32"/>
  <c r="AC6" i="32"/>
  <c r="AB6" i="32"/>
  <c r="AA6" i="32"/>
  <c r="Z6" i="32"/>
  <c r="Y6" i="32"/>
  <c r="X6" i="32"/>
  <c r="W6" i="32"/>
  <c r="V6" i="32"/>
  <c r="U6" i="32"/>
  <c r="T6" i="32"/>
  <c r="S6" i="32"/>
  <c r="R6" i="32"/>
  <c r="P6" i="32"/>
  <c r="O6" i="32"/>
  <c r="N6" i="32"/>
  <c r="M6" i="32"/>
  <c r="L6" i="32"/>
  <c r="K6" i="32"/>
  <c r="J6" i="32"/>
  <c r="I6" i="32"/>
  <c r="H6" i="32"/>
  <c r="G6" i="32"/>
  <c r="F6" i="32"/>
  <c r="E6" i="32"/>
  <c r="D6" i="32"/>
  <c r="C6" i="32"/>
  <c r="AU5" i="32"/>
  <c r="AT5" i="32"/>
  <c r="AS5" i="32"/>
  <c r="AR5" i="32"/>
  <c r="AP5" i="32"/>
  <c r="AO5" i="32"/>
  <c r="AN5" i="32"/>
  <c r="AM5" i="32"/>
  <c r="AL5" i="32"/>
  <c r="AK5" i="32"/>
  <c r="AJ5" i="32"/>
  <c r="AI5" i="32"/>
  <c r="AH5" i="32"/>
  <c r="AG5" i="32"/>
  <c r="AF5" i="32"/>
  <c r="AE5" i="32"/>
  <c r="AD5" i="32"/>
  <c r="AC5" i="32"/>
  <c r="AB5" i="32"/>
  <c r="AA5" i="32"/>
  <c r="Z5" i="32"/>
  <c r="Y5" i="32"/>
  <c r="X5" i="32"/>
  <c r="W5" i="32"/>
  <c r="V5" i="32"/>
  <c r="U5" i="32"/>
  <c r="T5" i="32"/>
  <c r="S5" i="32"/>
  <c r="R5" i="32"/>
  <c r="P5" i="32"/>
  <c r="O5" i="32"/>
  <c r="N5" i="32"/>
  <c r="M5" i="32"/>
  <c r="L5" i="32"/>
  <c r="K5" i="32"/>
  <c r="J5" i="32"/>
  <c r="I5" i="32"/>
  <c r="H5" i="32"/>
  <c r="G5" i="32"/>
  <c r="F5" i="32"/>
  <c r="E5" i="32"/>
  <c r="D5" i="32"/>
  <c r="C5" i="32"/>
  <c r="AU4" i="32"/>
  <c r="AT4" i="32"/>
  <c r="AS4" i="32"/>
  <c r="AR4" i="32"/>
  <c r="AP4" i="32"/>
  <c r="AO4" i="32"/>
  <c r="AN4" i="32"/>
  <c r="AM4" i="32"/>
  <c r="AL4" i="32"/>
  <c r="AK4" i="32"/>
  <c r="AJ4" i="32"/>
  <c r="AI4" i="32"/>
  <c r="AH4" i="32"/>
  <c r="AG4" i="32"/>
  <c r="AF4" i="32"/>
  <c r="AE4" i="32"/>
  <c r="AD4" i="32"/>
  <c r="AC4" i="32"/>
  <c r="AB4" i="32"/>
  <c r="AA4" i="32"/>
  <c r="Z4" i="32"/>
  <c r="Y4" i="32"/>
  <c r="X4" i="32"/>
  <c r="W4" i="32"/>
  <c r="V4" i="32"/>
  <c r="U4" i="32"/>
  <c r="T4" i="32"/>
  <c r="S4" i="32"/>
  <c r="R4" i="32"/>
  <c r="P4" i="32"/>
  <c r="O4" i="32"/>
  <c r="N4" i="32"/>
  <c r="M4" i="32"/>
  <c r="L4" i="32"/>
  <c r="K4" i="32"/>
  <c r="J4" i="32"/>
  <c r="I4" i="32"/>
  <c r="H4" i="32"/>
  <c r="G4" i="32"/>
  <c r="F4" i="32"/>
  <c r="E4" i="32"/>
  <c r="D4" i="32"/>
  <c r="C4" i="32"/>
  <c r="AU3" i="32"/>
  <c r="AT3" i="32"/>
  <c r="AS3" i="32"/>
  <c r="AR3" i="32"/>
  <c r="AP3" i="32"/>
  <c r="AO3" i="32"/>
  <c r="AN3" i="32"/>
  <c r="AM3" i="32"/>
  <c r="AL3" i="32"/>
  <c r="AK3" i="32"/>
  <c r="AJ3" i="32"/>
  <c r="AI3" i="32"/>
  <c r="AH3" i="32"/>
  <c r="AG3" i="32"/>
  <c r="AF3" i="32"/>
  <c r="AE3" i="32"/>
  <c r="AD3" i="32"/>
  <c r="AC3" i="32"/>
  <c r="AB3" i="32"/>
  <c r="AA3" i="32"/>
  <c r="Z3" i="32"/>
  <c r="Y3" i="32"/>
  <c r="X3" i="32"/>
  <c r="W3" i="32"/>
  <c r="V3" i="32"/>
  <c r="U3" i="32"/>
  <c r="T3" i="32"/>
  <c r="S3" i="32"/>
  <c r="R3" i="32"/>
  <c r="P3" i="32"/>
  <c r="O3" i="32"/>
  <c r="N3" i="32"/>
  <c r="M3" i="32"/>
  <c r="L3" i="32"/>
  <c r="K3" i="32"/>
  <c r="J3" i="32"/>
  <c r="I3" i="32"/>
  <c r="H3" i="32"/>
  <c r="G3" i="32"/>
  <c r="F3" i="32"/>
  <c r="E3" i="32"/>
  <c r="D3" i="32"/>
  <c r="C3" i="32"/>
  <c r="S31" i="32" l="1"/>
  <c r="AS31" i="32"/>
  <c r="AA21" i="32"/>
  <c r="C30" i="32"/>
  <c r="J31" i="32"/>
  <c r="K21" i="32"/>
  <c r="AH31" i="32"/>
  <c r="S30" i="32"/>
  <c r="V31" i="32"/>
  <c r="AU30" i="32"/>
  <c r="AP31" i="32"/>
  <c r="O30" i="32"/>
  <c r="AI30" i="32"/>
  <c r="AM30" i="32"/>
  <c r="AQ30" i="32"/>
  <c r="F31" i="32"/>
  <c r="R31" i="32"/>
  <c r="Z31" i="32"/>
  <c r="AL31" i="32"/>
  <c r="S21" i="32"/>
  <c r="AM21" i="32"/>
  <c r="AF13" i="32"/>
  <c r="D25" i="32"/>
  <c r="AB25" i="32"/>
  <c r="E28" i="32"/>
  <c r="H13" i="32"/>
  <c r="AN13" i="32"/>
  <c r="E2" i="32"/>
  <c r="I2" i="32"/>
  <c r="M25" i="32"/>
  <c r="Q2" i="32"/>
  <c r="U2" i="32"/>
  <c r="Y2" i="32"/>
  <c r="AC25" i="32"/>
  <c r="AG2" i="32"/>
  <c r="AK2" i="32"/>
  <c r="AO2" i="32"/>
  <c r="AS25" i="32"/>
  <c r="L2" i="32"/>
  <c r="P2" i="32"/>
  <c r="AF2" i="32"/>
  <c r="AR2" i="32"/>
  <c r="C27" i="32"/>
  <c r="G27" i="32"/>
  <c r="K27" i="32"/>
  <c r="O27" i="32"/>
  <c r="S27" i="32"/>
  <c r="W27" i="32"/>
  <c r="AA27" i="32"/>
  <c r="AE27" i="32"/>
  <c r="AI27" i="32"/>
  <c r="AM27" i="32"/>
  <c r="AQ27" i="32"/>
  <c r="AU27" i="32"/>
  <c r="F28" i="32"/>
  <c r="J28" i="32"/>
  <c r="N28" i="32"/>
  <c r="R28" i="32"/>
  <c r="V28" i="32"/>
  <c r="Z28" i="32"/>
  <c r="AD28" i="32"/>
  <c r="AH28" i="32"/>
  <c r="AL28" i="32"/>
  <c r="AP28" i="32"/>
  <c r="AT28" i="32"/>
  <c r="D30" i="32"/>
  <c r="H30" i="32"/>
  <c r="L30" i="32"/>
  <c r="P30" i="32"/>
  <c r="T30" i="32"/>
  <c r="X30" i="32"/>
  <c r="AB30" i="32"/>
  <c r="AF30" i="32"/>
  <c r="AJ30" i="32"/>
  <c r="AN30" i="32"/>
  <c r="AR30" i="32"/>
  <c r="C31" i="32"/>
  <c r="G31" i="32"/>
  <c r="K31" i="32"/>
  <c r="O31" i="32"/>
  <c r="W31" i="32"/>
  <c r="AA31" i="32"/>
  <c r="AE31" i="32"/>
  <c r="AI31" i="32"/>
  <c r="AM31" i="32"/>
  <c r="AQ31" i="32"/>
  <c r="AU31" i="32"/>
  <c r="D13" i="32"/>
  <c r="L13" i="32"/>
  <c r="P13" i="32"/>
  <c r="J2" i="32"/>
  <c r="N2" i="32"/>
  <c r="Z2" i="32"/>
  <c r="C13" i="32"/>
  <c r="K13" i="32"/>
  <c r="S13" i="32"/>
  <c r="AA13" i="32"/>
  <c r="AI13" i="32"/>
  <c r="AQ13" i="32"/>
  <c r="AP27" i="32"/>
  <c r="AC28" i="32"/>
  <c r="G21" i="32"/>
  <c r="W30" i="32"/>
  <c r="AE21" i="32"/>
  <c r="AD21" i="32"/>
  <c r="AT30" i="32"/>
  <c r="AD2" i="32"/>
  <c r="R10" i="32"/>
  <c r="C21" i="32"/>
  <c r="W21" i="32"/>
  <c r="AI21" i="32"/>
  <c r="G30" i="32"/>
  <c r="AE30" i="32"/>
  <c r="N31" i="32"/>
  <c r="AD31" i="32"/>
  <c r="AT31" i="32"/>
  <c r="T25" i="32"/>
  <c r="K30" i="32"/>
  <c r="AA30" i="32"/>
  <c r="H28" i="32"/>
  <c r="O2" i="32"/>
  <c r="S2" i="32"/>
  <c r="AA2" i="32"/>
  <c r="AI2" i="32"/>
  <c r="I31" i="32"/>
  <c r="AM2" i="32"/>
  <c r="AU2" i="32"/>
  <c r="T13" i="32"/>
  <c r="X13" i="32"/>
  <c r="AB13" i="32"/>
  <c r="AJ13" i="32"/>
  <c r="AR13" i="32"/>
  <c r="AP2" i="32"/>
  <c r="AT2" i="32"/>
  <c r="I27" i="32"/>
  <c r="J27" i="32"/>
  <c r="M28" i="32"/>
  <c r="AU25" i="32"/>
  <c r="X25" i="32"/>
  <c r="Y27" i="32"/>
  <c r="AB28" i="32"/>
  <c r="F30" i="32"/>
  <c r="N30" i="32"/>
  <c r="V21" i="32"/>
  <c r="AD30" i="32"/>
  <c r="AL21" i="32"/>
  <c r="Q31" i="32"/>
  <c r="Y31" i="32"/>
  <c r="AG31" i="32"/>
  <c r="AO31" i="32"/>
  <c r="V30" i="32"/>
  <c r="M27" i="32"/>
  <c r="AK27" i="32"/>
  <c r="T28" i="32"/>
  <c r="AN28" i="32"/>
  <c r="J30" i="32"/>
  <c r="R30" i="32"/>
  <c r="Z30" i="32"/>
  <c r="AH30" i="32"/>
  <c r="AP30" i="32"/>
  <c r="AP32" i="32" s="1"/>
  <c r="E31" i="32"/>
  <c r="M31" i="32"/>
  <c r="U31" i="32"/>
  <c r="AC31" i="32"/>
  <c r="AK31" i="32"/>
  <c r="Z21" i="32"/>
  <c r="AH21" i="32"/>
  <c r="AP21" i="32"/>
  <c r="AL30" i="32"/>
  <c r="F2" i="32"/>
  <c r="R2" i="32"/>
  <c r="V2" i="32"/>
  <c r="AH2" i="32"/>
  <c r="AL2" i="32"/>
  <c r="AC27" i="32"/>
  <c r="AF28" i="32"/>
  <c r="H25" i="32"/>
  <c r="O21" i="32"/>
  <c r="C25" i="32"/>
  <c r="AQ25" i="32"/>
  <c r="E27" i="32"/>
  <c r="U27" i="32"/>
  <c r="AS27" i="32"/>
  <c r="L28" i="32"/>
  <c r="X28" i="32"/>
  <c r="AR28" i="32"/>
  <c r="AT21" i="32"/>
  <c r="G25" i="32"/>
  <c r="K25" i="32"/>
  <c r="W25" i="32"/>
  <c r="AE25" i="32"/>
  <c r="Q27" i="32"/>
  <c r="AG27" i="32"/>
  <c r="AO27" i="32"/>
  <c r="D28" i="32"/>
  <c r="P28" i="32"/>
  <c r="AJ28" i="32"/>
  <c r="G13" i="32"/>
  <c r="O13" i="32"/>
  <c r="W13" i="32"/>
  <c r="AE13" i="32"/>
  <c r="F21" i="32"/>
  <c r="J21" i="32"/>
  <c r="N21" i="32"/>
  <c r="AJ25" i="32"/>
  <c r="AM25" i="32"/>
  <c r="O25" i="32"/>
  <c r="AI25" i="32"/>
  <c r="Z10" i="32"/>
  <c r="AM13" i="32"/>
  <c r="AU13" i="32"/>
  <c r="AK28" i="32"/>
  <c r="G2" i="32"/>
  <c r="W2" i="32"/>
  <c r="AE2" i="32"/>
  <c r="S25" i="32"/>
  <c r="AA25" i="32"/>
  <c r="C2" i="32"/>
  <c r="K2" i="32"/>
  <c r="AQ2" i="32"/>
  <c r="AN25" i="32"/>
  <c r="R27" i="32"/>
  <c r="AH27" i="32"/>
  <c r="U28" i="32"/>
  <c r="AS28" i="32"/>
  <c r="F13" i="32"/>
  <c r="J25" i="32"/>
  <c r="N13" i="32"/>
  <c r="R25" i="32"/>
  <c r="V13" i="32"/>
  <c r="Z25" i="32"/>
  <c r="AD13" i="32"/>
  <c r="AH25" i="32"/>
  <c r="AL13" i="32"/>
  <c r="AP25" i="32"/>
  <c r="AT13" i="32"/>
  <c r="E13" i="32"/>
  <c r="I13" i="32"/>
  <c r="M13" i="32"/>
  <c r="Q13" i="32"/>
  <c r="U13" i="32"/>
  <c r="Y13" i="32"/>
  <c r="AC13" i="32"/>
  <c r="AG13" i="32"/>
  <c r="AK13" i="32"/>
  <c r="AO13" i="32"/>
  <c r="AS13" i="32"/>
  <c r="D21" i="32"/>
  <c r="H21" i="32"/>
  <c r="L21" i="32"/>
  <c r="P21" i="32"/>
  <c r="T21" i="32"/>
  <c r="X27" i="32"/>
  <c r="AB27" i="32"/>
  <c r="AF27" i="32"/>
  <c r="AJ21" i="32"/>
  <c r="AN21" i="32"/>
  <c r="AR27" i="32"/>
  <c r="C28" i="32"/>
  <c r="G28" i="32"/>
  <c r="K28" i="32"/>
  <c r="O28" i="32"/>
  <c r="S28" i="32"/>
  <c r="W28" i="32"/>
  <c r="AA28" i="32"/>
  <c r="AE28" i="32"/>
  <c r="AI28" i="32"/>
  <c r="AM28" i="32"/>
  <c r="AQ28" i="32"/>
  <c r="AU28" i="32"/>
  <c r="E30" i="32"/>
  <c r="I21" i="32"/>
  <c r="M21" i="32"/>
  <c r="Q30" i="32"/>
  <c r="U30" i="32"/>
  <c r="Y21" i="32"/>
  <c r="AC21" i="32"/>
  <c r="AG30" i="32"/>
  <c r="AK30" i="32"/>
  <c r="AO21" i="32"/>
  <c r="AS30" i="32"/>
  <c r="D31" i="32"/>
  <c r="H31" i="32"/>
  <c r="L31" i="32"/>
  <c r="P31" i="32"/>
  <c r="T31" i="32"/>
  <c r="X31" i="32"/>
  <c r="AB31" i="32"/>
  <c r="AF31" i="32"/>
  <c r="AJ31" i="32"/>
  <c r="AN31" i="32"/>
  <c r="AR31" i="32"/>
  <c r="Z13" i="32"/>
  <c r="AR21" i="32"/>
  <c r="Q21" i="32"/>
  <c r="M2" i="32"/>
  <c r="T27" i="32"/>
  <c r="AC2" i="32"/>
  <c r="P27" i="32"/>
  <c r="AH13" i="32"/>
  <c r="AG21" i="32"/>
  <c r="AS2" i="32"/>
  <c r="J13" i="32"/>
  <c r="AP13" i="32"/>
  <c r="AF21" i="32"/>
  <c r="R13" i="32"/>
  <c r="E25" i="32"/>
  <c r="I25" i="32"/>
  <c r="Q25" i="32"/>
  <c r="U25" i="32"/>
  <c r="Y25" i="32"/>
  <c r="AG25" i="32"/>
  <c r="AK25" i="32"/>
  <c r="AO25" i="32"/>
  <c r="H27" i="32"/>
  <c r="L27" i="32"/>
  <c r="AN27" i="32"/>
  <c r="AB21" i="32"/>
  <c r="AS21" i="32"/>
  <c r="E21" i="32"/>
  <c r="U21" i="32"/>
  <c r="AK21" i="32"/>
  <c r="F25" i="32"/>
  <c r="N25" i="32"/>
  <c r="V25" i="32"/>
  <c r="AD25" i="32"/>
  <c r="AL25" i="32"/>
  <c r="AT25" i="32"/>
  <c r="D27" i="32"/>
  <c r="AJ27" i="32"/>
  <c r="I30" i="32"/>
  <c r="M30" i="32"/>
  <c r="Y30" i="32"/>
  <c r="AC30" i="32"/>
  <c r="AO30" i="32"/>
  <c r="X21" i="32"/>
  <c r="L10" i="32"/>
  <c r="X10" i="32"/>
  <c r="AJ10" i="32"/>
  <c r="L25" i="32"/>
  <c r="E10" i="32"/>
  <c r="I10" i="32"/>
  <c r="M10" i="32"/>
  <c r="Q10" i="32"/>
  <c r="U10" i="32"/>
  <c r="Y10" i="32"/>
  <c r="AC10" i="32"/>
  <c r="AG10" i="32"/>
  <c r="AK10" i="32"/>
  <c r="AO10" i="32"/>
  <c r="AS10" i="32"/>
  <c r="AQ21" i="32"/>
  <c r="AU21" i="32"/>
  <c r="R21" i="32"/>
  <c r="P25" i="32"/>
  <c r="AF25" i="32"/>
  <c r="Z27" i="32"/>
  <c r="H10" i="32"/>
  <c r="T10" i="32"/>
  <c r="AF10" i="32"/>
  <c r="AN10" i="32"/>
  <c r="AR25" i="32"/>
  <c r="D2" i="32"/>
  <c r="H2" i="32"/>
  <c r="T2" i="32"/>
  <c r="X2" i="32"/>
  <c r="AB2" i="32"/>
  <c r="AJ2" i="32"/>
  <c r="AN2" i="32"/>
  <c r="F27" i="32"/>
  <c r="N27" i="32"/>
  <c r="V27" i="32"/>
  <c r="AD27" i="32"/>
  <c r="AL27" i="32"/>
  <c r="AT27" i="32"/>
  <c r="F10" i="32"/>
  <c r="J10" i="32"/>
  <c r="N10" i="32"/>
  <c r="V10" i="32"/>
  <c r="AD10" i="32"/>
  <c r="AH10" i="32"/>
  <c r="AL10" i="32"/>
  <c r="AP10" i="32"/>
  <c r="AT10" i="32"/>
  <c r="D10" i="32"/>
  <c r="P10" i="32"/>
  <c r="AB10" i="32"/>
  <c r="AR10" i="32"/>
  <c r="I28" i="32"/>
  <c r="Q28" i="32"/>
  <c r="Y28" i="32"/>
  <c r="AG28" i="32"/>
  <c r="AO28" i="32"/>
  <c r="C10" i="32"/>
  <c r="G10" i="32"/>
  <c r="K10" i="32"/>
  <c r="O10" i="32"/>
  <c r="S10" i="32"/>
  <c r="W10" i="32"/>
  <c r="AA10" i="32"/>
  <c r="AE10" i="32"/>
  <c r="AI10" i="32"/>
  <c r="AM10" i="32"/>
  <c r="AQ10" i="32"/>
  <c r="AU10" i="32"/>
  <c r="AK26" i="32" l="1"/>
  <c r="AI29" i="32"/>
  <c r="AS24" i="32"/>
  <c r="S24" i="32"/>
  <c r="AS26" i="32"/>
  <c r="AS32" i="32"/>
  <c r="S26" i="32"/>
  <c r="S32" i="32"/>
  <c r="AN24" i="32"/>
  <c r="K29" i="32"/>
  <c r="AL29" i="32"/>
  <c r="J29" i="32"/>
  <c r="W32" i="32"/>
  <c r="AU32" i="32"/>
  <c r="O29" i="32"/>
  <c r="AM29" i="32"/>
  <c r="C32" i="32"/>
  <c r="C29" i="32"/>
  <c r="AQ29" i="32"/>
  <c r="AG24" i="32"/>
  <c r="Q24" i="32"/>
  <c r="S29" i="32"/>
  <c r="AU29" i="32"/>
  <c r="AH26" i="32"/>
  <c r="V29" i="32"/>
  <c r="AM32" i="32"/>
  <c r="Z29" i="32"/>
  <c r="AC24" i="32"/>
  <c r="AK24" i="32"/>
  <c r="U24" i="32"/>
  <c r="E24" i="32"/>
  <c r="F29" i="32"/>
  <c r="P24" i="32"/>
  <c r="O32" i="32"/>
  <c r="AI32" i="32"/>
  <c r="R29" i="32"/>
  <c r="C24" i="32"/>
  <c r="AE24" i="32"/>
  <c r="AQ32" i="32"/>
  <c r="AF24" i="32"/>
  <c r="H32" i="32"/>
  <c r="X32" i="32"/>
  <c r="AA29" i="32"/>
  <c r="AN32" i="32"/>
  <c r="AN29" i="32"/>
  <c r="X29" i="32"/>
  <c r="H29" i="32"/>
  <c r="AI26" i="32"/>
  <c r="C26" i="32"/>
  <c r="L24" i="32"/>
  <c r="AJ32" i="32"/>
  <c r="W24" i="32"/>
  <c r="H24" i="32"/>
  <c r="E26" i="32"/>
  <c r="P29" i="32"/>
  <c r="AA26" i="32"/>
  <c r="W29" i="32"/>
  <c r="AF29" i="32"/>
  <c r="AQ26" i="32"/>
  <c r="K26" i="32"/>
  <c r="L32" i="32"/>
  <c r="P32" i="32"/>
  <c r="N24" i="32"/>
  <c r="D24" i="32"/>
  <c r="K24" i="32"/>
  <c r="AP26" i="32"/>
  <c r="AO24" i="32"/>
  <c r="Y24" i="32"/>
  <c r="I24" i="32"/>
  <c r="AE29" i="32"/>
  <c r="T32" i="32"/>
  <c r="Z24" i="32"/>
  <c r="AJ29" i="32"/>
  <c r="T29" i="32"/>
  <c r="D29" i="32"/>
  <c r="AU26" i="32"/>
  <c r="AE26" i="32"/>
  <c r="O26" i="32"/>
  <c r="AR32" i="32"/>
  <c r="AB32" i="32"/>
  <c r="AT29" i="32"/>
  <c r="D32" i="32"/>
  <c r="J24" i="32"/>
  <c r="AR29" i="32"/>
  <c r="AB29" i="32"/>
  <c r="L29" i="32"/>
  <c r="AM26" i="32"/>
  <c r="W26" i="32"/>
  <c r="G26" i="32"/>
  <c r="AD24" i="32"/>
  <c r="AQ24" i="32"/>
  <c r="AR24" i="32"/>
  <c r="G29" i="32"/>
  <c r="AC26" i="32"/>
  <c r="AI24" i="32"/>
  <c r="AA24" i="32"/>
  <c r="G32" i="32"/>
  <c r="O24" i="32"/>
  <c r="I29" i="32"/>
  <c r="AE32" i="32"/>
  <c r="X24" i="32"/>
  <c r="AG29" i="32"/>
  <c r="V24" i="32"/>
  <c r="K32" i="32"/>
  <c r="AB24" i="32"/>
  <c r="AT24" i="32"/>
  <c r="AM24" i="32"/>
  <c r="N29" i="32"/>
  <c r="AD29" i="32"/>
  <c r="AA32" i="32"/>
  <c r="AJ24" i="32"/>
  <c r="AS29" i="32"/>
  <c r="AU24" i="32"/>
  <c r="Q29" i="32"/>
  <c r="F24" i="32"/>
  <c r="R24" i="32"/>
  <c r="I26" i="32"/>
  <c r="T24" i="32"/>
  <c r="AP24" i="32"/>
  <c r="Q26" i="32"/>
  <c r="AK32" i="32"/>
  <c r="E29" i="32"/>
  <c r="AF26" i="32"/>
  <c r="M26" i="32"/>
  <c r="J32" i="32"/>
  <c r="AF32" i="32"/>
  <c r="AP29" i="32"/>
  <c r="J26" i="32"/>
  <c r="AC29" i="32"/>
  <c r="M24" i="32"/>
  <c r="Y26" i="32"/>
  <c r="Y29" i="32"/>
  <c r="AO29" i="32"/>
  <c r="AL24" i="32"/>
  <c r="Q32" i="32"/>
  <c r="M29" i="32"/>
  <c r="R32" i="32"/>
  <c r="G24" i="32"/>
  <c r="U29" i="32"/>
  <c r="AH32" i="32"/>
  <c r="AH29" i="32"/>
  <c r="AG26" i="32"/>
  <c r="R26" i="32"/>
  <c r="AK29" i="32"/>
  <c r="X26" i="32"/>
  <c r="P26" i="32"/>
  <c r="E32" i="32"/>
  <c r="AH24" i="32"/>
  <c r="AG32" i="32"/>
  <c r="L26" i="32"/>
  <c r="U26" i="32"/>
  <c r="AR26" i="32"/>
  <c r="AB26" i="32"/>
  <c r="AO26" i="32"/>
  <c r="U32" i="32"/>
  <c r="AC32" i="32"/>
  <c r="T26" i="32"/>
  <c r="D26" i="32"/>
  <c r="AN26" i="32"/>
  <c r="M32" i="32"/>
  <c r="H26" i="32"/>
  <c r="AJ26" i="32"/>
  <c r="I32" i="32"/>
  <c r="Y32" i="32"/>
  <c r="AO32" i="32"/>
  <c r="AL26" i="32"/>
  <c r="AL32" i="32"/>
  <c r="F32" i="32"/>
  <c r="F26" i="32"/>
  <c r="AT26" i="32"/>
  <c r="AT32" i="32"/>
  <c r="N32" i="32"/>
  <c r="N26" i="32"/>
  <c r="AD26" i="32"/>
  <c r="AD32" i="32"/>
  <c r="V32" i="32"/>
  <c r="V26" i="32"/>
  <c r="Z26" i="32"/>
  <c r="Z32" i="32"/>
  <c r="G76" i="31"/>
  <c r="G63" i="31"/>
  <c r="G50" i="31"/>
  <c r="G37" i="31"/>
  <c r="G24" i="31"/>
  <c r="C76" i="31"/>
  <c r="C50" i="31"/>
  <c r="C24" i="31"/>
  <c r="G11" i="31"/>
  <c r="C11" i="31"/>
  <c r="C19" i="31"/>
  <c r="G19" i="31"/>
  <c r="C72" i="31"/>
  <c r="C71" i="31" s="1"/>
  <c r="G71" i="31"/>
  <c r="G58" i="31"/>
  <c r="C58" i="31"/>
  <c r="G45" i="31"/>
  <c r="C45" i="31"/>
  <c r="G32" i="31"/>
  <c r="C32" i="31"/>
  <c r="G6" i="31"/>
  <c r="C6" i="31"/>
  <c r="G27" i="31" l="1"/>
  <c r="F63" i="31"/>
  <c r="F37" i="31"/>
  <c r="F76" i="31"/>
  <c r="G14" i="31"/>
  <c r="D24" i="31"/>
  <c r="G79" i="31"/>
  <c r="H80" i="31"/>
  <c r="D63" i="31"/>
  <c r="H54" i="31"/>
  <c r="F24" i="31"/>
  <c r="H67" i="31"/>
  <c r="D76" i="31"/>
  <c r="F50" i="31"/>
  <c r="C79" i="31"/>
  <c r="C53" i="31"/>
  <c r="H15" i="31"/>
  <c r="D37" i="31"/>
  <c r="G40" i="31"/>
  <c r="G53" i="31"/>
  <c r="H28" i="31"/>
  <c r="C14" i="31"/>
  <c r="F11" i="31"/>
  <c r="C27" i="31"/>
  <c r="G66" i="31"/>
  <c r="D11" i="31"/>
  <c r="C37" i="31"/>
  <c r="D50" i="31"/>
  <c r="C63" i="31"/>
  <c r="C40" i="31" l="1"/>
  <c r="C66" i="31"/>
  <c r="E70" i="25" l="1"/>
  <c r="E72" i="25"/>
  <c r="E79" i="25" l="1"/>
  <c r="E75" i="25"/>
  <c r="E78" i="25"/>
  <c r="E74" i="25"/>
  <c r="E91" i="25"/>
  <c r="E71" i="25"/>
  <c r="E82" i="25"/>
  <c r="E83" i="25"/>
  <c r="E81" i="25"/>
  <c r="E69" i="25"/>
  <c r="E106" i="25"/>
  <c r="E94" i="25"/>
  <c r="E105" i="25"/>
  <c r="E87" i="25"/>
  <c r="E95" i="25"/>
  <c r="F97" i="25"/>
  <c r="F80" i="25"/>
  <c r="G2" i="25"/>
  <c r="E103" i="25"/>
  <c r="E96" i="25"/>
  <c r="E100" i="25"/>
  <c r="E98" i="25"/>
  <c r="E93" i="25"/>
  <c r="E80" i="25"/>
  <c r="E76" i="25"/>
  <c r="E77" i="25"/>
  <c r="E101" i="25"/>
  <c r="E92" i="25"/>
  <c r="E99" i="25"/>
  <c r="E104" i="25"/>
  <c r="E102" i="25"/>
  <c r="E97" i="25"/>
  <c r="E68" i="25"/>
  <c r="E73" i="25"/>
  <c r="E84" i="25"/>
  <c r="E89" i="25" l="1"/>
  <c r="E4" i="25"/>
  <c r="F71" i="25"/>
  <c r="F95" i="25"/>
  <c r="G48" i="25"/>
  <c r="G43" i="25"/>
  <c r="G46" i="25"/>
  <c r="G51" i="25"/>
  <c r="G55" i="25"/>
  <c r="G59" i="25"/>
  <c r="G63" i="25"/>
  <c r="G47" i="25"/>
  <c r="G52" i="25"/>
  <c r="G56" i="25"/>
  <c r="G60" i="25"/>
  <c r="G64" i="25"/>
  <c r="G49" i="25"/>
  <c r="G57" i="25"/>
  <c r="G44" i="25"/>
  <c r="G50" i="25"/>
  <c r="G58" i="25"/>
  <c r="G61" i="25"/>
  <c r="G30" i="25"/>
  <c r="G34" i="25"/>
  <c r="G38" i="25"/>
  <c r="G42" i="25"/>
  <c r="G36" i="25"/>
  <c r="G40" i="25"/>
  <c r="G29" i="25"/>
  <c r="G33" i="25"/>
  <c r="G45" i="25"/>
  <c r="G62" i="25"/>
  <c r="G27" i="25"/>
  <c r="G31" i="25"/>
  <c r="G35" i="25"/>
  <c r="G39" i="25"/>
  <c r="G26" i="25"/>
  <c r="G53" i="25"/>
  <c r="G28" i="25"/>
  <c r="G32" i="25"/>
  <c r="G54" i="25"/>
  <c r="G37" i="25"/>
  <c r="G41" i="25"/>
  <c r="F74" i="25"/>
  <c r="F92" i="25"/>
  <c r="F82" i="25"/>
  <c r="F78" i="25"/>
  <c r="F75" i="25"/>
  <c r="F72" i="25"/>
  <c r="F100" i="25"/>
  <c r="F101" i="25"/>
  <c r="F105" i="25"/>
  <c r="F103" i="25"/>
  <c r="F98" i="25"/>
  <c r="F93" i="25"/>
  <c r="F96" i="25"/>
  <c r="F104" i="25"/>
  <c r="F91" i="25"/>
  <c r="F70" i="25"/>
  <c r="F83" i="25"/>
  <c r="F77" i="25"/>
  <c r="F69" i="25"/>
  <c r="F76" i="25"/>
  <c r="F79" i="25"/>
  <c r="F102" i="25"/>
  <c r="F73" i="25"/>
  <c r="F81" i="25"/>
  <c r="F84" i="25"/>
  <c r="F106" i="25"/>
  <c r="E90" i="25"/>
  <c r="E85" i="25"/>
  <c r="H2" i="25"/>
  <c r="F68" i="25"/>
  <c r="F99" i="25"/>
  <c r="F94" i="25"/>
  <c r="E88" i="25"/>
  <c r="E86" i="25"/>
  <c r="G4" i="25" l="1"/>
  <c r="G5" i="25" s="1"/>
  <c r="F86" i="25"/>
  <c r="F4" i="25"/>
  <c r="G78" i="25"/>
  <c r="F88" i="25"/>
  <c r="F87" i="25"/>
  <c r="F89" i="25"/>
  <c r="G75" i="25"/>
  <c r="H43" i="25"/>
  <c r="H44" i="25"/>
  <c r="H45" i="25"/>
  <c r="H46" i="25"/>
  <c r="H47" i="25"/>
  <c r="H48" i="25"/>
  <c r="H50" i="25"/>
  <c r="H51" i="25"/>
  <c r="H52" i="25"/>
  <c r="H53" i="25"/>
  <c r="H49" i="25"/>
  <c r="H26" i="25"/>
  <c r="H30" i="25"/>
  <c r="H34" i="25"/>
  <c r="H38" i="25"/>
  <c r="H42" i="25"/>
  <c r="H32" i="25"/>
  <c r="H40" i="25"/>
  <c r="H33" i="25"/>
  <c r="H54" i="25"/>
  <c r="H55" i="25"/>
  <c r="H56" i="25"/>
  <c r="H57" i="25"/>
  <c r="H58" i="25"/>
  <c r="H59" i="25"/>
  <c r="H60" i="25"/>
  <c r="H61" i="25"/>
  <c r="H62" i="25"/>
  <c r="H63" i="25"/>
  <c r="H64" i="25"/>
  <c r="H27" i="25"/>
  <c r="H31" i="25"/>
  <c r="H35" i="25"/>
  <c r="H39" i="25"/>
  <c r="H28" i="25"/>
  <c r="H36" i="25"/>
  <c r="H29" i="25"/>
  <c r="H37" i="25"/>
  <c r="H41" i="25"/>
  <c r="G97" i="25"/>
  <c r="G71" i="25"/>
  <c r="G81" i="25"/>
  <c r="G82" i="25"/>
  <c r="G69" i="25"/>
  <c r="G94" i="25"/>
  <c r="G84" i="25"/>
  <c r="G102" i="25"/>
  <c r="G92" i="25"/>
  <c r="G83" i="25"/>
  <c r="G99" i="25"/>
  <c r="G73" i="25"/>
  <c r="G80" i="25"/>
  <c r="G86" i="25"/>
  <c r="G105" i="25"/>
  <c r="G96" i="25"/>
  <c r="G103" i="25"/>
  <c r="G68" i="25"/>
  <c r="G77" i="25"/>
  <c r="G93" i="25"/>
  <c r="G106" i="25"/>
  <c r="G100" i="25"/>
  <c r="G91" i="25"/>
  <c r="G6" i="25" s="1"/>
  <c r="G70" i="25"/>
  <c r="I2" i="25"/>
  <c r="G72" i="25"/>
  <c r="G74" i="25"/>
  <c r="G76" i="25"/>
  <c r="G79" i="25"/>
  <c r="G98" i="25"/>
  <c r="G101" i="25"/>
  <c r="G88" i="25"/>
  <c r="G104" i="25"/>
  <c r="G95" i="25"/>
  <c r="F85" i="25"/>
  <c r="F90" i="25"/>
  <c r="H102" i="25" l="1"/>
  <c r="H4" i="25"/>
  <c r="H5" i="25" s="1"/>
  <c r="H91" i="25"/>
  <c r="H6" i="25" s="1"/>
  <c r="I43" i="25"/>
  <c r="I4" i="25" s="1"/>
  <c r="I5" i="25" s="1"/>
  <c r="I50" i="25"/>
  <c r="I51" i="25"/>
  <c r="I52" i="25"/>
  <c r="I53" i="25"/>
  <c r="I54" i="25"/>
  <c r="I55" i="25"/>
  <c r="I56" i="25"/>
  <c r="I57" i="25"/>
  <c r="I58" i="25"/>
  <c r="I59" i="25"/>
  <c r="I60" i="25"/>
  <c r="I61" i="25"/>
  <c r="I62" i="25"/>
  <c r="I63" i="25"/>
  <c r="I64" i="25"/>
  <c r="I44" i="25"/>
  <c r="I45" i="25"/>
  <c r="I46" i="25"/>
  <c r="I47" i="25"/>
  <c r="I48" i="25"/>
  <c r="I27" i="25"/>
  <c r="I32" i="25"/>
  <c r="I36" i="25"/>
  <c r="I49" i="25"/>
  <c r="I26" i="25"/>
  <c r="I31" i="25"/>
  <c r="I35" i="25"/>
  <c r="I39" i="25"/>
  <c r="I34" i="25"/>
  <c r="I29" i="25"/>
  <c r="I28" i="25"/>
  <c r="I33" i="25"/>
  <c r="I42" i="25"/>
  <c r="I30" i="25"/>
  <c r="I38" i="25"/>
  <c r="I41" i="25"/>
  <c r="I37" i="25"/>
  <c r="I40" i="25"/>
  <c r="G7" i="25"/>
  <c r="G8" i="25" s="1"/>
  <c r="G89" i="25"/>
  <c r="H95" i="25"/>
  <c r="H103" i="25"/>
  <c r="H72" i="25"/>
  <c r="H73" i="25"/>
  <c r="H80" i="25"/>
  <c r="H71" i="25"/>
  <c r="H81" i="25"/>
  <c r="H98" i="25"/>
  <c r="H105" i="25"/>
  <c r="H96" i="25"/>
  <c r="H79" i="25"/>
  <c r="H94" i="25"/>
  <c r="H99" i="25"/>
  <c r="H7" i="25" s="1"/>
  <c r="G87" i="25"/>
  <c r="H76" i="25"/>
  <c r="J2" i="25"/>
  <c r="H83" i="25"/>
  <c r="H70" i="25"/>
  <c r="H87" i="25"/>
  <c r="H93" i="25"/>
  <c r="H84" i="25"/>
  <c r="H100" i="25"/>
  <c r="H89" i="25"/>
  <c r="H86" i="25"/>
  <c r="H75" i="25"/>
  <c r="H69" i="25"/>
  <c r="H74" i="25"/>
  <c r="H97" i="25"/>
  <c r="H88" i="25"/>
  <c r="H104" i="25"/>
  <c r="H68" i="25"/>
  <c r="H78" i="25"/>
  <c r="H77" i="25"/>
  <c r="H82" i="25"/>
  <c r="H106" i="25"/>
  <c r="H101" i="25"/>
  <c r="H92" i="25"/>
  <c r="G85" i="25"/>
  <c r="G90" i="25"/>
  <c r="H8" i="25" l="1"/>
  <c r="I96" i="25"/>
  <c r="I103" i="25"/>
  <c r="J44" i="25"/>
  <c r="J45" i="25"/>
  <c r="J46" i="25"/>
  <c r="J47" i="25"/>
  <c r="J48" i="25"/>
  <c r="J49" i="25"/>
  <c r="J43" i="25"/>
  <c r="J4" i="25" s="1"/>
  <c r="J5" i="25" s="1"/>
  <c r="J26" i="25"/>
  <c r="J50" i="25"/>
  <c r="J51" i="25"/>
  <c r="J52" i="25"/>
  <c r="J53" i="25"/>
  <c r="J54" i="25"/>
  <c r="J55" i="25"/>
  <c r="J56" i="25"/>
  <c r="J57" i="25"/>
  <c r="J58" i="25"/>
  <c r="J59" i="25"/>
  <c r="J60" i="25"/>
  <c r="J61" i="25"/>
  <c r="J62" i="25"/>
  <c r="J63" i="25"/>
  <c r="J64" i="25"/>
  <c r="J28" i="25"/>
  <c r="J29" i="25"/>
  <c r="J33" i="25"/>
  <c r="J37" i="25"/>
  <c r="J27" i="25"/>
  <c r="J32" i="25"/>
  <c r="J36" i="25"/>
  <c r="J35" i="25"/>
  <c r="J40" i="25"/>
  <c r="J30" i="25"/>
  <c r="J34" i="25"/>
  <c r="J31" i="25"/>
  <c r="J39" i="25"/>
  <c r="J42" i="25"/>
  <c r="J38" i="25"/>
  <c r="J41" i="25"/>
  <c r="I91" i="25"/>
  <c r="I99" i="25"/>
  <c r="I94" i="25"/>
  <c r="I100" i="25"/>
  <c r="I104" i="25"/>
  <c r="I102" i="25"/>
  <c r="I97" i="25"/>
  <c r="I68" i="25"/>
  <c r="I73" i="25"/>
  <c r="I89" i="25"/>
  <c r="K2" i="25"/>
  <c r="I84" i="25"/>
  <c r="I82" i="25"/>
  <c r="I106" i="25"/>
  <c r="I101" i="25"/>
  <c r="I81" i="25"/>
  <c r="I80" i="25"/>
  <c r="I77" i="25"/>
  <c r="I74" i="25"/>
  <c r="I83" i="25"/>
  <c r="I87" i="25"/>
  <c r="I105" i="25"/>
  <c r="I69" i="25"/>
  <c r="I76" i="25"/>
  <c r="I78" i="25"/>
  <c r="I71" i="25"/>
  <c r="H85" i="25"/>
  <c r="H90" i="25"/>
  <c r="I79" i="25"/>
  <c r="I72" i="25"/>
  <c r="I70" i="25"/>
  <c r="I75" i="25"/>
  <c r="I92" i="25"/>
  <c r="I95" i="25"/>
  <c r="I98" i="25"/>
  <c r="I93" i="25"/>
  <c r="I18" i="25" l="1"/>
  <c r="J100" i="25"/>
  <c r="J95" i="25"/>
  <c r="J101" i="25"/>
  <c r="J97" i="25"/>
  <c r="J102" i="25"/>
  <c r="J91" i="25"/>
  <c r="J6" i="25" s="1"/>
  <c r="I16" i="25"/>
  <c r="I17" i="25"/>
  <c r="I7" i="25"/>
  <c r="I15" i="25"/>
  <c r="I6" i="25"/>
  <c r="I14" i="25"/>
  <c r="I13" i="25"/>
  <c r="J77" i="25"/>
  <c r="J73" i="25"/>
  <c r="J80" i="25"/>
  <c r="K44" i="25"/>
  <c r="K45" i="25"/>
  <c r="K46" i="25"/>
  <c r="K47" i="25"/>
  <c r="K48" i="25"/>
  <c r="K49" i="25"/>
  <c r="K27" i="25"/>
  <c r="K43" i="25"/>
  <c r="K4" i="25" s="1"/>
  <c r="K5" i="25" s="1"/>
  <c r="K26" i="25"/>
  <c r="K50" i="25"/>
  <c r="K51" i="25"/>
  <c r="K52" i="25"/>
  <c r="K53" i="25"/>
  <c r="K54" i="25"/>
  <c r="K55" i="25"/>
  <c r="K56" i="25"/>
  <c r="K57" i="25"/>
  <c r="K58" i="25"/>
  <c r="K59" i="25"/>
  <c r="K60" i="25"/>
  <c r="K61" i="25"/>
  <c r="K62" i="25"/>
  <c r="K63" i="25"/>
  <c r="K64" i="25"/>
  <c r="K30" i="25"/>
  <c r="K34" i="25"/>
  <c r="K38" i="25"/>
  <c r="K28" i="25"/>
  <c r="K29" i="25"/>
  <c r="K33" i="25"/>
  <c r="K37" i="25"/>
  <c r="K36" i="25"/>
  <c r="K41" i="25"/>
  <c r="K31" i="25"/>
  <c r="K35" i="25"/>
  <c r="K40" i="25"/>
  <c r="K32" i="25"/>
  <c r="K39" i="25"/>
  <c r="K42" i="25"/>
  <c r="I88" i="25"/>
  <c r="J78" i="25"/>
  <c r="J96" i="25"/>
  <c r="J93" i="25"/>
  <c r="J104" i="25"/>
  <c r="J92" i="25"/>
  <c r="J105" i="25"/>
  <c r="J68" i="25"/>
  <c r="J106" i="25"/>
  <c r="J89" i="25"/>
  <c r="J82" i="25"/>
  <c r="J74" i="25"/>
  <c r="J84" i="25"/>
  <c r="J72" i="25"/>
  <c r="J83" i="25"/>
  <c r="J99" i="25"/>
  <c r="J7" i="25" s="1"/>
  <c r="J94" i="25"/>
  <c r="I90" i="25"/>
  <c r="I85" i="25"/>
  <c r="J70" i="25"/>
  <c r="J81" i="25"/>
  <c r="L2" i="25"/>
  <c r="J75" i="25"/>
  <c r="J69" i="25"/>
  <c r="J71" i="25"/>
  <c r="J76" i="25"/>
  <c r="J79" i="25"/>
  <c r="J103" i="25"/>
  <c r="J98" i="25"/>
  <c r="I86" i="25"/>
  <c r="J8" i="25" l="1"/>
  <c r="I19" i="25"/>
  <c r="I8" i="25"/>
  <c r="K101" i="25"/>
  <c r="L43" i="25"/>
  <c r="L4" i="25" s="1"/>
  <c r="L5" i="25" s="1"/>
  <c r="L44" i="25"/>
  <c r="L45" i="25"/>
  <c r="L46" i="25"/>
  <c r="L47" i="25"/>
  <c r="L48" i="25"/>
  <c r="L49" i="25"/>
  <c r="L28" i="25"/>
  <c r="L31" i="25"/>
  <c r="L35" i="25"/>
  <c r="L39" i="25"/>
  <c r="L50" i="25"/>
  <c r="L51" i="25"/>
  <c r="L52" i="25"/>
  <c r="L53" i="25"/>
  <c r="L54" i="25"/>
  <c r="L55" i="25"/>
  <c r="L56" i="25"/>
  <c r="L57" i="25"/>
  <c r="L58" i="25"/>
  <c r="L59" i="25"/>
  <c r="L60" i="25"/>
  <c r="L61" i="25"/>
  <c r="L62" i="25"/>
  <c r="L63" i="25"/>
  <c r="L64" i="25"/>
  <c r="L30" i="25"/>
  <c r="L34" i="25"/>
  <c r="L38" i="25"/>
  <c r="L29" i="25"/>
  <c r="L37" i="25"/>
  <c r="L42" i="25"/>
  <c r="L32" i="25"/>
  <c r="L36" i="25"/>
  <c r="L41" i="25"/>
  <c r="L26" i="25"/>
  <c r="L27" i="25"/>
  <c r="L33" i="25"/>
  <c r="L40" i="25"/>
  <c r="K97" i="25"/>
  <c r="K104" i="25"/>
  <c r="K95" i="25"/>
  <c r="K93" i="25"/>
  <c r="K78" i="25"/>
  <c r="K72" i="25"/>
  <c r="K84" i="25"/>
  <c r="J87" i="25"/>
  <c r="K75" i="25"/>
  <c r="K76" i="25"/>
  <c r="K70" i="25"/>
  <c r="K81" i="25"/>
  <c r="K88" i="25"/>
  <c r="K98" i="25"/>
  <c r="K92" i="25"/>
  <c r="K83" i="25"/>
  <c r="K99" i="25"/>
  <c r="K7" i="25" s="1"/>
  <c r="J86" i="25"/>
  <c r="K68" i="25"/>
  <c r="K82" i="25"/>
  <c r="K74" i="25"/>
  <c r="K69" i="25"/>
  <c r="K106" i="25"/>
  <c r="K94" i="25"/>
  <c r="K102" i="25"/>
  <c r="K96" i="25"/>
  <c r="K103" i="25"/>
  <c r="K71" i="25"/>
  <c r="K77" i="25"/>
  <c r="J85" i="25"/>
  <c r="J90" i="25"/>
  <c r="M2" i="25"/>
  <c r="K79" i="25"/>
  <c r="K73" i="25"/>
  <c r="K80" i="25"/>
  <c r="K105" i="25"/>
  <c r="K100" i="25"/>
  <c r="K91" i="25"/>
  <c r="K6" i="25" s="1"/>
  <c r="J88" i="25"/>
  <c r="M43" i="25" l="1"/>
  <c r="M4" i="25" s="1"/>
  <c r="M5" i="25" s="1"/>
  <c r="M50" i="25"/>
  <c r="M51" i="25"/>
  <c r="M52" i="25"/>
  <c r="M53" i="25"/>
  <c r="M54" i="25"/>
  <c r="M55" i="25"/>
  <c r="M56" i="25"/>
  <c r="M57" i="25"/>
  <c r="M58" i="25"/>
  <c r="M59" i="25"/>
  <c r="M60" i="25"/>
  <c r="M61" i="25"/>
  <c r="M62" i="25"/>
  <c r="M63" i="25"/>
  <c r="M64" i="25"/>
  <c r="M49" i="25"/>
  <c r="M45" i="25"/>
  <c r="M47" i="25"/>
  <c r="M32" i="25"/>
  <c r="M36" i="25"/>
  <c r="M31" i="25"/>
  <c r="M35" i="25"/>
  <c r="M46" i="25"/>
  <c r="M30" i="25"/>
  <c r="M38" i="25"/>
  <c r="M39" i="25"/>
  <c r="M26" i="25"/>
  <c r="M27" i="25"/>
  <c r="M33" i="25"/>
  <c r="M40" i="25"/>
  <c r="M29" i="25"/>
  <c r="M37" i="25"/>
  <c r="M42" i="25"/>
  <c r="M44" i="25"/>
  <c r="M48" i="25"/>
  <c r="M28" i="25"/>
  <c r="M34" i="25"/>
  <c r="M41" i="25"/>
  <c r="K8" i="25"/>
  <c r="L78" i="25"/>
  <c r="L77" i="25"/>
  <c r="L74" i="25"/>
  <c r="L81" i="25"/>
  <c r="K89" i="25"/>
  <c r="L105" i="25"/>
  <c r="L96" i="25"/>
  <c r="K87" i="25"/>
  <c r="L68" i="25"/>
  <c r="L80" i="25"/>
  <c r="L71" i="25"/>
  <c r="L73" i="25"/>
  <c r="L79" i="25"/>
  <c r="L91" i="25"/>
  <c r="L6" i="25" s="1"/>
  <c r="L87" i="25"/>
  <c r="L93" i="25"/>
  <c r="L84" i="25"/>
  <c r="L72" i="25"/>
  <c r="L95" i="25"/>
  <c r="L75" i="25"/>
  <c r="N2" i="25"/>
  <c r="L83" i="25"/>
  <c r="L99" i="25"/>
  <c r="L7" i="25" s="1"/>
  <c r="L94" i="25"/>
  <c r="L97" i="25"/>
  <c r="L88" i="25"/>
  <c r="L104" i="25"/>
  <c r="L76" i="25"/>
  <c r="L69" i="25"/>
  <c r="L82" i="25"/>
  <c r="L70" i="25"/>
  <c r="L98" i="25"/>
  <c r="L102" i="25"/>
  <c r="L103" i="25"/>
  <c r="L101" i="25"/>
  <c r="L92" i="25"/>
  <c r="K85" i="25"/>
  <c r="K90" i="25"/>
  <c r="L106" i="25"/>
  <c r="L100" i="25"/>
  <c r="K86" i="25"/>
  <c r="M93" i="25" l="1"/>
  <c r="M69" i="25"/>
  <c r="M98" i="25"/>
  <c r="M94" i="25"/>
  <c r="M74" i="25"/>
  <c r="M70" i="25"/>
  <c r="N43" i="25"/>
  <c r="N4" i="25" s="1"/>
  <c r="N5" i="25" s="1"/>
  <c r="N50" i="25"/>
  <c r="N51" i="25"/>
  <c r="N52" i="25"/>
  <c r="N26" i="25"/>
  <c r="N53" i="25"/>
  <c r="N54" i="25"/>
  <c r="N55" i="25"/>
  <c r="N56" i="25"/>
  <c r="N57" i="25"/>
  <c r="N58" i="25"/>
  <c r="N59" i="25"/>
  <c r="N60" i="25"/>
  <c r="N61" i="25"/>
  <c r="N62" i="25"/>
  <c r="N63" i="25"/>
  <c r="N64" i="25"/>
  <c r="N27" i="25"/>
  <c r="N29" i="25"/>
  <c r="N33" i="25"/>
  <c r="N37" i="25"/>
  <c r="N45" i="25"/>
  <c r="N47" i="25"/>
  <c r="N32" i="25"/>
  <c r="N36" i="25"/>
  <c r="N31" i="25"/>
  <c r="N40" i="25"/>
  <c r="N42" i="25"/>
  <c r="N48" i="25"/>
  <c r="N34" i="25"/>
  <c r="N41" i="25"/>
  <c r="N46" i="25"/>
  <c r="N30" i="25"/>
  <c r="N38" i="25"/>
  <c r="N39" i="25"/>
  <c r="N49" i="25"/>
  <c r="N35" i="25"/>
  <c r="N44" i="25"/>
  <c r="N28" i="25"/>
  <c r="M91" i="25"/>
  <c r="M6" i="25" s="1"/>
  <c r="M80" i="25"/>
  <c r="M75" i="25"/>
  <c r="M99" i="25"/>
  <c r="M7" i="25" s="1"/>
  <c r="L8" i="25"/>
  <c r="M77" i="25"/>
  <c r="M83" i="25"/>
  <c r="M96" i="25"/>
  <c r="M103" i="25"/>
  <c r="M95" i="25"/>
  <c r="M92" i="25"/>
  <c r="M100" i="25"/>
  <c r="M82" i="25"/>
  <c r="M84" i="25"/>
  <c r="M72" i="25"/>
  <c r="M87" i="25"/>
  <c r="M104" i="25"/>
  <c r="M102" i="25"/>
  <c r="M97" i="25"/>
  <c r="L85" i="25"/>
  <c r="L90" i="25"/>
  <c r="M68" i="25"/>
  <c r="M79" i="25"/>
  <c r="O2" i="25"/>
  <c r="M106" i="25"/>
  <c r="M101" i="25"/>
  <c r="L86" i="25"/>
  <c r="L89" i="25"/>
  <c r="M73" i="25"/>
  <c r="M76" i="25"/>
  <c r="M81" i="25"/>
  <c r="M71" i="25"/>
  <c r="M78" i="25"/>
  <c r="M105" i="25"/>
  <c r="N77" i="25" l="1"/>
  <c r="N81" i="25"/>
  <c r="N71" i="25"/>
  <c r="N95" i="25"/>
  <c r="N91" i="25"/>
  <c r="N6" i="25" s="1"/>
  <c r="N105" i="25"/>
  <c r="N96" i="25"/>
  <c r="N93" i="25"/>
  <c r="O44" i="25"/>
  <c r="O45" i="25"/>
  <c r="O46" i="25"/>
  <c r="O47" i="25"/>
  <c r="O48" i="25"/>
  <c r="O49" i="25"/>
  <c r="O27" i="25"/>
  <c r="O50" i="25"/>
  <c r="O51" i="25"/>
  <c r="O52" i="25"/>
  <c r="O26" i="25"/>
  <c r="O43" i="25"/>
  <c r="O4" i="25" s="1"/>
  <c r="O5" i="25" s="1"/>
  <c r="O28" i="25"/>
  <c r="O30" i="25"/>
  <c r="O34" i="25"/>
  <c r="O38" i="25"/>
  <c r="O29" i="25"/>
  <c r="O33" i="25"/>
  <c r="O37" i="25"/>
  <c r="O32" i="25"/>
  <c r="O41" i="25"/>
  <c r="O35" i="25"/>
  <c r="O42" i="25"/>
  <c r="O31" i="25"/>
  <c r="O40" i="25"/>
  <c r="O53" i="25"/>
  <c r="O54" i="25"/>
  <c r="O55" i="25"/>
  <c r="O56" i="25"/>
  <c r="O57" i="25"/>
  <c r="O58" i="25"/>
  <c r="O59" i="25"/>
  <c r="O60" i="25"/>
  <c r="O61" i="25"/>
  <c r="O62" i="25"/>
  <c r="O63" i="25"/>
  <c r="O64" i="25"/>
  <c r="O36" i="25"/>
  <c r="O39" i="25"/>
  <c r="M8" i="25"/>
  <c r="M89" i="25"/>
  <c r="M88" i="25"/>
  <c r="N84" i="25"/>
  <c r="N78" i="25"/>
  <c r="N70" i="25"/>
  <c r="N69" i="25"/>
  <c r="N76" i="25"/>
  <c r="N83" i="25"/>
  <c r="N75" i="25"/>
  <c r="N74" i="25"/>
  <c r="N92" i="25"/>
  <c r="N101" i="25"/>
  <c r="N97" i="25"/>
  <c r="N99" i="25"/>
  <c r="N7" i="25" s="1"/>
  <c r="N100" i="25"/>
  <c r="N72" i="25"/>
  <c r="N79" i="25"/>
  <c r="N104" i="25"/>
  <c r="N103" i="25"/>
  <c r="N98" i="25"/>
  <c r="N89" i="25"/>
  <c r="N102" i="25"/>
  <c r="M90" i="25"/>
  <c r="M85" i="25"/>
  <c r="P2" i="25"/>
  <c r="N73" i="25"/>
  <c r="N80" i="25"/>
  <c r="N106" i="25"/>
  <c r="M86" i="25"/>
  <c r="N87" i="25"/>
  <c r="N68" i="25"/>
  <c r="N82" i="25"/>
  <c r="N94" i="25"/>
  <c r="O84" i="25" l="1"/>
  <c r="O71" i="25"/>
  <c r="O76" i="25"/>
  <c r="N8" i="25"/>
  <c r="O83" i="25"/>
  <c r="O77" i="25"/>
  <c r="O94" i="25"/>
  <c r="O72" i="25"/>
  <c r="P44" i="25"/>
  <c r="P45" i="25"/>
  <c r="P46" i="25"/>
  <c r="P47" i="25"/>
  <c r="P48" i="25"/>
  <c r="P49" i="25"/>
  <c r="P28" i="25"/>
  <c r="P26" i="25"/>
  <c r="P31" i="25"/>
  <c r="P35" i="25"/>
  <c r="P39" i="25"/>
  <c r="P43" i="25"/>
  <c r="P4" i="25" s="1"/>
  <c r="P5" i="25" s="1"/>
  <c r="P27" i="25"/>
  <c r="P30" i="25"/>
  <c r="P34" i="25"/>
  <c r="P38" i="25"/>
  <c r="P50" i="25"/>
  <c r="P52" i="25"/>
  <c r="P33" i="25"/>
  <c r="P42" i="25"/>
  <c r="P36" i="25"/>
  <c r="P32" i="25"/>
  <c r="P41" i="25"/>
  <c r="P51" i="25"/>
  <c r="P29" i="25"/>
  <c r="P37" i="25"/>
  <c r="P40" i="25"/>
  <c r="P53" i="25"/>
  <c r="P54" i="25"/>
  <c r="P55" i="25"/>
  <c r="P56" i="25"/>
  <c r="P57" i="25"/>
  <c r="P58" i="25"/>
  <c r="P59" i="25"/>
  <c r="P60" i="25"/>
  <c r="P61" i="25"/>
  <c r="P62" i="25"/>
  <c r="P63" i="25"/>
  <c r="P64" i="25"/>
  <c r="O70" i="25"/>
  <c r="O78" i="25"/>
  <c r="Q2" i="25"/>
  <c r="O101" i="25"/>
  <c r="O103" i="25"/>
  <c r="N90" i="25"/>
  <c r="N85" i="25"/>
  <c r="O99" i="25"/>
  <c r="O7" i="25" s="1"/>
  <c r="O102" i="25"/>
  <c r="O96" i="25"/>
  <c r="O82" i="25"/>
  <c r="O75" i="25"/>
  <c r="O74" i="25"/>
  <c r="O69" i="25"/>
  <c r="O97" i="25"/>
  <c r="O105" i="25"/>
  <c r="O106" i="25"/>
  <c r="O100" i="25"/>
  <c r="O91" i="25"/>
  <c r="O6" i="25" s="1"/>
  <c r="N86" i="25"/>
  <c r="O92" i="25"/>
  <c r="O98" i="25"/>
  <c r="O68" i="25"/>
  <c r="O79" i="25"/>
  <c r="O81" i="25"/>
  <c r="O73" i="25"/>
  <c r="O80" i="25"/>
  <c r="O93" i="25"/>
  <c r="O104" i="25"/>
  <c r="O95" i="25"/>
  <c r="N88" i="25"/>
  <c r="P91" i="25" l="1"/>
  <c r="P6" i="25" s="1"/>
  <c r="P94" i="25"/>
  <c r="O8" i="25"/>
  <c r="Q43" i="25"/>
  <c r="Q4" i="25" s="1"/>
  <c r="Q5" i="25" s="1"/>
  <c r="Q50" i="25"/>
  <c r="Q51" i="25"/>
  <c r="Q52" i="25"/>
  <c r="Q44" i="25"/>
  <c r="Q45" i="25"/>
  <c r="Q46" i="25"/>
  <c r="Q47" i="25"/>
  <c r="Q48" i="25"/>
  <c r="Q53" i="25"/>
  <c r="Q54" i="25"/>
  <c r="Q55" i="25"/>
  <c r="Q56" i="25"/>
  <c r="Q57" i="25"/>
  <c r="Q58" i="25"/>
  <c r="Q59" i="25"/>
  <c r="Q60" i="25"/>
  <c r="Q61" i="25"/>
  <c r="Q62" i="25"/>
  <c r="Q63" i="25"/>
  <c r="Q64" i="25"/>
  <c r="Q32" i="25"/>
  <c r="Q36" i="25"/>
  <c r="Q26" i="25"/>
  <c r="Q28" i="25"/>
  <c r="Q31" i="25"/>
  <c r="Q35" i="25"/>
  <c r="Q27" i="25"/>
  <c r="Q34" i="25"/>
  <c r="Q37" i="25"/>
  <c r="Q39" i="25"/>
  <c r="Q33" i="25"/>
  <c r="Q42" i="25"/>
  <c r="Q30" i="25"/>
  <c r="Q38" i="25"/>
  <c r="Q41" i="25"/>
  <c r="Q49" i="25"/>
  <c r="Q29" i="25"/>
  <c r="Q40" i="25"/>
  <c r="P92" i="25"/>
  <c r="P98" i="25"/>
  <c r="P106" i="25"/>
  <c r="P101" i="25"/>
  <c r="O85" i="25"/>
  <c r="O90" i="25"/>
  <c r="P86" i="25"/>
  <c r="P80" i="25"/>
  <c r="P74" i="25"/>
  <c r="P95" i="25"/>
  <c r="P99" i="25"/>
  <c r="P7" i="25" s="1"/>
  <c r="P105" i="25"/>
  <c r="P96" i="25"/>
  <c r="P70" i="25"/>
  <c r="O86" i="25"/>
  <c r="O89" i="25"/>
  <c r="O87" i="25"/>
  <c r="P75" i="25"/>
  <c r="O88" i="25"/>
  <c r="P73" i="25"/>
  <c r="P76" i="25"/>
  <c r="P79" i="25"/>
  <c r="R2" i="25"/>
  <c r="P83" i="25"/>
  <c r="P102" i="25"/>
  <c r="P93" i="25"/>
  <c r="P84" i="25"/>
  <c r="P100" i="25"/>
  <c r="P68" i="25"/>
  <c r="P78" i="25"/>
  <c r="P69" i="25"/>
  <c r="P72" i="25"/>
  <c r="P77" i="25"/>
  <c r="P82" i="25"/>
  <c r="P71" i="25"/>
  <c r="P81" i="25"/>
  <c r="P103" i="25"/>
  <c r="P97" i="25"/>
  <c r="P104" i="25"/>
  <c r="P8" i="25" l="1"/>
  <c r="Q92" i="25"/>
  <c r="Q103" i="25"/>
  <c r="Q73" i="25"/>
  <c r="Q69" i="25"/>
  <c r="R43" i="25"/>
  <c r="R4" i="25" s="1"/>
  <c r="R5" i="25" s="1"/>
  <c r="R44" i="25"/>
  <c r="R45" i="25"/>
  <c r="R46" i="25"/>
  <c r="R47" i="25"/>
  <c r="R48" i="25"/>
  <c r="R49" i="25"/>
  <c r="R26" i="25"/>
  <c r="R53" i="25"/>
  <c r="R54" i="25"/>
  <c r="R55" i="25"/>
  <c r="R56" i="25"/>
  <c r="R57" i="25"/>
  <c r="R58" i="25"/>
  <c r="R59" i="25"/>
  <c r="R60" i="25"/>
  <c r="R61" i="25"/>
  <c r="R62" i="25"/>
  <c r="R63" i="25"/>
  <c r="R64" i="25"/>
  <c r="R29" i="25"/>
  <c r="R33" i="25"/>
  <c r="R37" i="25"/>
  <c r="R32" i="25"/>
  <c r="R36" i="25"/>
  <c r="R28" i="25"/>
  <c r="R35" i="25"/>
  <c r="R39" i="25"/>
  <c r="R40" i="25"/>
  <c r="R51" i="25"/>
  <c r="R38" i="25"/>
  <c r="R50" i="25"/>
  <c r="R52" i="25"/>
  <c r="R27" i="25"/>
  <c r="R34" i="25"/>
  <c r="R31" i="25"/>
  <c r="R42" i="25"/>
  <c r="R30" i="25"/>
  <c r="R41" i="25"/>
  <c r="Q70" i="25"/>
  <c r="Q100" i="25"/>
  <c r="Q94" i="25"/>
  <c r="Q91" i="25"/>
  <c r="Q6" i="25" s="1"/>
  <c r="Q96" i="25"/>
  <c r="Q99" i="25"/>
  <c r="Q7" i="25" s="1"/>
  <c r="Q104" i="25"/>
  <c r="Q76" i="25"/>
  <c r="Q77" i="25"/>
  <c r="Q80" i="25"/>
  <c r="Q83" i="25"/>
  <c r="Q74" i="25"/>
  <c r="Q71" i="25"/>
  <c r="Q84" i="25"/>
  <c r="Q95" i="25"/>
  <c r="Q102" i="25"/>
  <c r="Q97" i="25"/>
  <c r="P87" i="25"/>
  <c r="Q68" i="25"/>
  <c r="Q75" i="25"/>
  <c r="Q106" i="25"/>
  <c r="Q101" i="25"/>
  <c r="P85" i="25"/>
  <c r="P90" i="25"/>
  <c r="Q72" i="25"/>
  <c r="Q79" i="25"/>
  <c r="Q78" i="25"/>
  <c r="Q105" i="25"/>
  <c r="P88" i="25"/>
  <c r="S2" i="25"/>
  <c r="Q81" i="25"/>
  <c r="Q82" i="25"/>
  <c r="Q87" i="25"/>
  <c r="Q98" i="25"/>
  <c r="Q93" i="25"/>
  <c r="P89" i="25"/>
  <c r="R73" i="25" l="1"/>
  <c r="R81" i="25"/>
  <c r="R93" i="25"/>
  <c r="R74" i="25"/>
  <c r="R78" i="25"/>
  <c r="R92" i="25"/>
  <c r="R96" i="25"/>
  <c r="R100" i="25"/>
  <c r="R97" i="25"/>
  <c r="R95" i="25"/>
  <c r="R91" i="25"/>
  <c r="R6" i="25" s="1"/>
  <c r="R69" i="25"/>
  <c r="R80" i="25"/>
  <c r="Q8" i="25"/>
  <c r="R70" i="25"/>
  <c r="R71" i="25"/>
  <c r="R82" i="25"/>
  <c r="S44" i="25"/>
  <c r="S45" i="25"/>
  <c r="S46" i="25"/>
  <c r="S47" i="25"/>
  <c r="S48" i="25"/>
  <c r="S49" i="25"/>
  <c r="S43" i="25"/>
  <c r="S4" i="25" s="1"/>
  <c r="S5" i="25" s="1"/>
  <c r="S50" i="25"/>
  <c r="S51" i="25"/>
  <c r="S52" i="25"/>
  <c r="S27" i="25"/>
  <c r="S26" i="25"/>
  <c r="S68" i="25" s="1"/>
  <c r="S53" i="25"/>
  <c r="S54" i="25"/>
  <c r="S55" i="25"/>
  <c r="S56" i="25"/>
  <c r="S57" i="25"/>
  <c r="S58" i="25"/>
  <c r="S59" i="25"/>
  <c r="S60" i="25"/>
  <c r="S61" i="25"/>
  <c r="S62" i="25"/>
  <c r="S63" i="25"/>
  <c r="S64" i="25"/>
  <c r="S30" i="25"/>
  <c r="S34" i="25"/>
  <c r="S38" i="25"/>
  <c r="S29" i="25"/>
  <c r="S33" i="25"/>
  <c r="S37" i="25"/>
  <c r="S36" i="25"/>
  <c r="S41" i="25"/>
  <c r="S28" i="25"/>
  <c r="S35" i="25"/>
  <c r="S39" i="25"/>
  <c r="S40" i="25"/>
  <c r="S32" i="25"/>
  <c r="S31" i="25"/>
  <c r="S42" i="25"/>
  <c r="R75" i="25"/>
  <c r="R79" i="25"/>
  <c r="Q89" i="25"/>
  <c r="R99" i="25"/>
  <c r="R7" i="25" s="1"/>
  <c r="R104" i="25"/>
  <c r="R101" i="25"/>
  <c r="R94" i="25"/>
  <c r="R105" i="25"/>
  <c r="Q90" i="25"/>
  <c r="Q85" i="25"/>
  <c r="R68" i="25"/>
  <c r="R84" i="25"/>
  <c r="R103" i="25"/>
  <c r="R98" i="25"/>
  <c r="R83" i="25"/>
  <c r="R72" i="25"/>
  <c r="R89" i="25"/>
  <c r="R102" i="25"/>
  <c r="Q86" i="25"/>
  <c r="R77" i="25"/>
  <c r="R88" i="25"/>
  <c r="R76" i="25"/>
  <c r="R106" i="25"/>
  <c r="Q88" i="25"/>
  <c r="S70" i="25" l="1"/>
  <c r="S71" i="25"/>
  <c r="S69" i="25"/>
  <c r="S79" i="25"/>
  <c r="R8" i="25"/>
  <c r="S75" i="25"/>
  <c r="T43" i="25"/>
  <c r="T4" i="25" s="1"/>
  <c r="T5" i="25" s="1"/>
  <c r="T28" i="25"/>
  <c r="T44" i="25"/>
  <c r="T45" i="25"/>
  <c r="T46" i="25"/>
  <c r="T47" i="25"/>
  <c r="T48" i="25"/>
  <c r="T49" i="25"/>
  <c r="T50" i="25"/>
  <c r="T51" i="25"/>
  <c r="T52" i="25"/>
  <c r="T27" i="25"/>
  <c r="T31" i="25"/>
  <c r="T35" i="25"/>
  <c r="T39" i="25"/>
  <c r="T53" i="25"/>
  <c r="T54" i="25"/>
  <c r="T55" i="25"/>
  <c r="T56" i="25"/>
  <c r="T57" i="25"/>
  <c r="T58" i="25"/>
  <c r="T59" i="25"/>
  <c r="T60" i="25"/>
  <c r="T61" i="25"/>
  <c r="T62" i="25"/>
  <c r="T63" i="25"/>
  <c r="T64" i="25"/>
  <c r="T30" i="25"/>
  <c r="T34" i="25"/>
  <c r="T38" i="25"/>
  <c r="T26" i="25"/>
  <c r="T29" i="25"/>
  <c r="T37" i="25"/>
  <c r="T42" i="25"/>
  <c r="T36" i="25"/>
  <c r="T41" i="25"/>
  <c r="T33" i="25"/>
  <c r="T40" i="25"/>
  <c r="T32" i="25"/>
  <c r="X43" i="25"/>
  <c r="X4" i="25" s="1"/>
  <c r="X5" i="25" s="1"/>
  <c r="X49" i="25"/>
  <c r="X50" i="25"/>
  <c r="X51" i="25"/>
  <c r="X52" i="25"/>
  <c r="X44" i="25"/>
  <c r="X46" i="25"/>
  <c r="X48" i="25"/>
  <c r="X26" i="25"/>
  <c r="X31" i="25"/>
  <c r="X35" i="25"/>
  <c r="X39" i="25"/>
  <c r="X30" i="25"/>
  <c r="X34" i="25"/>
  <c r="X38" i="25"/>
  <c r="X47" i="25"/>
  <c r="X33" i="25"/>
  <c r="X42" i="25"/>
  <c r="X28" i="25"/>
  <c r="X53" i="25"/>
  <c r="X54" i="25"/>
  <c r="X55" i="25"/>
  <c r="X56" i="25"/>
  <c r="X57" i="25"/>
  <c r="X58" i="25"/>
  <c r="X59" i="25"/>
  <c r="X60" i="25"/>
  <c r="X61" i="25"/>
  <c r="X62" i="25"/>
  <c r="X63" i="25"/>
  <c r="X64" i="25"/>
  <c r="X32" i="25"/>
  <c r="X41" i="25"/>
  <c r="X45" i="25"/>
  <c r="X29" i="25"/>
  <c r="X37" i="25"/>
  <c r="X40" i="25"/>
  <c r="X27" i="25"/>
  <c r="X36" i="25"/>
  <c r="S101" i="25"/>
  <c r="S93" i="25"/>
  <c r="S72" i="25"/>
  <c r="S78" i="25"/>
  <c r="S82" i="25"/>
  <c r="S94" i="25"/>
  <c r="S102" i="25"/>
  <c r="S92" i="25"/>
  <c r="S83" i="25"/>
  <c r="S99" i="25"/>
  <c r="S89" i="25"/>
  <c r="S84" i="25"/>
  <c r="S105" i="25"/>
  <c r="S96" i="25"/>
  <c r="S103" i="25"/>
  <c r="R85" i="25"/>
  <c r="R90" i="25"/>
  <c r="S73" i="25"/>
  <c r="S97" i="25"/>
  <c r="S106" i="25"/>
  <c r="S100" i="25"/>
  <c r="S91" i="25"/>
  <c r="S6" i="25" s="1"/>
  <c r="Y2" i="25"/>
  <c r="AC2" i="25"/>
  <c r="R86" i="25"/>
  <c r="R87" i="25"/>
  <c r="U2" i="25"/>
  <c r="S81" i="25"/>
  <c r="S74" i="25"/>
  <c r="S76" i="25"/>
  <c r="S77" i="25"/>
  <c r="S80" i="25"/>
  <c r="S98" i="25"/>
  <c r="S88" i="25"/>
  <c r="S104" i="25"/>
  <c r="S95" i="25"/>
  <c r="X105" i="25" l="1"/>
  <c r="T104" i="25"/>
  <c r="X91" i="25"/>
  <c r="X6" i="25" s="1"/>
  <c r="X102" i="25"/>
  <c r="X94" i="25"/>
  <c r="AC43" i="25"/>
  <c r="AC4" i="25" s="1"/>
  <c r="AC5" i="25" s="1"/>
  <c r="AC49" i="25"/>
  <c r="AC50" i="25"/>
  <c r="AC51" i="25"/>
  <c r="AC52" i="25"/>
  <c r="AC44" i="25"/>
  <c r="AC45" i="25"/>
  <c r="AC46" i="25"/>
  <c r="AC47" i="25"/>
  <c r="AC48" i="25"/>
  <c r="AC53" i="25"/>
  <c r="AC54" i="25"/>
  <c r="AC55" i="25"/>
  <c r="AC56" i="25"/>
  <c r="AC57" i="25"/>
  <c r="AC58" i="25"/>
  <c r="AC59" i="25"/>
  <c r="AC60" i="25"/>
  <c r="AC61" i="25"/>
  <c r="AC62" i="25"/>
  <c r="AC63" i="25"/>
  <c r="AC64" i="25"/>
  <c r="AC28" i="25"/>
  <c r="AC32" i="25"/>
  <c r="AC36" i="25"/>
  <c r="AC31" i="25"/>
  <c r="AC35" i="25"/>
  <c r="AC30" i="25"/>
  <c r="AC38" i="25"/>
  <c r="AC39" i="25"/>
  <c r="AC41" i="25"/>
  <c r="AC33" i="25"/>
  <c r="AC40" i="25"/>
  <c r="AC27" i="25"/>
  <c r="AC29" i="25"/>
  <c r="AC37" i="25"/>
  <c r="AC42" i="25"/>
  <c r="AC34" i="25"/>
  <c r="AC26" i="25"/>
  <c r="Y43" i="25"/>
  <c r="Y4" i="25" s="1"/>
  <c r="Y5" i="25" s="1"/>
  <c r="Y49" i="25"/>
  <c r="Y50" i="25"/>
  <c r="Y51" i="25"/>
  <c r="Y52" i="25"/>
  <c r="Y53" i="25"/>
  <c r="Y54" i="25"/>
  <c r="Y55" i="25"/>
  <c r="Y56" i="25"/>
  <c r="Y57" i="25"/>
  <c r="Y58" i="25"/>
  <c r="Y59" i="25"/>
  <c r="Y60" i="25"/>
  <c r="Y61" i="25"/>
  <c r="Y62" i="25"/>
  <c r="Y63" i="25"/>
  <c r="Y64" i="25"/>
  <c r="Y27" i="25"/>
  <c r="Y28" i="25"/>
  <c r="Y32" i="25"/>
  <c r="Y36" i="25"/>
  <c r="Y44" i="25"/>
  <c r="Y46" i="25"/>
  <c r="Y48" i="25"/>
  <c r="Y26" i="25"/>
  <c r="Y31" i="25"/>
  <c r="Y35" i="25"/>
  <c r="Y34" i="25"/>
  <c r="Y45" i="25"/>
  <c r="Y29" i="25"/>
  <c r="Y47" i="25"/>
  <c r="Y33" i="25"/>
  <c r="Y39" i="25"/>
  <c r="Y42" i="25"/>
  <c r="Y30" i="25"/>
  <c r="Y38" i="25"/>
  <c r="Y41" i="25"/>
  <c r="Y37" i="25"/>
  <c r="Y40" i="25"/>
  <c r="J16" i="25"/>
  <c r="U43" i="25"/>
  <c r="U4" i="25" s="1"/>
  <c r="U5" i="25" s="1"/>
  <c r="U44" i="25"/>
  <c r="U45" i="25"/>
  <c r="U46" i="25"/>
  <c r="U47" i="25"/>
  <c r="U48" i="25"/>
  <c r="U49" i="25"/>
  <c r="U50" i="25"/>
  <c r="U51" i="25"/>
  <c r="U52" i="25"/>
  <c r="U53" i="25"/>
  <c r="U54" i="25"/>
  <c r="U55" i="25"/>
  <c r="U56" i="25"/>
  <c r="U57" i="25"/>
  <c r="U58" i="25"/>
  <c r="U59" i="25"/>
  <c r="U60" i="25"/>
  <c r="U61" i="25"/>
  <c r="U62" i="25"/>
  <c r="U63" i="25"/>
  <c r="U64" i="25"/>
  <c r="U28" i="25"/>
  <c r="U32" i="25"/>
  <c r="U36" i="25"/>
  <c r="U27" i="25"/>
  <c r="U31" i="25"/>
  <c r="U35" i="25"/>
  <c r="U30" i="25"/>
  <c r="U38" i="25"/>
  <c r="U41" i="25"/>
  <c r="U40" i="25"/>
  <c r="U26" i="25"/>
  <c r="U29" i="25"/>
  <c r="U37" i="25"/>
  <c r="U42" i="25"/>
  <c r="U34" i="25"/>
  <c r="U39" i="25"/>
  <c r="U33" i="25"/>
  <c r="J15" i="25"/>
  <c r="S7" i="25"/>
  <c r="S8" i="25" s="1"/>
  <c r="T91" i="25"/>
  <c r="T6" i="25" s="1"/>
  <c r="T94" i="25"/>
  <c r="T97" i="25"/>
  <c r="T102" i="25"/>
  <c r="X96" i="25"/>
  <c r="X75" i="25"/>
  <c r="X82" i="25"/>
  <c r="J17" i="25"/>
  <c r="T103" i="25"/>
  <c r="T68" i="25"/>
  <c r="T75" i="25"/>
  <c r="T72" i="25"/>
  <c r="T73" i="25"/>
  <c r="T89" i="25"/>
  <c r="T70" i="25"/>
  <c r="T95" i="25"/>
  <c r="T99" i="25"/>
  <c r="T7" i="25" s="1"/>
  <c r="T106" i="25"/>
  <c r="T101" i="25"/>
  <c r="T92" i="25"/>
  <c r="X68" i="25"/>
  <c r="X69" i="25"/>
  <c r="X78" i="25"/>
  <c r="X71" i="25"/>
  <c r="X95" i="25"/>
  <c r="X99" i="25"/>
  <c r="X7" i="25" s="1"/>
  <c r="X93" i="25"/>
  <c r="X84" i="25"/>
  <c r="X100" i="25"/>
  <c r="J18" i="25"/>
  <c r="T105" i="25"/>
  <c r="T96" i="25"/>
  <c r="X72" i="25"/>
  <c r="X79" i="25"/>
  <c r="X80" i="25"/>
  <c r="X70" i="25"/>
  <c r="X77" i="25"/>
  <c r="X103" i="25"/>
  <c r="X97" i="25"/>
  <c r="X88" i="25"/>
  <c r="X104" i="25"/>
  <c r="S85" i="25"/>
  <c r="S90" i="25"/>
  <c r="T82" i="25"/>
  <c r="T80" i="25"/>
  <c r="AD2" i="25"/>
  <c r="X89" i="25"/>
  <c r="T76" i="25"/>
  <c r="Z2" i="25"/>
  <c r="V2" i="25"/>
  <c r="T69" i="25"/>
  <c r="T74" i="25"/>
  <c r="T81" i="25"/>
  <c r="T98" i="25"/>
  <c r="T79" i="25"/>
  <c r="T71" i="25"/>
  <c r="T77" i="25"/>
  <c r="T78" i="25"/>
  <c r="T83" i="25"/>
  <c r="T93" i="25"/>
  <c r="T84" i="25"/>
  <c r="T100" i="25"/>
  <c r="X83" i="25"/>
  <c r="X76" i="25"/>
  <c r="AH2" i="25"/>
  <c r="X73" i="25"/>
  <c r="X74" i="25"/>
  <c r="X81" i="25"/>
  <c r="X98" i="25"/>
  <c r="X106" i="25"/>
  <c r="X101" i="25"/>
  <c r="X92" i="25"/>
  <c r="J13" i="25"/>
  <c r="J14" i="25"/>
  <c r="S87" i="25"/>
  <c r="S86" i="25"/>
  <c r="X8" i="25" l="1"/>
  <c r="AC91" i="25"/>
  <c r="AC6" i="25" s="1"/>
  <c r="AC92" i="25"/>
  <c r="U92" i="25"/>
  <c r="U99" i="25"/>
  <c r="U7" i="25" s="1"/>
  <c r="U73" i="25"/>
  <c r="Y99" i="25"/>
  <c r="Y7" i="25" s="1"/>
  <c r="Y77" i="25"/>
  <c r="Y73" i="25"/>
  <c r="AC95" i="25"/>
  <c r="V44" i="25"/>
  <c r="V45" i="25"/>
  <c r="V46" i="25"/>
  <c r="V47" i="25"/>
  <c r="V48" i="25"/>
  <c r="V26" i="25"/>
  <c r="V43" i="25"/>
  <c r="V4" i="25" s="1"/>
  <c r="V5" i="25" s="1"/>
  <c r="V53" i="25"/>
  <c r="V54" i="25"/>
  <c r="V55" i="25"/>
  <c r="V56" i="25"/>
  <c r="V57" i="25"/>
  <c r="V58" i="25"/>
  <c r="V59" i="25"/>
  <c r="V60" i="25"/>
  <c r="V61" i="25"/>
  <c r="V62" i="25"/>
  <c r="V63" i="25"/>
  <c r="V64" i="25"/>
  <c r="V49" i="25"/>
  <c r="V50" i="25"/>
  <c r="V51" i="25"/>
  <c r="V52" i="25"/>
  <c r="V29" i="25"/>
  <c r="V33" i="25"/>
  <c r="V37" i="25"/>
  <c r="V28" i="25"/>
  <c r="V32" i="25"/>
  <c r="V36" i="25"/>
  <c r="V31" i="25"/>
  <c r="V40" i="25"/>
  <c r="V42" i="25"/>
  <c r="V41" i="25"/>
  <c r="V30" i="25"/>
  <c r="V38" i="25"/>
  <c r="V27" i="25"/>
  <c r="V35" i="25"/>
  <c r="V34" i="25"/>
  <c r="V39" i="25"/>
  <c r="AD43" i="25"/>
  <c r="AD4" i="25" s="1"/>
  <c r="AD5" i="25" s="1"/>
  <c r="AD49" i="25"/>
  <c r="AD50" i="25"/>
  <c r="AD51" i="25"/>
  <c r="AD52" i="25"/>
  <c r="AD26" i="25"/>
  <c r="AD44" i="25"/>
  <c r="AD45" i="25"/>
  <c r="AD46" i="25"/>
  <c r="AD47" i="25"/>
  <c r="AD48" i="25"/>
  <c r="AD53" i="25"/>
  <c r="AD54" i="25"/>
  <c r="AD55" i="25"/>
  <c r="AD56" i="25"/>
  <c r="AD57" i="25"/>
  <c r="AD58" i="25"/>
  <c r="AD59" i="25"/>
  <c r="AD60" i="25"/>
  <c r="AD61" i="25"/>
  <c r="AD62" i="25"/>
  <c r="AD63" i="25"/>
  <c r="AD64" i="25"/>
  <c r="AD27" i="25"/>
  <c r="AD29" i="25"/>
  <c r="AD33" i="25"/>
  <c r="AD37" i="25"/>
  <c r="AD28" i="25"/>
  <c r="AD32" i="25"/>
  <c r="AD36" i="25"/>
  <c r="AD31" i="25"/>
  <c r="AD40" i="25"/>
  <c r="AD42" i="25"/>
  <c r="AD34" i="25"/>
  <c r="AD41" i="25"/>
  <c r="AD30" i="25"/>
  <c r="AD38" i="25"/>
  <c r="AD39" i="25"/>
  <c r="AD35" i="25"/>
  <c r="Y84" i="25"/>
  <c r="T8" i="25"/>
  <c r="AH43" i="25"/>
  <c r="AH4" i="25" s="1"/>
  <c r="AH5" i="25" s="1"/>
  <c r="AH26" i="25"/>
  <c r="AH53" i="25"/>
  <c r="AH54" i="25"/>
  <c r="AH55" i="25"/>
  <c r="AH56" i="25"/>
  <c r="AH57" i="25"/>
  <c r="AH58" i="25"/>
  <c r="AH59" i="25"/>
  <c r="AH60" i="25"/>
  <c r="AH61" i="25"/>
  <c r="AH62" i="25"/>
  <c r="AH63" i="25"/>
  <c r="AH64" i="25"/>
  <c r="AH45" i="25"/>
  <c r="AH47" i="25"/>
  <c r="AH29" i="25"/>
  <c r="AH33" i="25"/>
  <c r="AH37" i="25"/>
  <c r="AH49" i="25"/>
  <c r="AH50" i="25"/>
  <c r="AH51" i="25"/>
  <c r="AH52" i="25"/>
  <c r="AH28" i="25"/>
  <c r="AH32" i="25"/>
  <c r="AH36" i="25"/>
  <c r="AH44" i="25"/>
  <c r="AH35" i="25"/>
  <c r="AH40" i="25"/>
  <c r="AH27" i="25"/>
  <c r="AH38" i="25"/>
  <c r="AH48" i="25"/>
  <c r="AH34" i="25"/>
  <c r="AH39" i="25"/>
  <c r="AH46" i="25"/>
  <c r="AH31" i="25"/>
  <c r="AH42" i="25"/>
  <c r="AH30" i="25"/>
  <c r="AH41" i="25"/>
  <c r="Z44" i="25"/>
  <c r="Z45" i="25"/>
  <c r="Z46" i="25"/>
  <c r="Z47" i="25"/>
  <c r="Z48" i="25"/>
  <c r="Z26" i="25"/>
  <c r="Z49" i="25"/>
  <c r="Z50" i="25"/>
  <c r="Z51" i="25"/>
  <c r="Z52" i="25"/>
  <c r="Z53" i="25"/>
  <c r="Z54" i="25"/>
  <c r="Z55" i="25"/>
  <c r="Z56" i="25"/>
  <c r="Z57" i="25"/>
  <c r="Z58" i="25"/>
  <c r="Z59" i="25"/>
  <c r="Z60" i="25"/>
  <c r="Z61" i="25"/>
  <c r="Z62" i="25"/>
  <c r="Z63" i="25"/>
  <c r="Z64" i="25"/>
  <c r="Z29" i="25"/>
  <c r="Z33" i="25"/>
  <c r="Z37" i="25"/>
  <c r="Z27" i="25"/>
  <c r="Z28" i="25"/>
  <c r="Z32" i="25"/>
  <c r="Z36" i="25"/>
  <c r="Z43" i="25"/>
  <c r="Z4" i="25" s="1"/>
  <c r="Z5" i="25" s="1"/>
  <c r="Z35" i="25"/>
  <c r="Z40" i="25"/>
  <c r="Z30" i="25"/>
  <c r="Z34" i="25"/>
  <c r="Z31" i="25"/>
  <c r="Z39" i="25"/>
  <c r="Z42" i="25"/>
  <c r="Z38" i="25"/>
  <c r="Z41" i="25"/>
  <c r="Y69" i="25"/>
  <c r="J19" i="25"/>
  <c r="T87" i="25"/>
  <c r="U103" i="25"/>
  <c r="U94" i="25"/>
  <c r="U105" i="25"/>
  <c r="Y95" i="25"/>
  <c r="U95" i="25"/>
  <c r="U96" i="25"/>
  <c r="U100" i="25"/>
  <c r="U98" i="25"/>
  <c r="U93" i="25"/>
  <c r="Y96" i="25"/>
  <c r="Y91" i="25"/>
  <c r="Y6" i="25" s="1"/>
  <c r="AC99" i="25"/>
  <c r="AC7" i="25" s="1"/>
  <c r="AC94" i="25"/>
  <c r="AC105" i="25"/>
  <c r="U80" i="25"/>
  <c r="U77" i="25"/>
  <c r="U76" i="25"/>
  <c r="U84" i="25"/>
  <c r="U71" i="25"/>
  <c r="U82" i="25"/>
  <c r="U83" i="25"/>
  <c r="Y72" i="25"/>
  <c r="Y80" i="25"/>
  <c r="Y83" i="25"/>
  <c r="Y94" i="25"/>
  <c r="Y105" i="25"/>
  <c r="T86" i="25"/>
  <c r="AC96" i="25"/>
  <c r="U91" i="25"/>
  <c r="U6" i="25" s="1"/>
  <c r="T88" i="25"/>
  <c r="AC68" i="25"/>
  <c r="AC71" i="25"/>
  <c r="AC73" i="25"/>
  <c r="AC76" i="25"/>
  <c r="AC74" i="25"/>
  <c r="AC75" i="25"/>
  <c r="AC82" i="25"/>
  <c r="AC103" i="25"/>
  <c r="AC100" i="25"/>
  <c r="AC98" i="25"/>
  <c r="AC93" i="25"/>
  <c r="U79" i="25"/>
  <c r="U72" i="25"/>
  <c r="U75" i="25"/>
  <c r="U88" i="25"/>
  <c r="U104" i="25"/>
  <c r="U102" i="25"/>
  <c r="U97" i="25"/>
  <c r="Y79" i="25"/>
  <c r="Y76" i="25"/>
  <c r="AI2" i="25"/>
  <c r="Y92" i="25"/>
  <c r="Y104" i="25"/>
  <c r="Y98" i="25"/>
  <c r="Y93" i="25"/>
  <c r="X85" i="25"/>
  <c r="X90" i="25"/>
  <c r="AC69" i="25"/>
  <c r="Y86" i="25"/>
  <c r="AC70" i="25"/>
  <c r="AC89" i="25"/>
  <c r="AC80" i="25"/>
  <c r="AC72" i="25"/>
  <c r="AC77" i="25"/>
  <c r="AC87" i="25"/>
  <c r="AC84" i="25"/>
  <c r="AC104" i="25"/>
  <c r="AC102" i="25"/>
  <c r="AC97" i="25"/>
  <c r="U69" i="25"/>
  <c r="U74" i="25"/>
  <c r="U81" i="25"/>
  <c r="W2" i="25"/>
  <c r="U87" i="25"/>
  <c r="U106" i="25"/>
  <c r="U101" i="25"/>
  <c r="Y74" i="25"/>
  <c r="Y81" i="25"/>
  <c r="Y70" i="25"/>
  <c r="Y71" i="25"/>
  <c r="Y78" i="25"/>
  <c r="Y100" i="25"/>
  <c r="Y103" i="25"/>
  <c r="Y102" i="25"/>
  <c r="Y97" i="25"/>
  <c r="X86" i="25"/>
  <c r="T85" i="25"/>
  <c r="T90" i="25"/>
  <c r="AC78" i="25"/>
  <c r="AC79" i="25"/>
  <c r="AC81" i="25"/>
  <c r="AC83" i="25"/>
  <c r="AM2" i="25"/>
  <c r="AC88" i="25"/>
  <c r="AC106" i="25"/>
  <c r="AC101" i="25"/>
  <c r="U68" i="25"/>
  <c r="U70" i="25"/>
  <c r="AA2" i="25"/>
  <c r="AE2" i="25"/>
  <c r="U78" i="25"/>
  <c r="U89" i="25"/>
  <c r="Y68" i="25"/>
  <c r="Y75" i="25"/>
  <c r="Y82" i="25"/>
  <c r="Y106" i="25"/>
  <c r="Y101" i="25"/>
  <c r="X87" i="25"/>
  <c r="AC8" i="25" l="1"/>
  <c r="V100" i="25"/>
  <c r="V96" i="25"/>
  <c r="Z101" i="25"/>
  <c r="Z97" i="25"/>
  <c r="AD81" i="25"/>
  <c r="AD78" i="25"/>
  <c r="Z80" i="25"/>
  <c r="Z69" i="25"/>
  <c r="U8" i="25"/>
  <c r="Z70" i="25"/>
  <c r="V93" i="25"/>
  <c r="V105" i="25"/>
  <c r="AH80" i="25"/>
  <c r="AD97" i="25"/>
  <c r="V77" i="25"/>
  <c r="Y8" i="25"/>
  <c r="AD74" i="25"/>
  <c r="AD105" i="25"/>
  <c r="AH97" i="25"/>
  <c r="AD71" i="25"/>
  <c r="AD70" i="25"/>
  <c r="AD69" i="25"/>
  <c r="AH100" i="25"/>
  <c r="AH104" i="25"/>
  <c r="AH96" i="25"/>
  <c r="AH101" i="25"/>
  <c r="AD77" i="25"/>
  <c r="AD73" i="25"/>
  <c r="AH92" i="25"/>
  <c r="AD101" i="25"/>
  <c r="AD92" i="25"/>
  <c r="V75" i="25"/>
  <c r="V74" i="25"/>
  <c r="AD91" i="25"/>
  <c r="AD6" i="25" s="1"/>
  <c r="Z74" i="25"/>
  <c r="AH99" i="25"/>
  <c r="AH7" i="25" s="1"/>
  <c r="AD104" i="25"/>
  <c r="AD100" i="25"/>
  <c r="AD96" i="25"/>
  <c r="V95" i="25"/>
  <c r="AD93" i="25"/>
  <c r="Z81" i="25"/>
  <c r="Z77" i="25"/>
  <c r="Z71" i="25"/>
  <c r="AH93" i="25"/>
  <c r="AD95" i="25"/>
  <c r="V70" i="25"/>
  <c r="AE44" i="25"/>
  <c r="AE45" i="25"/>
  <c r="AE46" i="25"/>
  <c r="AE47" i="25"/>
  <c r="AE48" i="25"/>
  <c r="AE43" i="25"/>
  <c r="AE4" i="25" s="1"/>
  <c r="AE5" i="25" s="1"/>
  <c r="AE27" i="25"/>
  <c r="AE49" i="25"/>
  <c r="AE50" i="25"/>
  <c r="AE51" i="25"/>
  <c r="AE52" i="25"/>
  <c r="AE26" i="25"/>
  <c r="AE30" i="25"/>
  <c r="AE34" i="25"/>
  <c r="AE38" i="25"/>
  <c r="AE29" i="25"/>
  <c r="AE33" i="25"/>
  <c r="AE37" i="25"/>
  <c r="AE32" i="25"/>
  <c r="AE41" i="25"/>
  <c r="AE35" i="25"/>
  <c r="AE42" i="25"/>
  <c r="AE31" i="25"/>
  <c r="AE40" i="25"/>
  <c r="AE53" i="25"/>
  <c r="AE54" i="25"/>
  <c r="AE55" i="25"/>
  <c r="AE56" i="25"/>
  <c r="AE57" i="25"/>
  <c r="AE58" i="25"/>
  <c r="AE59" i="25"/>
  <c r="AE60" i="25"/>
  <c r="AE61" i="25"/>
  <c r="AE62" i="25"/>
  <c r="AE63" i="25"/>
  <c r="AE64" i="25"/>
  <c r="AE28" i="25"/>
  <c r="AE36" i="25"/>
  <c r="AE39" i="25"/>
  <c r="AM44" i="25"/>
  <c r="AM45" i="25"/>
  <c r="AM46" i="25"/>
  <c r="AM47" i="25"/>
  <c r="AM48" i="25"/>
  <c r="AM43" i="25"/>
  <c r="AM4" i="25" s="1"/>
  <c r="AM5" i="25" s="1"/>
  <c r="AM27" i="25"/>
  <c r="AM26" i="25"/>
  <c r="AM30" i="25"/>
  <c r="AM34" i="25"/>
  <c r="AM38" i="25"/>
  <c r="AM29" i="25"/>
  <c r="AM33" i="25"/>
  <c r="AM37" i="25"/>
  <c r="AM53" i="25"/>
  <c r="AM54" i="25"/>
  <c r="AM55" i="25"/>
  <c r="AM56" i="25"/>
  <c r="AM57" i="25"/>
  <c r="AM58" i="25"/>
  <c r="AM59" i="25"/>
  <c r="AM60" i="25"/>
  <c r="AM61" i="25"/>
  <c r="AM62" i="25"/>
  <c r="AM63" i="25"/>
  <c r="AM64" i="25"/>
  <c r="AM32" i="25"/>
  <c r="AM41" i="25"/>
  <c r="AM49" i="25"/>
  <c r="AM42" i="25"/>
  <c r="AM50" i="25"/>
  <c r="AM52" i="25"/>
  <c r="AM31" i="25"/>
  <c r="AM40" i="25"/>
  <c r="AM28" i="25"/>
  <c r="AM36" i="25"/>
  <c r="AM39" i="25"/>
  <c r="AM51" i="25"/>
  <c r="AM35" i="25"/>
  <c r="AI44" i="25"/>
  <c r="AI45" i="25"/>
  <c r="AI46" i="25"/>
  <c r="AI47" i="25"/>
  <c r="AI48" i="25"/>
  <c r="AI43" i="25"/>
  <c r="AI4" i="25" s="1"/>
  <c r="AI5" i="25" s="1"/>
  <c r="AI49" i="25"/>
  <c r="AI50" i="25"/>
  <c r="AI51" i="25"/>
  <c r="AI52" i="25"/>
  <c r="AI27" i="25"/>
  <c r="AI26" i="25"/>
  <c r="AI53" i="25"/>
  <c r="AI54" i="25"/>
  <c r="AI55" i="25"/>
  <c r="AI56" i="25"/>
  <c r="AI57" i="25"/>
  <c r="AI58" i="25"/>
  <c r="AI59" i="25"/>
  <c r="AI60" i="25"/>
  <c r="AI61" i="25"/>
  <c r="AI62" i="25"/>
  <c r="AI63" i="25"/>
  <c r="AI64" i="25"/>
  <c r="AI30" i="25"/>
  <c r="AI34" i="25"/>
  <c r="AI38" i="25"/>
  <c r="AI29" i="25"/>
  <c r="AI33" i="25"/>
  <c r="AI37" i="25"/>
  <c r="AI28" i="25"/>
  <c r="AI36" i="25"/>
  <c r="AI41" i="25"/>
  <c r="AI35" i="25"/>
  <c r="AI40" i="25"/>
  <c r="AI32" i="25"/>
  <c r="AI39" i="25"/>
  <c r="AI31" i="25"/>
  <c r="AI42" i="25"/>
  <c r="AA44" i="25"/>
  <c r="AA45" i="25"/>
  <c r="AA46" i="25"/>
  <c r="AA47" i="25"/>
  <c r="AA48" i="25"/>
  <c r="AA27" i="25"/>
  <c r="AA26" i="25"/>
  <c r="AA53" i="25"/>
  <c r="AA54" i="25"/>
  <c r="AA55" i="25"/>
  <c r="AA56" i="25"/>
  <c r="AA57" i="25"/>
  <c r="AA58" i="25"/>
  <c r="AA59" i="25"/>
  <c r="AA60" i="25"/>
  <c r="AA61" i="25"/>
  <c r="AA62" i="25"/>
  <c r="AA63" i="25"/>
  <c r="AA64" i="25"/>
  <c r="AA30" i="25"/>
  <c r="AA34" i="25"/>
  <c r="AA38" i="25"/>
  <c r="AA29" i="25"/>
  <c r="AA33" i="25"/>
  <c r="AA37" i="25"/>
  <c r="AA49" i="25"/>
  <c r="AA51" i="25"/>
  <c r="AA28" i="25"/>
  <c r="AA36" i="25"/>
  <c r="AA41" i="25"/>
  <c r="AA31" i="25"/>
  <c r="AA39" i="25"/>
  <c r="AA43" i="25"/>
  <c r="AA4" i="25" s="1"/>
  <c r="AA5" i="25" s="1"/>
  <c r="AA35" i="25"/>
  <c r="AA40" i="25"/>
  <c r="AA50" i="25"/>
  <c r="AA52" i="25"/>
  <c r="AA32" i="25"/>
  <c r="AA42" i="25"/>
  <c r="W44" i="25"/>
  <c r="W45" i="25"/>
  <c r="W46" i="25"/>
  <c r="W47" i="25"/>
  <c r="W48" i="25"/>
  <c r="W43" i="25"/>
  <c r="W4" i="25" s="1"/>
  <c r="W5" i="25" s="1"/>
  <c r="W27" i="25"/>
  <c r="W26" i="25"/>
  <c r="W30" i="25"/>
  <c r="W34" i="25"/>
  <c r="W38" i="25"/>
  <c r="W49" i="25"/>
  <c r="W50" i="25"/>
  <c r="W51" i="25"/>
  <c r="W52" i="25"/>
  <c r="W29" i="25"/>
  <c r="W33" i="25"/>
  <c r="W37" i="25"/>
  <c r="W53" i="25"/>
  <c r="W54" i="25"/>
  <c r="W55" i="25"/>
  <c r="W56" i="25"/>
  <c r="W57" i="25"/>
  <c r="W58" i="25"/>
  <c r="W59" i="25"/>
  <c r="W60" i="25"/>
  <c r="W61" i="25"/>
  <c r="W62" i="25"/>
  <c r="W63" i="25"/>
  <c r="W64" i="25"/>
  <c r="W32" i="25"/>
  <c r="W39" i="25"/>
  <c r="W41" i="25"/>
  <c r="W42" i="25"/>
  <c r="W31" i="25"/>
  <c r="W40" i="25"/>
  <c r="W28" i="25"/>
  <c r="W36" i="25"/>
  <c r="W35" i="25"/>
  <c r="Y87" i="25"/>
  <c r="V92" i="25"/>
  <c r="Z75" i="25"/>
  <c r="Z73" i="25"/>
  <c r="Z78" i="25"/>
  <c r="V82" i="25"/>
  <c r="V71" i="25"/>
  <c r="V76" i="25"/>
  <c r="V79" i="25"/>
  <c r="V104" i="25"/>
  <c r="V103" i="25"/>
  <c r="V98" i="25"/>
  <c r="Z82" i="25"/>
  <c r="Z84" i="25"/>
  <c r="Z72" i="25"/>
  <c r="Z79" i="25"/>
  <c r="AH74" i="25"/>
  <c r="AH69" i="25"/>
  <c r="AH71" i="25"/>
  <c r="AH76" i="25"/>
  <c r="AH91" i="25"/>
  <c r="AH6" i="25" s="1"/>
  <c r="AH82" i="25"/>
  <c r="AH98" i="25"/>
  <c r="V91" i="25"/>
  <c r="V6" i="25" s="1"/>
  <c r="AD75" i="25"/>
  <c r="AD76" i="25"/>
  <c r="AD79" i="25"/>
  <c r="AD103" i="25"/>
  <c r="AD98" i="25"/>
  <c r="AD80" i="25"/>
  <c r="Z106" i="25"/>
  <c r="AB2" i="25"/>
  <c r="AJ2" i="25"/>
  <c r="Z68" i="25"/>
  <c r="Z93" i="25"/>
  <c r="Z83" i="25"/>
  <c r="Z104" i="25"/>
  <c r="Z99" i="25"/>
  <c r="Z7" i="25" s="1"/>
  <c r="Z94" i="25"/>
  <c r="AH81" i="25"/>
  <c r="AH78" i="25"/>
  <c r="AH73" i="25"/>
  <c r="AH83" i="25"/>
  <c r="AH77" i="25"/>
  <c r="AH95" i="25"/>
  <c r="AH102" i="25"/>
  <c r="V73" i="25"/>
  <c r="V69" i="25"/>
  <c r="V81" i="25"/>
  <c r="V84" i="25"/>
  <c r="V87" i="25"/>
  <c r="V102" i="25"/>
  <c r="Y90" i="25"/>
  <c r="Y85" i="25"/>
  <c r="AD83" i="25"/>
  <c r="AD88" i="25"/>
  <c r="AD102" i="25"/>
  <c r="U90" i="25"/>
  <c r="U85" i="25"/>
  <c r="AF2" i="25"/>
  <c r="Z92" i="25"/>
  <c r="Z105" i="25"/>
  <c r="Z103" i="25"/>
  <c r="Z98" i="25"/>
  <c r="AH68" i="25"/>
  <c r="AH79" i="25"/>
  <c r="AH106" i="25"/>
  <c r="V68" i="25"/>
  <c r="V83" i="25"/>
  <c r="V106" i="25"/>
  <c r="AC90" i="25"/>
  <c r="AC85" i="25"/>
  <c r="AD89" i="25"/>
  <c r="AD68" i="25"/>
  <c r="AD82" i="25"/>
  <c r="AD106" i="25"/>
  <c r="U86" i="25"/>
  <c r="Z95" i="25"/>
  <c r="AD87" i="25"/>
  <c r="Z96" i="25"/>
  <c r="Z76" i="25"/>
  <c r="Z100" i="25"/>
  <c r="Z91" i="25"/>
  <c r="Z6" i="25" s="1"/>
  <c r="Z86" i="25"/>
  <c r="Z102" i="25"/>
  <c r="AH70" i="25"/>
  <c r="AH75" i="25"/>
  <c r="AH72" i="25"/>
  <c r="AH84" i="25"/>
  <c r="AH105" i="25"/>
  <c r="AH103" i="25"/>
  <c r="AH94" i="25"/>
  <c r="V80" i="25"/>
  <c r="V78" i="25"/>
  <c r="V72" i="25"/>
  <c r="V101" i="25"/>
  <c r="V97" i="25"/>
  <c r="V99" i="25"/>
  <c r="V7" i="25" s="1"/>
  <c r="V94" i="25"/>
  <c r="AC86" i="25"/>
  <c r="Y88" i="25"/>
  <c r="AD72" i="25"/>
  <c r="AD84" i="25"/>
  <c r="AD99" i="25"/>
  <c r="AD7" i="25" s="1"/>
  <c r="AD94" i="25"/>
  <c r="Y89" i="25"/>
  <c r="AE82" i="25" l="1"/>
  <c r="AI71" i="25"/>
  <c r="AE92" i="25"/>
  <c r="AD8" i="25"/>
  <c r="AE93" i="25"/>
  <c r="AE81" i="25"/>
  <c r="AH8" i="25"/>
  <c r="AE102" i="25"/>
  <c r="V8" i="25"/>
  <c r="Z8" i="25"/>
  <c r="AE77" i="25"/>
  <c r="AF44" i="25"/>
  <c r="AF45" i="25"/>
  <c r="AF46" i="25"/>
  <c r="AF47" i="25"/>
  <c r="AF48" i="25"/>
  <c r="AF43" i="25"/>
  <c r="AF4" i="25" s="1"/>
  <c r="AF5" i="25" s="1"/>
  <c r="AF49" i="25"/>
  <c r="AF50" i="25"/>
  <c r="AF51" i="25"/>
  <c r="AF52" i="25"/>
  <c r="AF26" i="25"/>
  <c r="AF31" i="25"/>
  <c r="AF35" i="25"/>
  <c r="AF27" i="25"/>
  <c r="AF30" i="25"/>
  <c r="AF34" i="25"/>
  <c r="AF38" i="25"/>
  <c r="AF33" i="25"/>
  <c r="AF42" i="25"/>
  <c r="AF53" i="25"/>
  <c r="AF54" i="25"/>
  <c r="AF55" i="25"/>
  <c r="AF56" i="25"/>
  <c r="AF57" i="25"/>
  <c r="AF58" i="25"/>
  <c r="AF59" i="25"/>
  <c r="AF60" i="25"/>
  <c r="AF61" i="25"/>
  <c r="AF62" i="25"/>
  <c r="AF63" i="25"/>
  <c r="AF64" i="25"/>
  <c r="AF36" i="25"/>
  <c r="AF32" i="25"/>
  <c r="AF41" i="25"/>
  <c r="AF29" i="25"/>
  <c r="AF37" i="25"/>
  <c r="AF40" i="25"/>
  <c r="AF28" i="25"/>
  <c r="AF39" i="25"/>
  <c r="AJ48" i="25"/>
  <c r="AJ49" i="25"/>
  <c r="AJ50" i="25"/>
  <c r="AJ51" i="25"/>
  <c r="AJ52" i="25"/>
  <c r="AJ43" i="25"/>
  <c r="AJ4" i="25" s="1"/>
  <c r="AJ5" i="25" s="1"/>
  <c r="AJ27" i="25"/>
  <c r="AJ31" i="25"/>
  <c r="AJ35" i="25"/>
  <c r="AJ45" i="25"/>
  <c r="AJ47" i="25"/>
  <c r="AJ53" i="25"/>
  <c r="AJ54" i="25"/>
  <c r="AJ55" i="25"/>
  <c r="AJ56" i="25"/>
  <c r="AJ57" i="25"/>
  <c r="AJ58" i="25"/>
  <c r="AJ59" i="25"/>
  <c r="AJ60" i="25"/>
  <c r="AJ61" i="25"/>
  <c r="AJ62" i="25"/>
  <c r="AJ63" i="25"/>
  <c r="AJ64" i="25"/>
  <c r="AJ30" i="25"/>
  <c r="AJ34" i="25"/>
  <c r="AJ38" i="25"/>
  <c r="AJ26" i="25"/>
  <c r="AJ29" i="25"/>
  <c r="AJ37" i="25"/>
  <c r="AJ42" i="25"/>
  <c r="AJ39" i="25"/>
  <c r="AJ44" i="25"/>
  <c r="AJ28" i="25"/>
  <c r="AJ36" i="25"/>
  <c r="AJ41" i="25"/>
  <c r="AJ33" i="25"/>
  <c r="AJ40" i="25"/>
  <c r="AJ46" i="25"/>
  <c r="AJ32" i="25"/>
  <c r="AE72" i="25"/>
  <c r="AB43" i="25"/>
  <c r="AB4" i="25" s="1"/>
  <c r="AB5" i="25" s="1"/>
  <c r="AB44" i="25"/>
  <c r="AB45" i="25"/>
  <c r="AB46" i="25"/>
  <c r="AB47" i="25"/>
  <c r="AB48" i="25"/>
  <c r="AB31" i="25"/>
  <c r="AB35" i="25"/>
  <c r="AB39" i="25"/>
  <c r="AB53" i="25"/>
  <c r="AB54" i="25"/>
  <c r="AB55" i="25"/>
  <c r="AB56" i="25"/>
  <c r="AB57" i="25"/>
  <c r="AB58" i="25"/>
  <c r="AB59" i="25"/>
  <c r="AB60" i="25"/>
  <c r="AB61" i="25"/>
  <c r="AB62" i="25"/>
  <c r="AB63" i="25"/>
  <c r="AB64" i="25"/>
  <c r="AB30" i="25"/>
  <c r="AB34" i="25"/>
  <c r="AB38" i="25"/>
  <c r="AB27" i="25"/>
  <c r="AB29" i="25"/>
  <c r="AB37" i="25"/>
  <c r="AB42" i="25"/>
  <c r="AB52" i="25"/>
  <c r="AB32" i="25"/>
  <c r="AB49" i="25"/>
  <c r="AB51" i="25"/>
  <c r="AB28" i="25"/>
  <c r="AB36" i="25"/>
  <c r="AB41" i="25"/>
  <c r="AB26" i="25"/>
  <c r="AB33" i="25"/>
  <c r="AB40" i="25"/>
  <c r="AB50" i="25"/>
  <c r="AA97" i="25"/>
  <c r="AA93" i="25"/>
  <c r="AE94" i="25"/>
  <c r="AM97" i="25"/>
  <c r="AE97" i="25"/>
  <c r="AE105" i="25"/>
  <c r="AM94" i="25"/>
  <c r="AE79" i="25"/>
  <c r="AD86" i="25"/>
  <c r="AI75" i="25"/>
  <c r="AI76" i="25"/>
  <c r="AI82" i="25"/>
  <c r="AI70" i="25"/>
  <c r="W71" i="25"/>
  <c r="W76" i="25"/>
  <c r="W72" i="25"/>
  <c r="W77" i="25"/>
  <c r="AM102" i="25"/>
  <c r="AM92" i="25"/>
  <c r="AM99" i="25"/>
  <c r="AM7" i="25" s="1"/>
  <c r="AA98" i="25"/>
  <c r="AA104" i="25"/>
  <c r="AA95" i="25"/>
  <c r="AE84" i="25"/>
  <c r="AE76" i="25"/>
  <c r="AE80" i="25"/>
  <c r="AE83" i="25"/>
  <c r="AE99" i="25"/>
  <c r="AE7" i="25" s="1"/>
  <c r="AI81" i="25"/>
  <c r="AI79" i="25"/>
  <c r="AI93" i="25"/>
  <c r="AI69" i="25"/>
  <c r="AI101" i="25"/>
  <c r="AI97" i="25"/>
  <c r="AI106" i="25"/>
  <c r="AI100" i="25"/>
  <c r="AI91" i="25"/>
  <c r="AI6" i="25" s="1"/>
  <c r="AA68" i="25"/>
  <c r="AA79" i="25"/>
  <c r="AA73" i="25"/>
  <c r="V85" i="25"/>
  <c r="V90" i="25"/>
  <c r="AH85" i="25"/>
  <c r="AH90" i="25"/>
  <c r="AM68" i="25"/>
  <c r="AM73" i="25"/>
  <c r="AM84" i="25"/>
  <c r="V89" i="25"/>
  <c r="AH87" i="25"/>
  <c r="AH89" i="25"/>
  <c r="AA72" i="25"/>
  <c r="AK2" i="25"/>
  <c r="AA101" i="25"/>
  <c r="AA81" i="25"/>
  <c r="AA94" i="25"/>
  <c r="AA102" i="25"/>
  <c r="AA92" i="25"/>
  <c r="AA83" i="25"/>
  <c r="AA99" i="25"/>
  <c r="AA7" i="25" s="1"/>
  <c r="V86" i="25"/>
  <c r="AH86" i="25"/>
  <c r="AE71" i="25"/>
  <c r="AE70" i="25"/>
  <c r="AE69" i="25"/>
  <c r="AE101" i="25"/>
  <c r="AE96" i="25"/>
  <c r="AE103" i="25"/>
  <c r="AI84" i="25"/>
  <c r="AI74" i="25"/>
  <c r="AI72" i="25"/>
  <c r="AI73" i="25"/>
  <c r="AI80" i="25"/>
  <c r="AI98" i="25"/>
  <c r="AI104" i="25"/>
  <c r="AI95" i="25"/>
  <c r="W75" i="25"/>
  <c r="W70" i="25"/>
  <c r="W81" i="25"/>
  <c r="W79" i="25"/>
  <c r="W98" i="25"/>
  <c r="W93" i="25"/>
  <c r="W104" i="25"/>
  <c r="W95" i="25"/>
  <c r="AM72" i="25"/>
  <c r="AM75" i="25"/>
  <c r="AM77" i="25"/>
  <c r="AM82" i="25"/>
  <c r="AM86" i="25"/>
  <c r="AM105" i="25"/>
  <c r="AM96" i="25"/>
  <c r="AM103" i="25"/>
  <c r="AA89" i="25"/>
  <c r="V88" i="25"/>
  <c r="W87" i="25"/>
  <c r="W91" i="25"/>
  <c r="W6" i="25" s="1"/>
  <c r="AM74" i="25"/>
  <c r="AM80" i="25"/>
  <c r="AM83" i="25"/>
  <c r="AA76" i="25"/>
  <c r="AA71" i="25"/>
  <c r="AA74" i="25"/>
  <c r="AA70" i="25"/>
  <c r="AA80" i="25"/>
  <c r="AA105" i="25"/>
  <c r="AA96" i="25"/>
  <c r="AA103" i="25"/>
  <c r="AE75" i="25"/>
  <c r="AE74" i="25"/>
  <c r="AE73" i="25"/>
  <c r="AE98" i="25"/>
  <c r="AE106" i="25"/>
  <c r="AE100" i="25"/>
  <c r="AE91" i="25"/>
  <c r="AE6" i="25" s="1"/>
  <c r="AI68" i="25"/>
  <c r="AI78" i="25"/>
  <c r="AI77" i="25"/>
  <c r="AI89" i="25"/>
  <c r="AI94" i="25"/>
  <c r="AI102" i="25"/>
  <c r="AI92" i="25"/>
  <c r="AI83" i="25"/>
  <c r="AI99" i="25"/>
  <c r="AI7" i="25" s="1"/>
  <c r="W97" i="25"/>
  <c r="W78" i="25"/>
  <c r="W74" i="25"/>
  <c r="W69" i="25"/>
  <c r="W94" i="25"/>
  <c r="W102" i="25"/>
  <c r="W101" i="25"/>
  <c r="W92" i="25"/>
  <c r="W83" i="25"/>
  <c r="W99" i="25"/>
  <c r="W7" i="25" s="1"/>
  <c r="AM76" i="25"/>
  <c r="AM78" i="25"/>
  <c r="AM81" i="25"/>
  <c r="AM79" i="25"/>
  <c r="AM93" i="25"/>
  <c r="AM106" i="25"/>
  <c r="AM100" i="25"/>
  <c r="AM91" i="25"/>
  <c r="AM6" i="25" s="1"/>
  <c r="AA82" i="25"/>
  <c r="AE86" i="25"/>
  <c r="W106" i="25"/>
  <c r="W100" i="25"/>
  <c r="AM71" i="25"/>
  <c r="AH88" i="25"/>
  <c r="Z85" i="25"/>
  <c r="Z90" i="25"/>
  <c r="Z89" i="25"/>
  <c r="Z88" i="25"/>
  <c r="AA78" i="25"/>
  <c r="AA75" i="25"/>
  <c r="AA77" i="25"/>
  <c r="AA69" i="25"/>
  <c r="AA84" i="25"/>
  <c r="AA106" i="25"/>
  <c r="AA100" i="25"/>
  <c r="AA91" i="25"/>
  <c r="AA6" i="25" s="1"/>
  <c r="AD90" i="25"/>
  <c r="AD85" i="25"/>
  <c r="AE68" i="25"/>
  <c r="AE78" i="25"/>
  <c r="AE88" i="25"/>
  <c r="AE104" i="25"/>
  <c r="AE95" i="25"/>
  <c r="AI105" i="25"/>
  <c r="AI96" i="25"/>
  <c r="AI103" i="25"/>
  <c r="AG2" i="25"/>
  <c r="W68" i="25"/>
  <c r="W82" i="25"/>
  <c r="W73" i="25"/>
  <c r="W80" i="25"/>
  <c r="W84" i="25"/>
  <c r="W105" i="25"/>
  <c r="W96" i="25"/>
  <c r="W103" i="25"/>
  <c r="AM70" i="25"/>
  <c r="AM69" i="25"/>
  <c r="AM98" i="25"/>
  <c r="AM101" i="25"/>
  <c r="AM88" i="25"/>
  <c r="AM104" i="25"/>
  <c r="AM95" i="25"/>
  <c r="Z87" i="25"/>
  <c r="K15" i="25" l="1"/>
  <c r="K17" i="25"/>
  <c r="AF102" i="25"/>
  <c r="AF91" i="25"/>
  <c r="AF6" i="25" s="1"/>
  <c r="AF94" i="25"/>
  <c r="AM8" i="25"/>
  <c r="AK43" i="25"/>
  <c r="AK4" i="25" s="1"/>
  <c r="AK5" i="25" s="1"/>
  <c r="AK44" i="25"/>
  <c r="AK45" i="25"/>
  <c r="AK46" i="25"/>
  <c r="AK47" i="25"/>
  <c r="AK48" i="25"/>
  <c r="AK49" i="25"/>
  <c r="AK50" i="25"/>
  <c r="AK51" i="25"/>
  <c r="AK52" i="25"/>
  <c r="AK53" i="25"/>
  <c r="AK54" i="25"/>
  <c r="AK55" i="25"/>
  <c r="AK56" i="25"/>
  <c r="AK57" i="25"/>
  <c r="AK58" i="25"/>
  <c r="AK59" i="25"/>
  <c r="AK60" i="25"/>
  <c r="AK61" i="25"/>
  <c r="AK62" i="25"/>
  <c r="AK63" i="25"/>
  <c r="AK64" i="25"/>
  <c r="AK28" i="25"/>
  <c r="AK32" i="25"/>
  <c r="AK36" i="25"/>
  <c r="AK27" i="25"/>
  <c r="AK31" i="25"/>
  <c r="AK35" i="25"/>
  <c r="AK30" i="25"/>
  <c r="AK38" i="25"/>
  <c r="AK39" i="25"/>
  <c r="AK41" i="25"/>
  <c r="AK40" i="25"/>
  <c r="AK26" i="25"/>
  <c r="AK29" i="25"/>
  <c r="AK37" i="25"/>
  <c r="AK42" i="25"/>
  <c r="AK34" i="25"/>
  <c r="AK33" i="25"/>
  <c r="W8" i="25"/>
  <c r="AA8" i="25"/>
  <c r="AG43" i="25"/>
  <c r="AG4" i="25" s="1"/>
  <c r="AG5" i="25" s="1"/>
  <c r="AG49" i="25"/>
  <c r="AG50" i="25"/>
  <c r="AG51" i="25"/>
  <c r="AG52" i="25"/>
  <c r="AG44" i="25"/>
  <c r="AG45" i="25"/>
  <c r="AG46" i="25"/>
  <c r="AG47" i="25"/>
  <c r="AG53" i="25"/>
  <c r="AG54" i="25"/>
  <c r="AG55" i="25"/>
  <c r="AG56" i="25"/>
  <c r="AG57" i="25"/>
  <c r="AG58" i="25"/>
  <c r="AG59" i="25"/>
  <c r="AG60" i="25"/>
  <c r="AG61" i="25"/>
  <c r="AG62" i="25"/>
  <c r="AG63" i="25"/>
  <c r="AG64" i="25"/>
  <c r="AG28" i="25"/>
  <c r="AG32" i="25"/>
  <c r="AG36" i="25"/>
  <c r="AG26" i="25"/>
  <c r="AG31" i="25"/>
  <c r="AG35" i="25"/>
  <c r="AG48" i="25"/>
  <c r="AG34" i="25"/>
  <c r="AG39" i="25"/>
  <c r="AG37" i="25"/>
  <c r="AG33" i="25"/>
  <c r="AG42" i="25"/>
  <c r="AG27" i="25"/>
  <c r="AG30" i="25"/>
  <c r="AG38" i="25"/>
  <c r="AG41" i="25"/>
  <c r="AG29" i="25"/>
  <c r="AG40" i="25"/>
  <c r="AE8" i="25"/>
  <c r="AI8" i="25"/>
  <c r="AM89" i="25"/>
  <c r="AM87" i="25"/>
  <c r="AF98" i="25"/>
  <c r="AF95" i="25"/>
  <c r="AF99" i="25"/>
  <c r="AF7" i="25" s="1"/>
  <c r="AJ105" i="25"/>
  <c r="AJ96" i="25"/>
  <c r="AF72" i="25"/>
  <c r="AF69" i="25"/>
  <c r="AF70" i="25"/>
  <c r="AF77" i="25"/>
  <c r="AF93" i="25"/>
  <c r="AF84" i="25"/>
  <c r="AF100" i="25"/>
  <c r="AB72" i="25"/>
  <c r="AB83" i="25"/>
  <c r="AB71" i="25"/>
  <c r="AB79" i="25"/>
  <c r="K18" i="25"/>
  <c r="AF103" i="25"/>
  <c r="AB99" i="25"/>
  <c r="AB7" i="25" s="1"/>
  <c r="AB92" i="25"/>
  <c r="AI85" i="25"/>
  <c r="AI90" i="25"/>
  <c r="W85" i="25"/>
  <c r="W90" i="25"/>
  <c r="AJ69" i="25"/>
  <c r="W89" i="25"/>
  <c r="AB69" i="25"/>
  <c r="AB76" i="25"/>
  <c r="AB95" i="25"/>
  <c r="AB75" i="25"/>
  <c r="AL2" i="25"/>
  <c r="AB77" i="25"/>
  <c r="AB89" i="25"/>
  <c r="AB105" i="25"/>
  <c r="AB96" i="25"/>
  <c r="AI87" i="25"/>
  <c r="AE85" i="25"/>
  <c r="AE90" i="25"/>
  <c r="K13" i="25"/>
  <c r="K14" i="25"/>
  <c r="AI86" i="25"/>
  <c r="W86" i="25"/>
  <c r="AJ73" i="25"/>
  <c r="AJ72" i="25"/>
  <c r="AJ71" i="25"/>
  <c r="AJ70" i="25"/>
  <c r="AJ82" i="25"/>
  <c r="AJ83" i="25"/>
  <c r="AJ94" i="25"/>
  <c r="AJ93" i="25"/>
  <c r="AJ84" i="25"/>
  <c r="AJ100" i="25"/>
  <c r="AM85" i="25"/>
  <c r="AM90" i="25"/>
  <c r="W88" i="25"/>
  <c r="AF76" i="25"/>
  <c r="AF75" i="25"/>
  <c r="AF78" i="25"/>
  <c r="AF74" i="25"/>
  <c r="AF81" i="25"/>
  <c r="AF83" i="25"/>
  <c r="AF97" i="25"/>
  <c r="AF104" i="25"/>
  <c r="AB101" i="25"/>
  <c r="AJ86" i="25"/>
  <c r="AA85" i="25"/>
  <c r="AA90" i="25"/>
  <c r="AB73" i="25"/>
  <c r="AB78" i="25"/>
  <c r="AB98" i="25"/>
  <c r="AB82" i="25"/>
  <c r="AB70" i="25"/>
  <c r="AB81" i="25"/>
  <c r="AB94" i="25"/>
  <c r="AB93" i="25"/>
  <c r="AB84" i="25"/>
  <c r="AB100" i="25"/>
  <c r="K16" i="25"/>
  <c r="AA87" i="25"/>
  <c r="AJ76" i="25"/>
  <c r="AJ75" i="25"/>
  <c r="AJ74" i="25"/>
  <c r="AJ95" i="25"/>
  <c r="AJ91" i="25"/>
  <c r="AJ6" i="25" s="1"/>
  <c r="AJ102" i="25"/>
  <c r="AJ97" i="25"/>
  <c r="AJ104" i="25"/>
  <c r="AF82" i="25"/>
  <c r="AF79" i="25"/>
  <c r="AF80" i="25"/>
  <c r="AF87" i="25"/>
  <c r="AF106" i="25"/>
  <c r="AF101" i="25"/>
  <c r="AF92" i="25"/>
  <c r="AB106" i="25"/>
  <c r="AJ68" i="25"/>
  <c r="AJ80" i="25"/>
  <c r="AJ81" i="25"/>
  <c r="AB68" i="25"/>
  <c r="AB80" i="25"/>
  <c r="AB103" i="25"/>
  <c r="AB87" i="25"/>
  <c r="AB74" i="25"/>
  <c r="AB91" i="25"/>
  <c r="AB6" i="25" s="1"/>
  <c r="AB102" i="25"/>
  <c r="AB97" i="25"/>
  <c r="AB88" i="25"/>
  <c r="AB104" i="25"/>
  <c r="AA88" i="25"/>
  <c r="AJ106" i="25"/>
  <c r="AJ79" i="25"/>
  <c r="AJ98" i="25"/>
  <c r="AJ78" i="25"/>
  <c r="AJ77" i="25"/>
  <c r="AJ99" i="25"/>
  <c r="AJ7" i="25" s="1"/>
  <c r="AJ103" i="25"/>
  <c r="AJ101" i="25"/>
  <c r="AJ92" i="25"/>
  <c r="AA86" i="25"/>
  <c r="AI88" i="25"/>
  <c r="AE87" i="25"/>
  <c r="AE89" i="25"/>
  <c r="AF68" i="25"/>
  <c r="AF73" i="25"/>
  <c r="AF71" i="25"/>
  <c r="AF105" i="25"/>
  <c r="AF96" i="25"/>
  <c r="AF8" i="25" l="1"/>
  <c r="AK103" i="25"/>
  <c r="AK91" i="25"/>
  <c r="AK6" i="25" s="1"/>
  <c r="AG91" i="25"/>
  <c r="AG6" i="25" s="1"/>
  <c r="AG100" i="25"/>
  <c r="AG99" i="25"/>
  <c r="AG7" i="25" s="1"/>
  <c r="AG94" i="25"/>
  <c r="K19" i="25"/>
  <c r="AG104" i="25"/>
  <c r="AG96" i="25"/>
  <c r="AG92" i="25"/>
  <c r="AB8" i="25"/>
  <c r="AJ8" i="25"/>
  <c r="AL44" i="25"/>
  <c r="AL45" i="25"/>
  <c r="AL46" i="25"/>
  <c r="AL47" i="25"/>
  <c r="AL26" i="25"/>
  <c r="AL48" i="25"/>
  <c r="AL53" i="25"/>
  <c r="AL54" i="25"/>
  <c r="AL55" i="25"/>
  <c r="AL56" i="25"/>
  <c r="AL57" i="25"/>
  <c r="AL58" i="25"/>
  <c r="AL59" i="25"/>
  <c r="AL60" i="25"/>
  <c r="AL61" i="25"/>
  <c r="AL62" i="25"/>
  <c r="AL63" i="25"/>
  <c r="AL64" i="25"/>
  <c r="AL29" i="25"/>
  <c r="AL33" i="25"/>
  <c r="AL37" i="25"/>
  <c r="AL43" i="25"/>
  <c r="AL4" i="25" s="1"/>
  <c r="AL5" i="25" s="1"/>
  <c r="AL28" i="25"/>
  <c r="AL32" i="25"/>
  <c r="AL36" i="25"/>
  <c r="AL50" i="25"/>
  <c r="AL52" i="25"/>
  <c r="AL27" i="25"/>
  <c r="AL31" i="25"/>
  <c r="AL40" i="25"/>
  <c r="AL42" i="25"/>
  <c r="AL41" i="25"/>
  <c r="AL30" i="25"/>
  <c r="AL38" i="25"/>
  <c r="AL39" i="25"/>
  <c r="AL49" i="25"/>
  <c r="AL51" i="25"/>
  <c r="AL35" i="25"/>
  <c r="AL34" i="25"/>
  <c r="AK99" i="25"/>
  <c r="AK7" i="25" s="1"/>
  <c r="AK100" i="25"/>
  <c r="AJ88" i="25"/>
  <c r="AK95" i="25"/>
  <c r="AK92" i="25"/>
  <c r="AK96" i="25"/>
  <c r="AK104" i="25"/>
  <c r="AJ89" i="25"/>
  <c r="AG103" i="25"/>
  <c r="AG102" i="25"/>
  <c r="AG97" i="25"/>
  <c r="AJ87" i="25"/>
  <c r="AK98" i="25"/>
  <c r="AK93" i="25"/>
  <c r="AF89" i="25"/>
  <c r="AF86" i="25"/>
  <c r="AK102" i="25"/>
  <c r="AK77" i="25"/>
  <c r="AG77" i="25"/>
  <c r="AK76" i="25"/>
  <c r="AK78" i="25"/>
  <c r="AK83" i="25"/>
  <c r="AK97" i="25"/>
  <c r="AB85" i="25"/>
  <c r="AB90" i="25"/>
  <c r="AG72" i="25"/>
  <c r="AG79" i="25"/>
  <c r="AG78" i="25"/>
  <c r="AG106" i="25"/>
  <c r="AG101" i="25"/>
  <c r="AK80" i="25"/>
  <c r="AK84" i="25"/>
  <c r="AG80" i="25"/>
  <c r="AG75" i="25"/>
  <c r="AK70" i="25"/>
  <c r="AK69" i="25"/>
  <c r="AK79" i="25"/>
  <c r="AK72" i="25"/>
  <c r="AK87" i="25"/>
  <c r="AK106" i="25"/>
  <c r="AK101" i="25"/>
  <c r="AB86" i="25"/>
  <c r="AG69" i="25"/>
  <c r="AG74" i="25"/>
  <c r="AG70" i="25"/>
  <c r="AG81" i="25"/>
  <c r="AG82" i="25"/>
  <c r="AG87" i="25"/>
  <c r="AG105" i="25"/>
  <c r="AK68" i="25"/>
  <c r="AK75" i="25"/>
  <c r="AG68" i="25"/>
  <c r="AF85" i="25"/>
  <c r="AF90" i="25"/>
  <c r="AK74" i="25"/>
  <c r="AK73" i="25"/>
  <c r="AK82" i="25"/>
  <c r="AK81" i="25"/>
  <c r="AK71" i="25"/>
  <c r="AK88" i="25"/>
  <c r="AK94" i="25"/>
  <c r="AK89" i="25"/>
  <c r="AK105" i="25"/>
  <c r="AJ85" i="25"/>
  <c r="AJ90" i="25"/>
  <c r="AF88" i="25"/>
  <c r="AG73" i="25"/>
  <c r="AG76" i="25"/>
  <c r="AG71" i="25"/>
  <c r="AG83" i="25"/>
  <c r="AG84" i="25"/>
  <c r="AG95" i="25"/>
  <c r="AG98" i="25"/>
  <c r="AG93" i="25"/>
  <c r="AK8" i="25" l="1"/>
  <c r="AG8" i="25"/>
  <c r="AL80" i="25"/>
  <c r="AL93" i="25"/>
  <c r="AL105" i="25"/>
  <c r="AL104" i="25"/>
  <c r="AL74" i="25"/>
  <c r="AL83" i="25"/>
  <c r="AL75" i="25"/>
  <c r="AL71" i="25"/>
  <c r="AL95" i="25"/>
  <c r="AL77" i="25"/>
  <c r="AG89" i="25"/>
  <c r="AL100" i="25"/>
  <c r="AL96" i="25"/>
  <c r="AL91" i="25"/>
  <c r="AL6" i="25" s="1"/>
  <c r="AL92" i="25"/>
  <c r="AL101" i="25"/>
  <c r="AL97" i="25"/>
  <c r="AL99" i="25"/>
  <c r="AL7" i="25" s="1"/>
  <c r="AL73" i="25"/>
  <c r="AL69" i="25"/>
  <c r="AL81" i="25"/>
  <c r="AL84" i="25"/>
  <c r="AL82" i="25"/>
  <c r="AL98" i="25"/>
  <c r="AG90" i="25"/>
  <c r="AG85" i="25"/>
  <c r="AL68" i="25"/>
  <c r="AL102" i="25"/>
  <c r="AK90" i="25"/>
  <c r="AK85" i="25"/>
  <c r="AG88" i="25"/>
  <c r="AG86" i="25"/>
  <c r="AL72" i="25"/>
  <c r="AL106" i="25"/>
  <c r="AK86" i="25"/>
  <c r="AL70" i="25"/>
  <c r="AL78" i="25"/>
  <c r="AL76" i="25"/>
  <c r="AL79" i="25"/>
  <c r="AL103" i="25"/>
  <c r="AL94" i="25"/>
  <c r="AL8" i="25" l="1"/>
  <c r="AL85" i="25"/>
  <c r="AL90" i="25"/>
  <c r="AL86" i="25"/>
  <c r="AL88" i="25"/>
  <c r="AL87" i="25"/>
  <c r="AL89" i="25"/>
  <c r="E2" i="14" l="1"/>
  <c r="F2" i="14" s="1"/>
  <c r="G2" i="14" s="1"/>
  <c r="H2" i="14" l="1"/>
  <c r="G11" i="14"/>
  <c r="G7" i="14"/>
  <c r="G10" i="14"/>
  <c r="G6" i="14"/>
  <c r="G9" i="14"/>
  <c r="G5" i="14"/>
  <c r="G8" i="14"/>
  <c r="G15" i="14"/>
  <c r="E50" i="13"/>
  <c r="E46" i="13"/>
  <c r="E41" i="13"/>
  <c r="E37" i="13"/>
  <c r="E35" i="13"/>
  <c r="E49" i="13"/>
  <c r="E51" i="13"/>
  <c r="E47" i="13"/>
  <c r="E42" i="13"/>
  <c r="E38" i="13"/>
  <c r="E40" i="13"/>
  <c r="E52" i="13"/>
  <c r="E48" i="13"/>
  <c r="E43" i="13"/>
  <c r="E39" i="13"/>
  <c r="E44" i="13"/>
  <c r="E34" i="13"/>
  <c r="E11" i="13"/>
  <c r="E15" i="13"/>
  <c r="E20" i="13"/>
  <c r="E24" i="13"/>
  <c r="E12" i="13"/>
  <c r="E16" i="13"/>
  <c r="E21" i="13"/>
  <c r="E25" i="13"/>
  <c r="E8" i="13"/>
  <c r="E13" i="13"/>
  <c r="E17" i="13"/>
  <c r="E22" i="13"/>
  <c r="E26" i="13"/>
  <c r="E9" i="13"/>
  <c r="E14" i="13"/>
  <c r="E18" i="13"/>
  <c r="E23" i="13"/>
  <c r="F5" i="13"/>
  <c r="E5" i="14"/>
  <c r="E4" i="14"/>
  <c r="E33" i="13" l="1"/>
  <c r="G5" i="13"/>
  <c r="G44" i="13" s="1"/>
  <c r="K14" i="16"/>
  <c r="F9" i="31" s="1"/>
  <c r="G19" i="14"/>
  <c r="G21" i="14"/>
  <c r="G16" i="14"/>
  <c r="G18" i="14"/>
  <c r="G20" i="14"/>
  <c r="G22" i="14"/>
  <c r="G17" i="14"/>
  <c r="I2" i="14"/>
  <c r="H15" i="14"/>
  <c r="H8" i="14"/>
  <c r="H7" i="14"/>
  <c r="H11" i="14"/>
  <c r="H6" i="14"/>
  <c r="H10" i="14"/>
  <c r="H5" i="14"/>
  <c r="H9" i="14"/>
  <c r="F51" i="13"/>
  <c r="F47" i="13"/>
  <c r="F42" i="13"/>
  <c r="F38" i="13"/>
  <c r="F41" i="13"/>
  <c r="F37" i="13"/>
  <c r="F35" i="13"/>
  <c r="F52" i="13"/>
  <c r="F48" i="13"/>
  <c r="F43" i="13"/>
  <c r="F39" i="13"/>
  <c r="F40" i="13"/>
  <c r="F34" i="13"/>
  <c r="F49" i="13"/>
  <c r="F44" i="13"/>
  <c r="F50" i="13"/>
  <c r="F46" i="13"/>
  <c r="E36" i="13"/>
  <c r="E45" i="13"/>
  <c r="E6" i="14"/>
  <c r="E17" i="14" s="1"/>
  <c r="E11" i="14"/>
  <c r="E22" i="14" s="1"/>
  <c r="E7" i="14"/>
  <c r="E18" i="14" s="1"/>
  <c r="E8" i="14"/>
  <c r="E19" i="14" s="1"/>
  <c r="F10" i="14"/>
  <c r="E9" i="14"/>
  <c r="E20" i="14" s="1"/>
  <c r="E10" i="14"/>
  <c r="E21" i="14" s="1"/>
  <c r="J14" i="16"/>
  <c r="H17" i="16"/>
  <c r="H14" i="16"/>
  <c r="I14" i="16"/>
  <c r="D9" i="31" s="1"/>
  <c r="K13" i="16"/>
  <c r="I17" i="16"/>
  <c r="J13" i="16"/>
  <c r="J15" i="16"/>
  <c r="K19" i="16"/>
  <c r="H19" i="16"/>
  <c r="E7" i="13"/>
  <c r="E19" i="13"/>
  <c r="E10" i="13"/>
  <c r="E16" i="14"/>
  <c r="E15" i="14"/>
  <c r="H13" i="16"/>
  <c r="K15" i="16"/>
  <c r="J19" i="16"/>
  <c r="H15" i="16"/>
  <c r="I19" i="16"/>
  <c r="J17" i="16"/>
  <c r="K18" i="16"/>
  <c r="I13" i="16"/>
  <c r="I12" i="16"/>
  <c r="D7" i="31" s="1"/>
  <c r="J12" i="16"/>
  <c r="K17" i="16"/>
  <c r="I18" i="16"/>
  <c r="F20" i="13"/>
  <c r="F11" i="13"/>
  <c r="H12" i="16"/>
  <c r="J18" i="16"/>
  <c r="F26" i="13"/>
  <c r="F25" i="13"/>
  <c r="F23" i="13"/>
  <c r="K12" i="16"/>
  <c r="F7" i="31" s="1"/>
  <c r="F6" i="31" s="1"/>
  <c r="F13" i="13"/>
  <c r="F9" i="13"/>
  <c r="F12" i="13"/>
  <c r="I15" i="16"/>
  <c r="F22" i="13"/>
  <c r="F15" i="13"/>
  <c r="F8" i="13"/>
  <c r="F14" i="13"/>
  <c r="F16" i="13"/>
  <c r="H18" i="16"/>
  <c r="F24" i="13"/>
  <c r="F17" i="13"/>
  <c r="F18" i="13"/>
  <c r="F21" i="13"/>
  <c r="G15" i="13" l="1"/>
  <c r="G39" i="13"/>
  <c r="G17" i="13"/>
  <c r="G16" i="13"/>
  <c r="G48" i="13"/>
  <c r="G14" i="13"/>
  <c r="G51" i="13"/>
  <c r="G24" i="13"/>
  <c r="G11" i="13"/>
  <c r="G47" i="13"/>
  <c r="G13" i="13"/>
  <c r="G12" i="13"/>
  <c r="G23" i="13"/>
  <c r="G9" i="13"/>
  <c r="G35" i="13"/>
  <c r="G26" i="13"/>
  <c r="G41" i="13"/>
  <c r="G22" i="13"/>
  <c r="G8" i="13"/>
  <c r="G49" i="13"/>
  <c r="G34" i="13"/>
  <c r="H5" i="13"/>
  <c r="H37" i="13" s="1"/>
  <c r="G25" i="13"/>
  <c r="G46" i="13"/>
  <c r="G21" i="13"/>
  <c r="G20" i="13"/>
  <c r="G43" i="13"/>
  <c r="G18" i="13"/>
  <c r="G38" i="13"/>
  <c r="G52" i="13"/>
  <c r="G50" i="13"/>
  <c r="G40" i="13"/>
  <c r="G37" i="13"/>
  <c r="G42" i="13"/>
  <c r="F14" i="31"/>
  <c r="H17" i="14"/>
  <c r="H16" i="14"/>
  <c r="H18" i="14"/>
  <c r="H21" i="14"/>
  <c r="H19" i="14"/>
  <c r="H20" i="14"/>
  <c r="H22" i="14"/>
  <c r="J2" i="14"/>
  <c r="I5" i="14"/>
  <c r="I9" i="14"/>
  <c r="I15" i="14"/>
  <c r="I8" i="14"/>
  <c r="I7" i="14"/>
  <c r="I11" i="14"/>
  <c r="I6" i="14"/>
  <c r="I10" i="14"/>
  <c r="H50" i="13"/>
  <c r="H35" i="13"/>
  <c r="H25" i="13"/>
  <c r="H11" i="13"/>
  <c r="H15" i="13"/>
  <c r="D6" i="31"/>
  <c r="E53" i="13"/>
  <c r="F36" i="13"/>
  <c r="F45" i="13"/>
  <c r="F33" i="13"/>
  <c r="F6" i="14"/>
  <c r="F4" i="14"/>
  <c r="F15" i="14" s="1"/>
  <c r="F8" i="14"/>
  <c r="F11" i="14"/>
  <c r="F9" i="14"/>
  <c r="F7" i="14"/>
  <c r="F5" i="14"/>
  <c r="J11" i="16"/>
  <c r="L14" i="16"/>
  <c r="K11" i="16"/>
  <c r="H16" i="16"/>
  <c r="E27" i="13"/>
  <c r="F7" i="13"/>
  <c r="I16" i="16"/>
  <c r="I11" i="16"/>
  <c r="L17" i="16"/>
  <c r="L19" i="16"/>
  <c r="L13" i="16"/>
  <c r="K16" i="16"/>
  <c r="H11" i="16"/>
  <c r="L12" i="16"/>
  <c r="F19" i="13"/>
  <c r="L15" i="16"/>
  <c r="J16" i="16"/>
  <c r="L18" i="16"/>
  <c r="F10" i="13"/>
  <c r="G7" i="13" l="1"/>
  <c r="G45" i="13"/>
  <c r="G33" i="13"/>
  <c r="G10" i="13"/>
  <c r="G19" i="13"/>
  <c r="H40" i="13"/>
  <c r="H43" i="13"/>
  <c r="H52" i="13"/>
  <c r="H24" i="13"/>
  <c r="H34" i="13"/>
  <c r="H33" i="13" s="1"/>
  <c r="H41" i="13"/>
  <c r="H22" i="13"/>
  <c r="H38" i="13"/>
  <c r="H42" i="13"/>
  <c r="H20" i="13"/>
  <c r="H44" i="13"/>
  <c r="H46" i="13"/>
  <c r="H13" i="13"/>
  <c r="H9" i="13"/>
  <c r="H47" i="13"/>
  <c r="H21" i="13"/>
  <c r="H17" i="13"/>
  <c r="H26" i="13"/>
  <c r="H8" i="13"/>
  <c r="H51" i="13"/>
  <c r="H14" i="13"/>
  <c r="H16" i="13"/>
  <c r="H23" i="13"/>
  <c r="H39" i="13"/>
  <c r="H48" i="13"/>
  <c r="I5" i="13"/>
  <c r="I42" i="13" s="1"/>
  <c r="H12" i="13"/>
  <c r="H18" i="13"/>
  <c r="H49" i="13"/>
  <c r="G36" i="13"/>
  <c r="I17" i="14"/>
  <c r="I22" i="14"/>
  <c r="I20" i="14"/>
  <c r="I18" i="14"/>
  <c r="I16" i="14"/>
  <c r="I21" i="14"/>
  <c r="I19" i="14"/>
  <c r="J5" i="13"/>
  <c r="I51" i="13"/>
  <c r="I47" i="13"/>
  <c r="I38" i="13"/>
  <c r="I49" i="13"/>
  <c r="I52" i="13"/>
  <c r="I48" i="13"/>
  <c r="I43" i="13"/>
  <c r="I39" i="13"/>
  <c r="I34" i="13"/>
  <c r="I44" i="13"/>
  <c r="I41" i="13"/>
  <c r="I37" i="13"/>
  <c r="I46" i="13"/>
  <c r="I50" i="13"/>
  <c r="I40" i="13"/>
  <c r="I8" i="13"/>
  <c r="I9" i="13"/>
  <c r="I11" i="13"/>
  <c r="I12" i="13"/>
  <c r="I13" i="13"/>
  <c r="I14" i="13"/>
  <c r="I15" i="13"/>
  <c r="I16" i="13"/>
  <c r="I17" i="13"/>
  <c r="I18" i="13"/>
  <c r="I20" i="13"/>
  <c r="I21" i="13"/>
  <c r="I22" i="13"/>
  <c r="I23" i="13"/>
  <c r="I24" i="13"/>
  <c r="I25" i="13"/>
  <c r="I26" i="13"/>
  <c r="K2" i="14"/>
  <c r="J6" i="14"/>
  <c r="J10" i="14"/>
  <c r="J5" i="14"/>
  <c r="J9" i="14"/>
  <c r="J15" i="14"/>
  <c r="J8" i="14"/>
  <c r="J7" i="14"/>
  <c r="J11" i="14"/>
  <c r="D14" i="31"/>
  <c r="F53" i="13"/>
  <c r="F17" i="14"/>
  <c r="F22" i="14"/>
  <c r="F21" i="14"/>
  <c r="F16" i="14"/>
  <c r="F19" i="14"/>
  <c r="F18" i="14"/>
  <c r="F20" i="14"/>
  <c r="J20" i="16"/>
  <c r="K20" i="16"/>
  <c r="H20" i="16"/>
  <c r="L11" i="16"/>
  <c r="I20" i="16"/>
  <c r="F27" i="13"/>
  <c r="L16" i="16"/>
  <c r="G27" i="13" l="1"/>
  <c r="G53" i="13"/>
  <c r="H45" i="13"/>
  <c r="H7" i="13"/>
  <c r="H10" i="13"/>
  <c r="H36" i="13"/>
  <c r="H19" i="13"/>
  <c r="I35" i="13"/>
  <c r="I33" i="13" s="1"/>
  <c r="AA47" i="13" s="1"/>
  <c r="K27" i="16"/>
  <c r="F22" i="31" s="1"/>
  <c r="H31" i="16"/>
  <c r="H28" i="16"/>
  <c r="I31" i="16"/>
  <c r="K30" i="16"/>
  <c r="J30" i="16"/>
  <c r="J27" i="16"/>
  <c r="I25" i="16"/>
  <c r="D20" i="31" s="1"/>
  <c r="J28" i="16"/>
  <c r="H26" i="16"/>
  <c r="H30" i="16"/>
  <c r="H32" i="16"/>
  <c r="I32" i="16"/>
  <c r="I27" i="16"/>
  <c r="D22" i="31" s="1"/>
  <c r="J31" i="16"/>
  <c r="K28" i="16"/>
  <c r="H25" i="16"/>
  <c r="I28" i="16"/>
  <c r="J25" i="16"/>
  <c r="K26" i="16"/>
  <c r="H27" i="16"/>
  <c r="I30" i="16"/>
  <c r="K25" i="16"/>
  <c r="F20" i="31" s="1"/>
  <c r="J32" i="16"/>
  <c r="K31" i="16"/>
  <c r="J26" i="16"/>
  <c r="K32" i="16"/>
  <c r="I26" i="16"/>
  <c r="E7" i="31"/>
  <c r="E8" i="31"/>
  <c r="H8" i="31" s="1"/>
  <c r="E12" i="31"/>
  <c r="E10" i="31"/>
  <c r="H10" i="31" s="1"/>
  <c r="E13" i="31"/>
  <c r="H13" i="31" s="1"/>
  <c r="E9" i="31"/>
  <c r="H9" i="31" s="1"/>
  <c r="Z17" i="14"/>
  <c r="J18" i="14"/>
  <c r="Z18" i="14"/>
  <c r="Z19" i="14"/>
  <c r="J16" i="14"/>
  <c r="J22" i="14"/>
  <c r="J20" i="14"/>
  <c r="L2" i="14"/>
  <c r="K7" i="14"/>
  <c r="K11" i="14"/>
  <c r="K6" i="14"/>
  <c r="K10" i="14"/>
  <c r="K5" i="14"/>
  <c r="K9" i="14"/>
  <c r="K15" i="14"/>
  <c r="K8" i="14"/>
  <c r="AK34" i="13"/>
  <c r="I7" i="13"/>
  <c r="AA46" i="13"/>
  <c r="AK33" i="13"/>
  <c r="I45" i="13"/>
  <c r="AA48" i="13"/>
  <c r="AA45" i="13"/>
  <c r="J19" i="14"/>
  <c r="J21" i="14"/>
  <c r="I36" i="13"/>
  <c r="AA44" i="13" s="1"/>
  <c r="J17" i="14"/>
  <c r="I19" i="13"/>
  <c r="I10" i="13"/>
  <c r="K5" i="13"/>
  <c r="J52" i="13"/>
  <c r="J48" i="13"/>
  <c r="J43" i="13"/>
  <c r="J39" i="13"/>
  <c r="J34" i="13"/>
  <c r="J50" i="13"/>
  <c r="J41" i="13"/>
  <c r="J49" i="13"/>
  <c r="J44" i="13"/>
  <c r="J40" i="13"/>
  <c r="J35" i="13"/>
  <c r="J46" i="13"/>
  <c r="J42" i="13"/>
  <c r="J51" i="13"/>
  <c r="J38" i="13"/>
  <c r="J47" i="13"/>
  <c r="J37" i="13"/>
  <c r="J8" i="13"/>
  <c r="J9" i="13"/>
  <c r="J11" i="13"/>
  <c r="J12" i="13"/>
  <c r="J13" i="13"/>
  <c r="J14" i="13"/>
  <c r="J15" i="13"/>
  <c r="J16" i="13"/>
  <c r="J17" i="13"/>
  <c r="J18" i="13"/>
  <c r="J20" i="13"/>
  <c r="J21" i="13"/>
  <c r="J22" i="13"/>
  <c r="J23" i="13"/>
  <c r="J24" i="13"/>
  <c r="J25" i="13"/>
  <c r="J26" i="13"/>
  <c r="L20" i="16"/>
  <c r="H53" i="13" l="1"/>
  <c r="H27" i="13"/>
  <c r="J24" i="16"/>
  <c r="J29" i="16"/>
  <c r="L27" i="16"/>
  <c r="K29" i="16"/>
  <c r="L25" i="16"/>
  <c r="H24" i="16"/>
  <c r="K24" i="16"/>
  <c r="F19" i="31"/>
  <c r="F27" i="31" s="1"/>
  <c r="L30" i="16"/>
  <c r="H29" i="16"/>
  <c r="I29" i="16"/>
  <c r="L26" i="16"/>
  <c r="L28" i="16"/>
  <c r="L31" i="16"/>
  <c r="D19" i="31"/>
  <c r="D27" i="31" s="1"/>
  <c r="I24" i="16"/>
  <c r="L32" i="16"/>
  <c r="AA33" i="13"/>
  <c r="Z20" i="14"/>
  <c r="K19" i="14"/>
  <c r="AA49" i="13"/>
  <c r="AF33" i="13"/>
  <c r="J36" i="13"/>
  <c r="I27" i="13"/>
  <c r="AA8" i="13" s="1"/>
  <c r="K20" i="14"/>
  <c r="J33" i="13"/>
  <c r="AA37" i="13"/>
  <c r="AA38" i="13"/>
  <c r="K22" i="14"/>
  <c r="J19" i="13"/>
  <c r="J10" i="13"/>
  <c r="J45" i="13"/>
  <c r="L5" i="13"/>
  <c r="K49" i="13"/>
  <c r="K44" i="13"/>
  <c r="K40" i="13"/>
  <c r="K35" i="13"/>
  <c r="K51" i="13"/>
  <c r="K50" i="13"/>
  <c r="K46" i="13"/>
  <c r="K41" i="13"/>
  <c r="K37" i="13"/>
  <c r="K47" i="13"/>
  <c r="K42" i="13"/>
  <c r="K43" i="13"/>
  <c r="K34" i="13"/>
  <c r="K39" i="13"/>
  <c r="K48" i="13"/>
  <c r="K38" i="13"/>
  <c r="K52" i="13"/>
  <c r="K8" i="13"/>
  <c r="K9" i="13"/>
  <c r="K11" i="13"/>
  <c r="K12" i="13"/>
  <c r="K13" i="13"/>
  <c r="K14" i="13"/>
  <c r="K15" i="13"/>
  <c r="K16" i="13"/>
  <c r="K17" i="13"/>
  <c r="K18" i="13"/>
  <c r="K20" i="13"/>
  <c r="K21" i="13"/>
  <c r="K22" i="13"/>
  <c r="K23" i="13"/>
  <c r="K24" i="13"/>
  <c r="K26" i="13"/>
  <c r="K25" i="13"/>
  <c r="AA34" i="13"/>
  <c r="AF34" i="13"/>
  <c r="K16" i="14"/>
  <c r="K18" i="14"/>
  <c r="I53" i="13"/>
  <c r="K21" i="14"/>
  <c r="M2" i="14"/>
  <c r="L15" i="14"/>
  <c r="L8" i="14"/>
  <c r="L7" i="14"/>
  <c r="L11" i="14"/>
  <c r="L6" i="14"/>
  <c r="L10" i="14"/>
  <c r="L5" i="14"/>
  <c r="L9" i="14"/>
  <c r="J7" i="13"/>
  <c r="AA35" i="13"/>
  <c r="AK35" i="13"/>
  <c r="AA36" i="13"/>
  <c r="K17" i="14"/>
  <c r="E6" i="31"/>
  <c r="H7" i="31"/>
  <c r="E11" i="31"/>
  <c r="H11" i="31" s="1"/>
  <c r="H12" i="31"/>
  <c r="K33" i="16" l="1"/>
  <c r="J33" i="16"/>
  <c r="I33" i="16"/>
  <c r="L29" i="16"/>
  <c r="H33" i="16"/>
  <c r="L24" i="16"/>
  <c r="J27" i="13"/>
  <c r="AF35" i="13"/>
  <c r="L17" i="14"/>
  <c r="K33" i="13"/>
  <c r="L20" i="14"/>
  <c r="L22" i="14"/>
  <c r="L16" i="14"/>
  <c r="L18" i="14"/>
  <c r="AA39" i="13"/>
  <c r="L21" i="14"/>
  <c r="L19" i="14"/>
  <c r="J53" i="13"/>
  <c r="N2" i="14"/>
  <c r="M5" i="14"/>
  <c r="M9" i="14"/>
  <c r="M15" i="14"/>
  <c r="M8" i="14"/>
  <c r="M7" i="14"/>
  <c r="M11" i="14"/>
  <c r="M6" i="14"/>
  <c r="M10" i="14"/>
  <c r="K7" i="13"/>
  <c r="K36" i="13"/>
  <c r="K19" i="13"/>
  <c r="K10" i="13"/>
  <c r="M5" i="13"/>
  <c r="L50" i="13"/>
  <c r="L46" i="13"/>
  <c r="L41" i="13"/>
  <c r="L37" i="13"/>
  <c r="L43" i="13"/>
  <c r="L51" i="13"/>
  <c r="L47" i="13"/>
  <c r="L42" i="13"/>
  <c r="L38" i="13"/>
  <c r="L52" i="13"/>
  <c r="L48" i="13"/>
  <c r="L44" i="13"/>
  <c r="L35" i="13"/>
  <c r="L40" i="13"/>
  <c r="L49" i="13"/>
  <c r="L39" i="13"/>
  <c r="L34" i="13"/>
  <c r="L8" i="13"/>
  <c r="L9" i="13"/>
  <c r="L13" i="13"/>
  <c r="L17" i="13"/>
  <c r="L22" i="13"/>
  <c r="L11" i="13"/>
  <c r="L15" i="13"/>
  <c r="L25" i="13"/>
  <c r="L12" i="13"/>
  <c r="L16" i="13"/>
  <c r="L21" i="13"/>
  <c r="L26" i="13"/>
  <c r="L14" i="13"/>
  <c r="L18" i="13"/>
  <c r="L23" i="13"/>
  <c r="L20" i="13"/>
  <c r="L24" i="13"/>
  <c r="K45" i="13"/>
  <c r="E14" i="31"/>
  <c r="H14" i="31" s="1"/>
  <c r="H6" i="31"/>
  <c r="L33" i="16" l="1"/>
  <c r="E22" i="31"/>
  <c r="H22" i="31" s="1"/>
  <c r="L9" i="31" s="1"/>
  <c r="E25" i="31"/>
  <c r="E23" i="31"/>
  <c r="H23" i="31" s="1"/>
  <c r="L10" i="31" s="1"/>
  <c r="E26" i="31"/>
  <c r="H26" i="31" s="1"/>
  <c r="E21" i="31"/>
  <c r="H21" i="31" s="1"/>
  <c r="E20" i="31"/>
  <c r="L33" i="13"/>
  <c r="K53" i="13"/>
  <c r="M17" i="14"/>
  <c r="L7" i="13"/>
  <c r="K27" i="13"/>
  <c r="L36" i="13"/>
  <c r="N5" i="13"/>
  <c r="K40" i="16" s="1"/>
  <c r="F35" i="31" s="1"/>
  <c r="M51" i="13"/>
  <c r="M47" i="13"/>
  <c r="M42" i="13"/>
  <c r="M38" i="13"/>
  <c r="M44" i="13"/>
  <c r="M52" i="13"/>
  <c r="M48" i="13"/>
  <c r="M43" i="13"/>
  <c r="M39" i="13"/>
  <c r="M34" i="13"/>
  <c r="M49" i="13"/>
  <c r="M46" i="13"/>
  <c r="M37" i="13"/>
  <c r="M50" i="13"/>
  <c r="M40" i="13"/>
  <c r="M41" i="13"/>
  <c r="M35" i="13"/>
  <c r="M8" i="13"/>
  <c r="M9" i="13"/>
  <c r="M11" i="13"/>
  <c r="M12" i="13"/>
  <c r="M13" i="13"/>
  <c r="M14" i="13"/>
  <c r="M15" i="13"/>
  <c r="M16" i="13"/>
  <c r="M17" i="13"/>
  <c r="M18" i="13"/>
  <c r="M20" i="13"/>
  <c r="M21" i="13"/>
  <c r="M22" i="13"/>
  <c r="M23" i="13"/>
  <c r="M24" i="13"/>
  <c r="M25" i="13"/>
  <c r="M26" i="13"/>
  <c r="L10" i="13"/>
  <c r="M22" i="14"/>
  <c r="M20" i="14"/>
  <c r="L45" i="13"/>
  <c r="M18" i="14"/>
  <c r="M16" i="14"/>
  <c r="L19" i="13"/>
  <c r="M21" i="14"/>
  <c r="M19" i="14"/>
  <c r="O2" i="14"/>
  <c r="N6" i="14"/>
  <c r="N10" i="14"/>
  <c r="N5" i="14"/>
  <c r="N9" i="14"/>
  <c r="N15" i="14"/>
  <c r="N8" i="14"/>
  <c r="N7" i="14"/>
  <c r="N11" i="14"/>
  <c r="E19" i="31" l="1"/>
  <c r="H19" i="31" s="1"/>
  <c r="L8" i="31" s="1"/>
  <c r="H20" i="31"/>
  <c r="H25" i="31"/>
  <c r="E24" i="31"/>
  <c r="L53" i="13"/>
  <c r="L27" i="13"/>
  <c r="N18" i="14"/>
  <c r="N22" i="14"/>
  <c r="N20" i="14"/>
  <c r="P2" i="14"/>
  <c r="O7" i="14"/>
  <c r="O11" i="14"/>
  <c r="O6" i="14"/>
  <c r="O10" i="14"/>
  <c r="O5" i="14"/>
  <c r="O9" i="14"/>
  <c r="O15" i="14"/>
  <c r="O8" i="14"/>
  <c r="M7" i="13"/>
  <c r="M33" i="13"/>
  <c r="N16" i="14"/>
  <c r="M36" i="13"/>
  <c r="N19" i="14"/>
  <c r="N21" i="14"/>
  <c r="M19" i="13"/>
  <c r="M10" i="13"/>
  <c r="M45" i="13"/>
  <c r="O5" i="13"/>
  <c r="N52" i="13"/>
  <c r="N48" i="13"/>
  <c r="N43" i="13"/>
  <c r="N39" i="13"/>
  <c r="N34" i="13"/>
  <c r="N46" i="13"/>
  <c r="N49" i="13"/>
  <c r="N44" i="13"/>
  <c r="N40" i="13"/>
  <c r="N35" i="13"/>
  <c r="N50" i="13"/>
  <c r="N41" i="13"/>
  <c r="N47" i="13"/>
  <c r="N38" i="13"/>
  <c r="N42" i="13"/>
  <c r="N51" i="13"/>
  <c r="N37" i="13"/>
  <c r="N25" i="13"/>
  <c r="N8" i="13"/>
  <c r="N9" i="13"/>
  <c r="N11" i="13"/>
  <c r="N12" i="13"/>
  <c r="N13" i="13"/>
  <c r="N14" i="13"/>
  <c r="N15" i="13"/>
  <c r="N16" i="13"/>
  <c r="N17" i="13"/>
  <c r="N18" i="13"/>
  <c r="N20" i="13"/>
  <c r="N21" i="13"/>
  <c r="N22" i="13"/>
  <c r="N23" i="13"/>
  <c r="N24" i="13"/>
  <c r="N26" i="13"/>
  <c r="H45" i="16"/>
  <c r="H44" i="16"/>
  <c r="H40" i="16"/>
  <c r="K43" i="16"/>
  <c r="K38" i="16"/>
  <c r="F33" i="31" s="1"/>
  <c r="J43" i="16"/>
  <c r="I45" i="16"/>
  <c r="I39" i="16"/>
  <c r="J38" i="16"/>
  <c r="H43" i="16"/>
  <c r="H41" i="16"/>
  <c r="I43" i="16"/>
  <c r="K44" i="16"/>
  <c r="K39" i="16"/>
  <c r="I41" i="16"/>
  <c r="J45" i="16"/>
  <c r="K41" i="16"/>
  <c r="K45" i="16"/>
  <c r="H39" i="16"/>
  <c r="H38" i="16"/>
  <c r="I44" i="16"/>
  <c r="J41" i="16"/>
  <c r="I38" i="16"/>
  <c r="D33" i="31" s="1"/>
  <c r="J39" i="16"/>
  <c r="J40" i="16"/>
  <c r="I40" i="16"/>
  <c r="D35" i="31" s="1"/>
  <c r="J44" i="16"/>
  <c r="N17" i="14"/>
  <c r="H24" i="31" l="1"/>
  <c r="L11" i="31" s="1"/>
  <c r="L12" i="31" s="1"/>
  <c r="E27" i="31"/>
  <c r="H27" i="31" s="1"/>
  <c r="M27" i="13"/>
  <c r="N7" i="13"/>
  <c r="M53" i="13"/>
  <c r="J37" i="16"/>
  <c r="F32" i="31"/>
  <c r="F40" i="31" s="1"/>
  <c r="K37" i="16"/>
  <c r="L45" i="16"/>
  <c r="O17" i="14"/>
  <c r="I42" i="16"/>
  <c r="N45" i="13"/>
  <c r="O20" i="14"/>
  <c r="O22" i="14"/>
  <c r="I37" i="16"/>
  <c r="H37" i="16"/>
  <c r="L38" i="16"/>
  <c r="K42" i="16"/>
  <c r="L39" i="16"/>
  <c r="L41" i="16"/>
  <c r="L40" i="16"/>
  <c r="N19" i="13"/>
  <c r="N10" i="13"/>
  <c r="N36" i="13"/>
  <c r="N33" i="13"/>
  <c r="O16" i="14"/>
  <c r="O18" i="14"/>
  <c r="L43" i="16"/>
  <c r="H42" i="16"/>
  <c r="J42" i="16"/>
  <c r="L44" i="16"/>
  <c r="P5" i="13"/>
  <c r="O49" i="13"/>
  <c r="O44" i="13"/>
  <c r="O40" i="13"/>
  <c r="O35" i="13"/>
  <c r="O47" i="13"/>
  <c r="O42" i="13"/>
  <c r="O50" i="13"/>
  <c r="O46" i="13"/>
  <c r="O41" i="13"/>
  <c r="O37" i="13"/>
  <c r="O51" i="13"/>
  <c r="O48" i="13"/>
  <c r="O39" i="13"/>
  <c r="O52" i="13"/>
  <c r="O34" i="13"/>
  <c r="O43" i="13"/>
  <c r="O38" i="13"/>
  <c r="O8" i="13"/>
  <c r="O9" i="13"/>
  <c r="O11" i="13"/>
  <c r="O12" i="13"/>
  <c r="O13" i="13"/>
  <c r="O14" i="13"/>
  <c r="O15" i="13"/>
  <c r="O16" i="13"/>
  <c r="O17" i="13"/>
  <c r="O18" i="13"/>
  <c r="O20" i="13"/>
  <c r="O21" i="13"/>
  <c r="O22" i="13"/>
  <c r="O23" i="13"/>
  <c r="O24" i="13"/>
  <c r="O25" i="13"/>
  <c r="O26" i="13"/>
  <c r="O19" i="14"/>
  <c r="O21" i="14"/>
  <c r="Q2" i="14"/>
  <c r="P15" i="14"/>
  <c r="P8" i="14"/>
  <c r="P7" i="14"/>
  <c r="P11" i="14"/>
  <c r="P6" i="14"/>
  <c r="P10" i="14"/>
  <c r="P5" i="14"/>
  <c r="P9" i="14"/>
  <c r="O33" i="13" l="1"/>
  <c r="N27" i="13"/>
  <c r="P17" i="14"/>
  <c r="P16" i="14"/>
  <c r="N53" i="13"/>
  <c r="I46" i="16"/>
  <c r="O7" i="13"/>
  <c r="O36" i="13"/>
  <c r="L37" i="16"/>
  <c r="H46" i="16"/>
  <c r="K46" i="16"/>
  <c r="P20" i="14"/>
  <c r="P22" i="14"/>
  <c r="R2" i="14"/>
  <c r="Q5" i="14"/>
  <c r="Q9" i="14"/>
  <c r="Q15" i="14"/>
  <c r="Q8" i="14"/>
  <c r="Q7" i="14"/>
  <c r="Q11" i="14"/>
  <c r="Q6" i="14"/>
  <c r="Q10" i="14"/>
  <c r="P18" i="14"/>
  <c r="O19" i="13"/>
  <c r="O10" i="13"/>
  <c r="O45" i="13"/>
  <c r="Q5" i="13"/>
  <c r="P50" i="13"/>
  <c r="P46" i="13"/>
  <c r="P41" i="13"/>
  <c r="P37" i="13"/>
  <c r="P52" i="13"/>
  <c r="P48" i="13"/>
  <c r="P51" i="13"/>
  <c r="P47" i="13"/>
  <c r="P42" i="13"/>
  <c r="P38" i="13"/>
  <c r="P43" i="13"/>
  <c r="P49" i="13"/>
  <c r="P40" i="13"/>
  <c r="P44" i="13"/>
  <c r="P39" i="13"/>
  <c r="P34" i="13"/>
  <c r="P35" i="13"/>
  <c r="P8" i="13"/>
  <c r="P9" i="13"/>
  <c r="P14" i="13"/>
  <c r="P18" i="13"/>
  <c r="P23" i="13"/>
  <c r="P25" i="13"/>
  <c r="P16" i="13"/>
  <c r="P21" i="13"/>
  <c r="P13" i="13"/>
  <c r="P17" i="13"/>
  <c r="P22" i="13"/>
  <c r="P12" i="13"/>
  <c r="P11" i="13"/>
  <c r="P15" i="13"/>
  <c r="P20" i="13"/>
  <c r="P24" i="13"/>
  <c r="P26" i="13"/>
  <c r="L42" i="16"/>
  <c r="D32" i="31"/>
  <c r="P21" i="14"/>
  <c r="P19" i="14"/>
  <c r="J46" i="16"/>
  <c r="E34" i="31" l="1"/>
  <c r="H34" i="31" s="1"/>
  <c r="E35" i="31"/>
  <c r="E36" i="31"/>
  <c r="H36" i="31" s="1"/>
  <c r="E39" i="31"/>
  <c r="H39" i="31" s="1"/>
  <c r="E38" i="31"/>
  <c r="E33" i="31"/>
  <c r="Q17" i="14"/>
  <c r="Q18" i="14"/>
  <c r="O27" i="13"/>
  <c r="Q22" i="14"/>
  <c r="Q21" i="14"/>
  <c r="O53" i="13"/>
  <c r="Q20" i="14"/>
  <c r="P19" i="13"/>
  <c r="P33" i="13"/>
  <c r="P36" i="13"/>
  <c r="R5" i="13"/>
  <c r="Q51" i="13"/>
  <c r="Q47" i="13"/>
  <c r="Q42" i="13"/>
  <c r="Q38" i="13"/>
  <c r="Q49" i="13"/>
  <c r="Q52" i="13"/>
  <c r="Q48" i="13"/>
  <c r="Q43" i="13"/>
  <c r="Q39" i="13"/>
  <c r="Q34" i="13"/>
  <c r="Q44" i="13"/>
  <c r="Q50" i="13"/>
  <c r="Q41" i="13"/>
  <c r="Q46" i="13"/>
  <c r="Q40" i="13"/>
  <c r="Q35" i="13"/>
  <c r="Q37" i="13"/>
  <c r="Q8" i="13"/>
  <c r="Q9" i="13"/>
  <c r="Q11" i="13"/>
  <c r="Q12" i="13"/>
  <c r="Q13" i="13"/>
  <c r="Q14" i="13"/>
  <c r="Q15" i="13"/>
  <c r="Q16" i="13"/>
  <c r="Q17" i="13"/>
  <c r="Q18" i="13"/>
  <c r="Q20" i="13"/>
  <c r="Q21" i="13"/>
  <c r="Q22" i="13"/>
  <c r="Q23" i="13"/>
  <c r="Q24" i="13"/>
  <c r="Q25" i="13"/>
  <c r="Q26" i="13"/>
  <c r="Q16" i="14"/>
  <c r="D40" i="31"/>
  <c r="Q19" i="14"/>
  <c r="S2" i="14"/>
  <c r="R6" i="14"/>
  <c r="R10" i="14"/>
  <c r="R5" i="14"/>
  <c r="R9" i="14"/>
  <c r="R15" i="14"/>
  <c r="R8" i="14"/>
  <c r="R7" i="14"/>
  <c r="R11" i="14"/>
  <c r="L46" i="16"/>
  <c r="P10" i="13"/>
  <c r="P7" i="13"/>
  <c r="P45" i="13"/>
  <c r="P53" i="13" l="1"/>
  <c r="P27" i="13"/>
  <c r="Q7" i="13"/>
  <c r="Q45" i="13"/>
  <c r="Q36" i="13"/>
  <c r="R17" i="14"/>
  <c r="Q33" i="13"/>
  <c r="R22" i="14"/>
  <c r="R20" i="14"/>
  <c r="S15" i="14"/>
  <c r="S8" i="14"/>
  <c r="S5" i="14"/>
  <c r="S9" i="14"/>
  <c r="S6" i="14"/>
  <c r="S10" i="14"/>
  <c r="S7" i="14"/>
  <c r="S11" i="14"/>
  <c r="E37" i="31"/>
  <c r="H37" i="31" s="1"/>
  <c r="H38" i="31"/>
  <c r="E32" i="31"/>
  <c r="H32" i="31" s="1"/>
  <c r="H33" i="31"/>
  <c r="R18" i="14"/>
  <c r="R16" i="14"/>
  <c r="Q19" i="13"/>
  <c r="Q10" i="13"/>
  <c r="S5" i="13"/>
  <c r="K53" i="16" s="1"/>
  <c r="F48" i="31" s="1"/>
  <c r="R52" i="13"/>
  <c r="R48" i="13"/>
  <c r="R43" i="13"/>
  <c r="R39" i="13"/>
  <c r="R34" i="13"/>
  <c r="R50" i="13"/>
  <c r="R49" i="13"/>
  <c r="R44" i="13"/>
  <c r="R40" i="13"/>
  <c r="R35" i="13"/>
  <c r="R46" i="13"/>
  <c r="R41" i="13"/>
  <c r="R51" i="13"/>
  <c r="R37" i="13"/>
  <c r="R42" i="13"/>
  <c r="R38" i="13"/>
  <c r="R47" i="13"/>
  <c r="R8" i="13"/>
  <c r="R9" i="13"/>
  <c r="R11" i="13"/>
  <c r="R12" i="13"/>
  <c r="R13" i="13"/>
  <c r="R14" i="13"/>
  <c r="R15" i="13"/>
  <c r="R16" i="13"/>
  <c r="R17" i="13"/>
  <c r="R18" i="13"/>
  <c r="R20" i="13"/>
  <c r="R21" i="13"/>
  <c r="R22" i="13"/>
  <c r="R23" i="13"/>
  <c r="R24" i="13"/>
  <c r="R25" i="13"/>
  <c r="R26" i="13"/>
  <c r="R19" i="14"/>
  <c r="R21" i="14"/>
  <c r="H35" i="31"/>
  <c r="Y10" i="14" l="1"/>
  <c r="S17" i="14"/>
  <c r="S21" i="14"/>
  <c r="S22" i="14"/>
  <c r="E40" i="31"/>
  <c r="H40" i="31" s="1"/>
  <c r="S18" i="14"/>
  <c r="S19" i="14"/>
  <c r="S20" i="14"/>
  <c r="Q27" i="13"/>
  <c r="Q53" i="13"/>
  <c r="R45" i="13"/>
  <c r="R19" i="13"/>
  <c r="R10" i="13"/>
  <c r="S49" i="13"/>
  <c r="S44" i="13"/>
  <c r="S40" i="13"/>
  <c r="S35" i="13"/>
  <c r="S51" i="13"/>
  <c r="S42" i="13"/>
  <c r="S50" i="13"/>
  <c r="S46" i="13"/>
  <c r="S41" i="13"/>
  <c r="S37" i="13"/>
  <c r="S47" i="13"/>
  <c r="S52" i="13"/>
  <c r="S34" i="13"/>
  <c r="S43" i="13"/>
  <c r="S38" i="13"/>
  <c r="S39" i="13"/>
  <c r="S48" i="13"/>
  <c r="I58" i="16"/>
  <c r="J54" i="16"/>
  <c r="I52" i="16"/>
  <c r="I53" i="16"/>
  <c r="D48" i="31" s="1"/>
  <c r="K58" i="16"/>
  <c r="S25" i="13"/>
  <c r="K56" i="16"/>
  <c r="S9" i="13"/>
  <c r="K54" i="16"/>
  <c r="S12" i="13"/>
  <c r="S14" i="13"/>
  <c r="S17" i="13"/>
  <c r="T5" i="13"/>
  <c r="K66" i="16" s="1"/>
  <c r="F61" i="31" s="1"/>
  <c r="H52" i="16"/>
  <c r="H57" i="16"/>
  <c r="H58" i="16"/>
  <c r="S20" i="13"/>
  <c r="K57" i="16"/>
  <c r="K52" i="16"/>
  <c r="S13" i="13"/>
  <c r="K51" i="16"/>
  <c r="F46" i="31" s="1"/>
  <c r="S15" i="13"/>
  <c r="S21" i="13"/>
  <c r="I57" i="16"/>
  <c r="H56" i="16"/>
  <c r="S16" i="13"/>
  <c r="S24" i="13"/>
  <c r="J57" i="16"/>
  <c r="H53" i="16"/>
  <c r="I54" i="16"/>
  <c r="J58" i="16"/>
  <c r="I56" i="16"/>
  <c r="S18" i="13"/>
  <c r="S23" i="13"/>
  <c r="J52" i="16"/>
  <c r="H54" i="16"/>
  <c r="I51" i="16"/>
  <c r="D46" i="31" s="1"/>
  <c r="J51" i="16"/>
  <c r="H51" i="16"/>
  <c r="S22" i="13"/>
  <c r="J56" i="16"/>
  <c r="S11" i="13"/>
  <c r="J53" i="16"/>
  <c r="S26" i="13"/>
  <c r="S8" i="13"/>
  <c r="U2" i="14"/>
  <c r="U4" i="14" s="1"/>
  <c r="T6" i="14"/>
  <c r="T10" i="14"/>
  <c r="T7" i="14"/>
  <c r="T11" i="14"/>
  <c r="T15" i="14"/>
  <c r="T8" i="14"/>
  <c r="T5" i="14"/>
  <c r="T9" i="14"/>
  <c r="R7" i="13"/>
  <c r="R36" i="13"/>
  <c r="S16" i="14"/>
  <c r="R33" i="13"/>
  <c r="AA19" i="14" l="1"/>
  <c r="AA18" i="14"/>
  <c r="S19" i="13"/>
  <c r="AA17" i="14"/>
  <c r="I55" i="16"/>
  <c r="R27" i="13"/>
  <c r="AL34" i="13"/>
  <c r="T22" i="14"/>
  <c r="T16" i="14"/>
  <c r="T18" i="14"/>
  <c r="S7" i="13"/>
  <c r="AB45" i="13"/>
  <c r="T20" i="14"/>
  <c r="T19" i="14"/>
  <c r="T21" i="14"/>
  <c r="L54" i="16"/>
  <c r="L58" i="16"/>
  <c r="U5" i="13"/>
  <c r="T44" i="13"/>
  <c r="T46" i="13"/>
  <c r="T42" i="13"/>
  <c r="T43" i="13"/>
  <c r="K69" i="16"/>
  <c r="I65" i="16"/>
  <c r="I69" i="16"/>
  <c r="I67" i="16"/>
  <c r="I66" i="16"/>
  <c r="D61" i="31" s="1"/>
  <c r="T20" i="13"/>
  <c r="H71" i="16"/>
  <c r="T26" i="13"/>
  <c r="J67" i="16"/>
  <c r="T24" i="13"/>
  <c r="T9" i="13"/>
  <c r="T40" i="13"/>
  <c r="T41" i="13"/>
  <c r="T38" i="13"/>
  <c r="T52" i="13"/>
  <c r="K70" i="16"/>
  <c r="I71" i="16"/>
  <c r="K65" i="16"/>
  <c r="T14" i="13"/>
  <c r="H69" i="16"/>
  <c r="H67" i="16"/>
  <c r="T8" i="13"/>
  <c r="H66" i="16"/>
  <c r="T13" i="13"/>
  <c r="T16" i="13"/>
  <c r="T23" i="13"/>
  <c r="T25" i="13"/>
  <c r="T34" i="13"/>
  <c r="T37" i="13"/>
  <c r="T51" i="13"/>
  <c r="T48" i="13"/>
  <c r="J71" i="16"/>
  <c r="I64" i="16"/>
  <c r="D59" i="31" s="1"/>
  <c r="J65" i="16"/>
  <c r="K67" i="16"/>
  <c r="I70" i="16"/>
  <c r="T17" i="13"/>
  <c r="H65" i="16"/>
  <c r="H64" i="16"/>
  <c r="T12" i="13"/>
  <c r="H70" i="16"/>
  <c r="T18" i="13"/>
  <c r="T15" i="13"/>
  <c r="T50" i="13"/>
  <c r="T47" i="13"/>
  <c r="J66" i="16"/>
  <c r="K64" i="16"/>
  <c r="F59" i="31" s="1"/>
  <c r="J64" i="16"/>
  <c r="T21" i="13"/>
  <c r="T22" i="13"/>
  <c r="T49" i="13"/>
  <c r="T35" i="13"/>
  <c r="T39" i="13"/>
  <c r="K71" i="16"/>
  <c r="J69" i="16"/>
  <c r="J70" i="16"/>
  <c r="T11" i="13"/>
  <c r="S36" i="13"/>
  <c r="AB44" i="13" s="1"/>
  <c r="R53" i="13"/>
  <c r="T17" i="14"/>
  <c r="H50" i="16"/>
  <c r="L51" i="16"/>
  <c r="S33" i="13"/>
  <c r="AB47" i="13" s="1"/>
  <c r="S10" i="13"/>
  <c r="J50" i="16"/>
  <c r="L57" i="16"/>
  <c r="K55" i="16"/>
  <c r="AB48" i="13"/>
  <c r="AL33" i="13"/>
  <c r="AB46" i="13"/>
  <c r="S45" i="13"/>
  <c r="V2" i="14"/>
  <c r="V4" i="14" s="1"/>
  <c r="U15" i="14"/>
  <c r="U8" i="14"/>
  <c r="U5" i="14"/>
  <c r="U9" i="14"/>
  <c r="U6" i="14"/>
  <c r="U10" i="14"/>
  <c r="U7" i="14"/>
  <c r="U11" i="14"/>
  <c r="J55" i="16"/>
  <c r="I50" i="16"/>
  <c r="L53" i="16"/>
  <c r="H55" i="16"/>
  <c r="L56" i="16"/>
  <c r="F45" i="31"/>
  <c r="F53" i="31" s="1"/>
  <c r="K50" i="16"/>
  <c r="L52" i="16"/>
  <c r="S27" i="13" l="1"/>
  <c r="AB8" i="13" s="1"/>
  <c r="AA20" i="14"/>
  <c r="I59" i="16"/>
  <c r="T7" i="13"/>
  <c r="AL35" i="13"/>
  <c r="U21" i="14"/>
  <c r="U19" i="14"/>
  <c r="U17" i="14"/>
  <c r="U22" i="14"/>
  <c r="AB33" i="13"/>
  <c r="U20" i="14"/>
  <c r="L55" i="16"/>
  <c r="K59" i="16"/>
  <c r="T10" i="13"/>
  <c r="L70" i="16"/>
  <c r="U18" i="14"/>
  <c r="U16" i="14"/>
  <c r="AG34" i="13"/>
  <c r="AB36" i="13"/>
  <c r="S53" i="13"/>
  <c r="AB37" i="13"/>
  <c r="AB35" i="13"/>
  <c r="L67" i="16"/>
  <c r="T19" i="13"/>
  <c r="T45" i="13"/>
  <c r="AB38" i="13"/>
  <c r="J59" i="16"/>
  <c r="AG33" i="13"/>
  <c r="AB34" i="13"/>
  <c r="J63" i="16"/>
  <c r="T33" i="13"/>
  <c r="H68" i="16"/>
  <c r="L69" i="16"/>
  <c r="K68" i="16"/>
  <c r="W2" i="14"/>
  <c r="W4" i="14" s="1"/>
  <c r="V5" i="14"/>
  <c r="V9" i="14"/>
  <c r="V6" i="14"/>
  <c r="V10" i="14"/>
  <c r="V7" i="14"/>
  <c r="V11" i="14"/>
  <c r="V8" i="14"/>
  <c r="V15" i="14"/>
  <c r="AB49" i="13"/>
  <c r="J68" i="16"/>
  <c r="F58" i="31"/>
  <c r="F66" i="31" s="1"/>
  <c r="K63" i="16"/>
  <c r="L64" i="16"/>
  <c r="H63" i="16"/>
  <c r="L66" i="16"/>
  <c r="V5" i="13"/>
  <c r="U50" i="13"/>
  <c r="U46" i="13"/>
  <c r="U41" i="13"/>
  <c r="U37" i="13"/>
  <c r="U43" i="13"/>
  <c r="U51" i="13"/>
  <c r="U47" i="13"/>
  <c r="U42" i="13"/>
  <c r="U38" i="13"/>
  <c r="U52" i="13"/>
  <c r="U48" i="13"/>
  <c r="U35" i="13"/>
  <c r="U44" i="13"/>
  <c r="U49" i="13"/>
  <c r="U34" i="13"/>
  <c r="U39" i="13"/>
  <c r="U40" i="13"/>
  <c r="U8" i="13"/>
  <c r="U11" i="13"/>
  <c r="U13" i="13"/>
  <c r="U15" i="13"/>
  <c r="U17" i="13"/>
  <c r="U20" i="13"/>
  <c r="U22" i="13"/>
  <c r="U24" i="13"/>
  <c r="U26" i="13"/>
  <c r="U9" i="13"/>
  <c r="U12" i="13"/>
  <c r="U14" i="13"/>
  <c r="U16" i="13"/>
  <c r="U18" i="13"/>
  <c r="U21" i="13"/>
  <c r="U23" i="13"/>
  <c r="U25" i="13"/>
  <c r="I63" i="16"/>
  <c r="T36" i="13"/>
  <c r="D45" i="31"/>
  <c r="H59" i="16"/>
  <c r="L50" i="16"/>
  <c r="L65" i="16"/>
  <c r="L71" i="16"/>
  <c r="I68" i="16"/>
  <c r="E48" i="31" l="1"/>
  <c r="E46" i="31"/>
  <c r="E47" i="31"/>
  <c r="H47" i="31" s="1"/>
  <c r="E51" i="31"/>
  <c r="E52" i="31"/>
  <c r="H52" i="31" s="1"/>
  <c r="E49" i="31"/>
  <c r="H49" i="31" s="1"/>
  <c r="M10" i="31" s="1"/>
  <c r="L59" i="16"/>
  <c r="T53" i="13"/>
  <c r="T27" i="13"/>
  <c r="V22" i="14"/>
  <c r="V20" i="14"/>
  <c r="AB39" i="13"/>
  <c r="I72" i="16"/>
  <c r="V18" i="14"/>
  <c r="V16" i="14"/>
  <c r="AG35" i="13"/>
  <c r="U19" i="13"/>
  <c r="U10" i="13"/>
  <c r="U33" i="13"/>
  <c r="K72" i="16"/>
  <c r="U36" i="13"/>
  <c r="W5" i="13"/>
  <c r="K92" i="16" s="1"/>
  <c r="V51" i="13"/>
  <c r="V47" i="13"/>
  <c r="V42" i="13"/>
  <c r="V38" i="13"/>
  <c r="V44" i="13"/>
  <c r="V52" i="13"/>
  <c r="V48" i="13"/>
  <c r="V43" i="13"/>
  <c r="V39" i="13"/>
  <c r="V34" i="13"/>
  <c r="V49" i="13"/>
  <c r="V37" i="13"/>
  <c r="V35" i="13"/>
  <c r="V41" i="13"/>
  <c r="V40" i="13"/>
  <c r="V46" i="13"/>
  <c r="V50" i="13"/>
  <c r="V8" i="13"/>
  <c r="V11" i="13"/>
  <c r="V13" i="13"/>
  <c r="V15" i="13"/>
  <c r="V17" i="13"/>
  <c r="V20" i="13"/>
  <c r="V22" i="13"/>
  <c r="V24" i="13"/>
  <c r="V26" i="13"/>
  <c r="V9" i="13"/>
  <c r="V12" i="13"/>
  <c r="V14" i="13"/>
  <c r="V16" i="13"/>
  <c r="V18" i="13"/>
  <c r="V21" i="13"/>
  <c r="V23" i="13"/>
  <c r="V25" i="13"/>
  <c r="L68" i="16"/>
  <c r="J72" i="16"/>
  <c r="D58" i="31"/>
  <c r="D53" i="31"/>
  <c r="U7" i="13"/>
  <c r="U45" i="13"/>
  <c r="V21" i="14"/>
  <c r="W5" i="14"/>
  <c r="W9" i="14"/>
  <c r="W6" i="14"/>
  <c r="W10" i="14"/>
  <c r="W7" i="14"/>
  <c r="W11" i="14"/>
  <c r="W8" i="14"/>
  <c r="W15" i="14"/>
  <c r="L63" i="16"/>
  <c r="H72" i="16"/>
  <c r="V19" i="14"/>
  <c r="V17" i="14"/>
  <c r="F74" i="31" l="1"/>
  <c r="K107" i="16"/>
  <c r="R107" i="16"/>
  <c r="E62" i="31"/>
  <c r="H62" i="31" s="1"/>
  <c r="E61" i="31"/>
  <c r="E59" i="31"/>
  <c r="E60" i="31"/>
  <c r="H60" i="31" s="1"/>
  <c r="E65" i="31"/>
  <c r="H65" i="31" s="1"/>
  <c r="E64" i="31"/>
  <c r="U27" i="13"/>
  <c r="L72" i="16"/>
  <c r="W18" i="14"/>
  <c r="W16" i="14"/>
  <c r="U53" i="13"/>
  <c r="W22" i="14"/>
  <c r="V7" i="13"/>
  <c r="V33" i="13"/>
  <c r="W21" i="14"/>
  <c r="D66" i="31"/>
  <c r="H48" i="31"/>
  <c r="M9" i="31" s="1"/>
  <c r="W19" i="14"/>
  <c r="W17" i="14"/>
  <c r="V45" i="13"/>
  <c r="V36" i="13"/>
  <c r="W43" i="13"/>
  <c r="X43" i="13" s="1"/>
  <c r="W40" i="13"/>
  <c r="X40" i="13" s="1"/>
  <c r="W50" i="13"/>
  <c r="X50" i="13" s="1"/>
  <c r="W42" i="13"/>
  <c r="X42" i="13" s="1"/>
  <c r="H91" i="16"/>
  <c r="J97" i="16"/>
  <c r="J95" i="16"/>
  <c r="H90" i="16"/>
  <c r="W25" i="13"/>
  <c r="X25" i="13" s="1"/>
  <c r="H97" i="16"/>
  <c r="W8" i="13"/>
  <c r="X8" i="13" s="1"/>
  <c r="I90" i="16"/>
  <c r="W15" i="13"/>
  <c r="X15" i="13" s="1"/>
  <c r="J92" i="16"/>
  <c r="I91" i="16"/>
  <c r="I92" i="16"/>
  <c r="W14" i="13"/>
  <c r="X14" i="13" s="1"/>
  <c r="W18" i="13"/>
  <c r="X18" i="13" s="1"/>
  <c r="W39" i="13"/>
  <c r="X39" i="13" s="1"/>
  <c r="W34" i="13"/>
  <c r="X34" i="13" s="1"/>
  <c r="W46" i="13"/>
  <c r="X46" i="13" s="1"/>
  <c r="W51" i="13"/>
  <c r="X51" i="13" s="1"/>
  <c r="H92" i="16"/>
  <c r="J91" i="16"/>
  <c r="K93" i="16"/>
  <c r="J90" i="16"/>
  <c r="W24" i="13"/>
  <c r="X24" i="13" s="1"/>
  <c r="I95" i="16"/>
  <c r="J96" i="16"/>
  <c r="H95" i="16"/>
  <c r="W13" i="13"/>
  <c r="X13" i="13" s="1"/>
  <c r="H96" i="16"/>
  <c r="W12" i="13"/>
  <c r="X12" i="13" s="1"/>
  <c r="W20" i="13"/>
  <c r="X20" i="13" s="1"/>
  <c r="W52" i="13"/>
  <c r="W49" i="13"/>
  <c r="X49" i="13" s="1"/>
  <c r="W41" i="13"/>
  <c r="X41" i="13" s="1"/>
  <c r="W37" i="13"/>
  <c r="X37" i="13" s="1"/>
  <c r="W38" i="13"/>
  <c r="X38" i="13" s="1"/>
  <c r="J93" i="16"/>
  <c r="H93" i="16"/>
  <c r="K95" i="16"/>
  <c r="K90" i="16"/>
  <c r="I96" i="16"/>
  <c r="W22" i="13"/>
  <c r="X22" i="13" s="1"/>
  <c r="W23" i="13"/>
  <c r="X23" i="13" s="1"/>
  <c r="W17" i="13"/>
  <c r="X17" i="13" s="1"/>
  <c r="I93" i="16"/>
  <c r="W9" i="13"/>
  <c r="X9" i="13" s="1"/>
  <c r="W48" i="13"/>
  <c r="X48" i="13" s="1"/>
  <c r="W44" i="13"/>
  <c r="X44" i="13" s="1"/>
  <c r="W47" i="13"/>
  <c r="X47" i="13" s="1"/>
  <c r="W35" i="13"/>
  <c r="X35" i="13" s="1"/>
  <c r="I97" i="16"/>
  <c r="K97" i="16"/>
  <c r="K91" i="16"/>
  <c r="K96" i="16"/>
  <c r="W26" i="13"/>
  <c r="W21" i="13"/>
  <c r="X21" i="13" s="1"/>
  <c r="W11" i="13"/>
  <c r="X11" i="13" s="1"/>
  <c r="W16" i="13"/>
  <c r="X16" i="13" s="1"/>
  <c r="E45" i="31"/>
  <c r="H45" i="31" s="1"/>
  <c r="M8" i="31" s="1"/>
  <c r="H46" i="31"/>
  <c r="E50" i="31"/>
  <c r="H50" i="31" s="1"/>
  <c r="M11" i="31" s="1"/>
  <c r="H51" i="31"/>
  <c r="W20" i="14"/>
  <c r="V19" i="13"/>
  <c r="V10" i="13"/>
  <c r="P108" i="16" l="1"/>
  <c r="I108" i="16"/>
  <c r="J106" i="16"/>
  <c r="Q106" i="16"/>
  <c r="D72" i="31"/>
  <c r="I105" i="16"/>
  <c r="P105" i="16"/>
  <c r="O107" i="16"/>
  <c r="H107" i="16"/>
  <c r="K106" i="16"/>
  <c r="R106" i="16"/>
  <c r="I111" i="16"/>
  <c r="P111" i="16"/>
  <c r="H111" i="16"/>
  <c r="O111" i="16"/>
  <c r="H105" i="16"/>
  <c r="O105" i="16"/>
  <c r="K112" i="16"/>
  <c r="R112" i="16"/>
  <c r="F72" i="31"/>
  <c r="F71" i="31" s="1"/>
  <c r="F79" i="31" s="1"/>
  <c r="R105" i="16"/>
  <c r="K105" i="16"/>
  <c r="Q110" i="16"/>
  <c r="J110" i="16"/>
  <c r="J112" i="16"/>
  <c r="Q112" i="16"/>
  <c r="I112" i="16"/>
  <c r="P112" i="16"/>
  <c r="H110" i="16"/>
  <c r="O110" i="16"/>
  <c r="O108" i="16"/>
  <c r="H108" i="16"/>
  <c r="H106" i="16"/>
  <c r="O106" i="16"/>
  <c r="R110" i="16"/>
  <c r="K110" i="16"/>
  <c r="H112" i="16"/>
  <c r="O112" i="16"/>
  <c r="R111" i="16"/>
  <c r="K111" i="16"/>
  <c r="J111" i="16"/>
  <c r="Q111" i="16"/>
  <c r="Q108" i="16"/>
  <c r="J108" i="16"/>
  <c r="P110" i="16"/>
  <c r="I110" i="16"/>
  <c r="D74" i="31"/>
  <c r="P107" i="16"/>
  <c r="I107" i="16"/>
  <c r="I106" i="16"/>
  <c r="P106" i="16"/>
  <c r="J105" i="16"/>
  <c r="Q105" i="16"/>
  <c r="J107" i="16"/>
  <c r="Q107" i="16"/>
  <c r="R108" i="16"/>
  <c r="K108" i="16"/>
  <c r="L91" i="16"/>
  <c r="AM34" i="13"/>
  <c r="L90" i="16"/>
  <c r="AB17" i="14"/>
  <c r="M12" i="31"/>
  <c r="AB19" i="14"/>
  <c r="V27" i="13"/>
  <c r="K94" i="16"/>
  <c r="W7" i="13"/>
  <c r="V53" i="13"/>
  <c r="AB18" i="14"/>
  <c r="J94" i="16"/>
  <c r="H94" i="16"/>
  <c r="L95" i="16"/>
  <c r="L93" i="16"/>
  <c r="AM33" i="13"/>
  <c r="W45" i="13"/>
  <c r="AC46" i="13"/>
  <c r="L97" i="16"/>
  <c r="E63" i="31"/>
  <c r="H63" i="31" s="1"/>
  <c r="H64" i="31"/>
  <c r="E53" i="31"/>
  <c r="H53" i="31" s="1"/>
  <c r="W19" i="13"/>
  <c r="W10" i="13"/>
  <c r="AC45" i="13"/>
  <c r="L96" i="16"/>
  <c r="I94" i="16"/>
  <c r="W33" i="13"/>
  <c r="AC47" i="13" s="1"/>
  <c r="H61" i="31"/>
  <c r="E58" i="31"/>
  <c r="H58" i="31" s="1"/>
  <c r="H59" i="31"/>
  <c r="W36" i="13"/>
  <c r="AC44" i="13" s="1"/>
  <c r="J89" i="16"/>
  <c r="K89" i="16"/>
  <c r="AC48" i="13"/>
  <c r="L92" i="16"/>
  <c r="I89" i="16"/>
  <c r="H89" i="16"/>
  <c r="L107" i="16" l="1"/>
  <c r="S107" i="16"/>
  <c r="L106" i="16"/>
  <c r="S106" i="16"/>
  <c r="Q109" i="16"/>
  <c r="J109" i="16"/>
  <c r="R104" i="16"/>
  <c r="K104" i="16"/>
  <c r="Q104" i="16"/>
  <c r="J104" i="16"/>
  <c r="R109" i="16"/>
  <c r="K109" i="16"/>
  <c r="L112" i="16"/>
  <c r="S112" i="16"/>
  <c r="H104" i="16"/>
  <c r="O104" i="16"/>
  <c r="P109" i="16"/>
  <c r="I109" i="16"/>
  <c r="L108" i="16"/>
  <c r="S108" i="16"/>
  <c r="S105" i="16"/>
  <c r="L105" i="16"/>
  <c r="O109" i="16"/>
  <c r="H109" i="16"/>
  <c r="P104" i="16"/>
  <c r="I104" i="16"/>
  <c r="S111" i="16"/>
  <c r="L111" i="16"/>
  <c r="S110" i="16"/>
  <c r="L110" i="16"/>
  <c r="AM35" i="13"/>
  <c r="AC38" i="13"/>
  <c r="W27" i="13"/>
  <c r="AC8" i="13" s="1"/>
  <c r="AB20" i="14"/>
  <c r="J98" i="16"/>
  <c r="AC36" i="13"/>
  <c r="AC33" i="13"/>
  <c r="AC34" i="13"/>
  <c r="K98" i="16"/>
  <c r="I98" i="16"/>
  <c r="AC35" i="13"/>
  <c r="AC37" i="13"/>
  <c r="L94" i="16"/>
  <c r="AC49" i="13"/>
  <c r="D71" i="31"/>
  <c r="W53" i="13"/>
  <c r="L89" i="16"/>
  <c r="H98" i="16"/>
  <c r="E66" i="31"/>
  <c r="H66" i="31" s="1"/>
  <c r="AH33" i="13"/>
  <c r="AH34" i="13"/>
  <c r="O113" i="16" l="1"/>
  <c r="H113" i="16"/>
  <c r="S104" i="16"/>
  <c r="L104" i="16"/>
  <c r="J113" i="16"/>
  <c r="Q113" i="16"/>
  <c r="S109" i="16"/>
  <c r="L109" i="16"/>
  <c r="P113" i="16"/>
  <c r="I113" i="16"/>
  <c r="K113" i="16"/>
  <c r="R113" i="16"/>
  <c r="E75" i="31"/>
  <c r="H75" i="31" s="1"/>
  <c r="N10" i="31" s="1"/>
  <c r="E74" i="31"/>
  <c r="H74" i="31" s="1"/>
  <c r="N9" i="31" s="1"/>
  <c r="E73" i="31"/>
  <c r="H73" i="31" s="1"/>
  <c r="E78" i="31"/>
  <c r="H78" i="31" s="1"/>
  <c r="E77" i="31"/>
  <c r="E72" i="31"/>
  <c r="H72" i="31" s="1"/>
  <c r="L98" i="16"/>
  <c r="AC39" i="13"/>
  <c r="AH35" i="13"/>
  <c r="D79" i="31"/>
  <c r="L113" i="16" l="1"/>
  <c r="S113" i="16"/>
  <c r="E76" i="31"/>
  <c r="H76" i="31" s="1"/>
  <c r="N11" i="31" s="1"/>
  <c r="H77" i="31"/>
  <c r="E71" i="31"/>
  <c r="H71" i="31" s="1"/>
  <c r="N8" i="31" s="1"/>
  <c r="N12" i="31" l="1"/>
  <c r="E79" i="31"/>
  <c r="H79" i="3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CALLONNEC Gaël</author>
  </authors>
  <commentList>
    <comment ref="S7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Cela est dû à un problème de report modal fioul gaz dans le résidentiel voir onglet suivant.</t>
        </r>
      </text>
    </comment>
    <comment ref="S33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Cela est dû à un problème de report modal fioul gaz dans le résidentiel voir onglet suivant.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CALLONNEC Gaël</author>
  </authors>
  <commentList>
    <comment ref="S27" authorId="0" shapeId="0" xr:uid="{00000000-0006-0000-0A00-000001000000}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Cela est dû à un problème de report modal fioul gaz dans le résidentiel voir onglet suivant.</t>
        </r>
      </text>
    </comment>
    <comment ref="S35" authorId="0" shapeId="0" xr:uid="{00000000-0006-0000-0A00-000002000000}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Cela est dû à un problème de report modal fioul gaz dans le résidentiel voir onglet suivant.</t>
        </r>
      </text>
    </comment>
    <comment ref="S69" authorId="0" shapeId="0" xr:uid="{00000000-0006-0000-0A00-000003000000}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Cela est dû à un problème de report modal fioul gaz dans le résidentiel voir onglet suivant.</t>
        </r>
      </text>
    </comment>
    <comment ref="S77" authorId="0" shapeId="0" xr:uid="{00000000-0006-0000-0A00-000004000000}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Cela est dû à un problème de report modal fioul gaz dans le résidentiel voir onglet suivant.</t>
        </r>
      </text>
    </comment>
  </commentList>
</comments>
</file>

<file path=xl/sharedStrings.xml><?xml version="1.0" encoding="utf-8"?>
<sst xmlns="http://schemas.openxmlformats.org/spreadsheetml/2006/main" count="1237" uniqueCount="529">
  <si>
    <t>Refined petroleum products</t>
  </si>
  <si>
    <t>Total</t>
  </si>
  <si>
    <t>Oil</t>
  </si>
  <si>
    <t>Biofuels</t>
  </si>
  <si>
    <t>Electric power generation, transmission and distribution</t>
  </si>
  <si>
    <t>Nuclear</t>
  </si>
  <si>
    <t>Fuel</t>
  </si>
  <si>
    <t>Combined gas</t>
  </si>
  <si>
    <t>Coal</t>
  </si>
  <si>
    <t>Wind</t>
  </si>
  <si>
    <t>Solar</t>
  </si>
  <si>
    <t>Hydraulic</t>
  </si>
  <si>
    <t>Cogeneration (CHP)</t>
  </si>
  <si>
    <t>Natural gas</t>
  </si>
  <si>
    <t>Wood</t>
  </si>
  <si>
    <t>Biogas</t>
  </si>
  <si>
    <t>Waste incineration</t>
  </si>
  <si>
    <t>Geothermal</t>
  </si>
  <si>
    <t>Transport</t>
  </si>
  <si>
    <t>Personal vehicles</t>
  </si>
  <si>
    <t xml:space="preserve">Public and freight transport </t>
  </si>
  <si>
    <t>Residential</t>
  </si>
  <si>
    <t>Service</t>
  </si>
  <si>
    <t>Industry and agriculture</t>
  </si>
  <si>
    <t xml:space="preserve">Industry </t>
  </si>
  <si>
    <t>Agriculture</t>
  </si>
  <si>
    <t>Total Final Mtep</t>
  </si>
  <si>
    <t>Class A</t>
  </si>
  <si>
    <t>Class B</t>
  </si>
  <si>
    <t>Class C</t>
  </si>
  <si>
    <t>Class D</t>
  </si>
  <si>
    <t>Class E</t>
  </si>
  <si>
    <t>Class F</t>
  </si>
  <si>
    <t>Class G</t>
  </si>
  <si>
    <t>Electricity</t>
  </si>
  <si>
    <t>Gas</t>
  </si>
  <si>
    <t>coal</t>
  </si>
  <si>
    <t>oil</t>
  </si>
  <si>
    <t>elec</t>
  </si>
  <si>
    <t>gas</t>
  </si>
  <si>
    <t>decarb</t>
  </si>
  <si>
    <t>Total Final MTEC</t>
  </si>
  <si>
    <t>charbon</t>
  </si>
  <si>
    <t>Verif</t>
  </si>
  <si>
    <t>stock of housing and %</t>
  </si>
  <si>
    <t>electric</t>
  </si>
  <si>
    <t>Combustion</t>
  </si>
  <si>
    <t>Industry non energetic uses</t>
  </si>
  <si>
    <t>gas biogas biomass</t>
  </si>
  <si>
    <t>fuel and biofuel</t>
  </si>
  <si>
    <t>Hors bois domestique non marchand, avec consommation à double usage</t>
  </si>
  <si>
    <t>New vehicle sales</t>
  </si>
  <si>
    <t>stock of vehicles</t>
  </si>
  <si>
    <t>Gas and heat</t>
  </si>
  <si>
    <t>Basse consommation</t>
  </si>
  <si>
    <t xml:space="preserve">Consommation modérée </t>
  </si>
  <si>
    <t>Faiblement émettrices</t>
  </si>
  <si>
    <t>Modérément émettrices</t>
  </si>
  <si>
    <t>Fortement émettrices</t>
  </si>
  <si>
    <t>Electriques</t>
  </si>
  <si>
    <t>Passoires énergétiques</t>
  </si>
  <si>
    <t>nucléaire</t>
  </si>
  <si>
    <t>solaire</t>
  </si>
  <si>
    <t xml:space="preserve">éolien </t>
  </si>
  <si>
    <t>autres renouvelables</t>
  </si>
  <si>
    <t>biocarburants</t>
  </si>
  <si>
    <t>gaz naturel</t>
  </si>
  <si>
    <t>biogaz</t>
  </si>
  <si>
    <t>Energie primaire</t>
  </si>
  <si>
    <t>Automobile - synthèse</t>
  </si>
  <si>
    <t>verif</t>
  </si>
  <si>
    <t>parc automobile (milliers)</t>
  </si>
  <si>
    <t>parc automobile (M)</t>
  </si>
  <si>
    <t>parc véhicules élec (%)</t>
  </si>
  <si>
    <t>parc véhicules thermiques (%)</t>
  </si>
  <si>
    <t>part véhicules thermiques</t>
  </si>
  <si>
    <t>Automobile - detail</t>
  </si>
  <si>
    <t>Ventes (milliers)</t>
  </si>
  <si>
    <t>Parc (milliers)</t>
  </si>
  <si>
    <t>Ventes (%)</t>
  </si>
  <si>
    <t>Parc (%)</t>
  </si>
  <si>
    <t>Energie primaire (Mtep)</t>
  </si>
  <si>
    <t>Energie finale (Mtep)</t>
  </si>
  <si>
    <t>Consos résultats de ThreeME</t>
  </si>
  <si>
    <t>Consos cibles d'Enerdata</t>
  </si>
  <si>
    <t>Hors bois domestique auto produit (8MTEP entre 2015 et 2030 4 Mtep en 2050)</t>
  </si>
  <si>
    <t>Emissions CO2 (MtCO2)</t>
  </si>
  <si>
    <t>Residentiel</t>
  </si>
  <si>
    <t>Industrie et agriculture</t>
  </si>
  <si>
    <t>Cf. onglet "G emissions"</t>
  </si>
  <si>
    <t>Cf. onglet "G énergie"</t>
  </si>
  <si>
    <t>Cf. onglet "G mix elec"</t>
  </si>
  <si>
    <t xml:space="preserve">Total </t>
  </si>
  <si>
    <t>hydraulique</t>
  </si>
  <si>
    <t>Cf. onglet "G mix carb"</t>
  </si>
  <si>
    <t>Cf. onglet "G mix gaz"</t>
  </si>
  <si>
    <t>carburants fossiles</t>
  </si>
  <si>
    <t>Energie par vecteur énergétique</t>
  </si>
  <si>
    <t>Energie par usage</t>
  </si>
  <si>
    <t>Logement</t>
  </si>
  <si>
    <t>Parc logement (m²)</t>
  </si>
  <si>
    <t>Parc logement (%)</t>
  </si>
  <si>
    <t>Cf. onglet "G parc logt"</t>
  </si>
  <si>
    <t>ER_OIL_2</t>
  </si>
  <si>
    <t>ER_OIL_2201_2</t>
  </si>
  <si>
    <t>ER_OIL_2202_2</t>
  </si>
  <si>
    <t>ER_ELEC_2301_2</t>
  </si>
  <si>
    <t>ER_ELEC_2302_2</t>
  </si>
  <si>
    <t>ER_ELEC_2303_2</t>
  </si>
  <si>
    <t>ER_ELEC_2304_2</t>
  </si>
  <si>
    <t>ER_ELEC_2305_2</t>
  </si>
  <si>
    <t>ER_ELEC_2306_2</t>
  </si>
  <si>
    <t>ER_ELEC_2307_2</t>
  </si>
  <si>
    <t>ER_ELEC_2308_2</t>
  </si>
  <si>
    <t>ER_ELEC_2</t>
  </si>
  <si>
    <t>ER_GAS_2</t>
  </si>
  <si>
    <t>ER_GAS_2401_2</t>
  </si>
  <si>
    <t>ER_GAS_2402_2</t>
  </si>
  <si>
    <t>ER_GAS_2403_2</t>
  </si>
  <si>
    <t>ER_GAS_2404_2</t>
  </si>
  <si>
    <t>ER_GAS_2405_2</t>
  </si>
  <si>
    <t>ER_GAS_2406_2</t>
  </si>
  <si>
    <t>ER_COAL_2</t>
  </si>
  <si>
    <t>ER_TOTAL_2</t>
  </si>
  <si>
    <t>ER_AGRICULTURE_2</t>
  </si>
  <si>
    <t>ER_INDUS_2</t>
  </si>
  <si>
    <t>ER_RESIDENTIAL_2</t>
  </si>
  <si>
    <t>ER_TERTIARY_2</t>
  </si>
  <si>
    <t>ER_TRANS_PRIVATE_2</t>
  </si>
  <si>
    <t>ER_TRANS_PUBLIC_2</t>
  </si>
  <si>
    <t>ER_AUTO_2</t>
  </si>
  <si>
    <t>ER_AUTO_TH_A_2</t>
  </si>
  <si>
    <t>ER_AUTO_TH_B_2</t>
  </si>
  <si>
    <t>ER_AUTO_TH_C_2</t>
  </si>
  <si>
    <t>ER_AUTO_TH_D_2</t>
  </si>
  <si>
    <t>ER_AUTO_TH_E_2</t>
  </si>
  <si>
    <t>ER_AUTO_TH_F_2</t>
  </si>
  <si>
    <t>ER_AUTO_TH_G_2</t>
  </si>
  <si>
    <t>ER_AUTO_ELEC_A_2</t>
  </si>
  <si>
    <t>ER_AUTO_ELEC_B_2</t>
  </si>
  <si>
    <t>ER_AUTO_ELEC_C_2</t>
  </si>
  <si>
    <t>ER_AUTO_ELEC_D_2</t>
  </si>
  <si>
    <t>ER_AUTO_ELEC_E_2</t>
  </si>
  <si>
    <t>ER_AUTO_ELEC_F_2</t>
  </si>
  <si>
    <t>ER_AUTO_ELEC_G_2</t>
  </si>
  <si>
    <t>ER_AUTO_COAL_2</t>
  </si>
  <si>
    <t>ER_AUTO_TH_2</t>
  </si>
  <si>
    <t>ER_AUTO_ELEC_2</t>
  </si>
  <si>
    <t>ER_AUTO_GAS_2</t>
  </si>
  <si>
    <t>ER_NEWAUTO_2</t>
  </si>
  <si>
    <t>ER_NEWAUTO_TH_2</t>
  </si>
  <si>
    <t>ER_NEWAUTO_TH_A_2</t>
  </si>
  <si>
    <t>ER_NEWAUTO_TH_B_2</t>
  </si>
  <si>
    <t>ER_NEWAUTO_TH_C_2</t>
  </si>
  <si>
    <t>ER_NEWAUTO_TH_D_2</t>
  </si>
  <si>
    <t>ER_NEWAUTO_TH_E_2</t>
  </si>
  <si>
    <t>ER_NEWAUTO_TH_F_2</t>
  </si>
  <si>
    <t>ER_NEWAUTO_TH_G_2</t>
  </si>
  <si>
    <t>ER_NEWAUTO_ELEC_2</t>
  </si>
  <si>
    <t>ER_NEWAUTO_ELEC_A_2</t>
  </si>
  <si>
    <t>ER_NEWAUTO_ELEC_B_2</t>
  </si>
  <si>
    <t>ER_NEWAUTO_ELEC_C_2</t>
  </si>
  <si>
    <t>ER_NEWAUTO_ELEC_D_2</t>
  </si>
  <si>
    <t>ER_NEWAUTO_ELEC_E_2</t>
  </si>
  <si>
    <t>ER_NEWAUTO_ELEC_F_2</t>
  </si>
  <si>
    <t>ER_NEWAUTO_ELEC_G_2</t>
  </si>
  <si>
    <t>ER_AGRICULTURE_COAL_2</t>
  </si>
  <si>
    <t>ER_INDUS_COAL_2</t>
  </si>
  <si>
    <t>ER_RESIDENTIAL_COAL_2</t>
  </si>
  <si>
    <t>ER_TERTIARY_COAL_2</t>
  </si>
  <si>
    <t>ER_TRANS_PRIVATE_COAL_2</t>
  </si>
  <si>
    <t>ER_TRANS_PUBLIC_COAL_2</t>
  </si>
  <si>
    <t>ER_AGRICULTURE_OIL_2</t>
  </si>
  <si>
    <t>ER_INDUS_OIL_2</t>
  </si>
  <si>
    <t>ER_RESIDENTIAL_OIL_2</t>
  </si>
  <si>
    <t>ER_TERTIARY_OIL_2</t>
  </si>
  <si>
    <t>ER_TRANS_PRIVATE_OIL_2</t>
  </si>
  <si>
    <t>ER_TRANS_PUBLIC_OIL_2</t>
  </si>
  <si>
    <t>ER_AGRICULTURE_ELEC_2</t>
  </si>
  <si>
    <t>ER_INDUS_ELEC_2</t>
  </si>
  <si>
    <t>ER_RESIDENTIAL_ELEC_2</t>
  </si>
  <si>
    <t>ER_TERTIARY_ELEC_2</t>
  </si>
  <si>
    <t>ER_TRANS_PRIVATE_ELEC_2</t>
  </si>
  <si>
    <t>ER_TRANS_PUBLIC_ELEC_2</t>
  </si>
  <si>
    <t>ER_AGRICULTURE_GAS_2</t>
  </si>
  <si>
    <t>ER_INDUS_GAS_2</t>
  </si>
  <si>
    <t>ER_RESIDENTIAL_GAS_2</t>
  </si>
  <si>
    <t>ER_TERTIARY_GAS_2</t>
  </si>
  <si>
    <t>ER_TRANS_PRIVATE_GAS_2</t>
  </si>
  <si>
    <t>ER_TRANS_PUBLIC_GAS_2</t>
  </si>
  <si>
    <t>ER_BUIL_2</t>
  </si>
  <si>
    <t>ER_BUIL_A_2</t>
  </si>
  <si>
    <t>ER_BUIL_B_2</t>
  </si>
  <si>
    <t>ER_BUIL_C_2</t>
  </si>
  <si>
    <t>ER_BUIL_D_2</t>
  </si>
  <si>
    <t>ER_BUIL_E_2</t>
  </si>
  <si>
    <t>ER_BUIL_F_2</t>
  </si>
  <si>
    <t>ER_BUIL_G_2</t>
  </si>
  <si>
    <t>TTCO_VOL_SIGNAL_2</t>
  </si>
  <si>
    <t>TTCO_VOL_SIGNAL_0</t>
  </si>
  <si>
    <t>PGDP_2</t>
  </si>
  <si>
    <t>PGDP_0</t>
  </si>
  <si>
    <t>(GDP_2/GDP_0-1)*100</t>
  </si>
  <si>
    <t>(CH_2/CH_0-1)*100</t>
  </si>
  <si>
    <t>(I_2/I_0-1)*100</t>
  </si>
  <si>
    <t>(X_2/X_0-1)*100</t>
  </si>
  <si>
    <t>(M_2/M_0-1)*100</t>
  </si>
  <si>
    <t>(DC_VAL_2/(PGDP_2*GDP_2)-DC_VAL_0/(PGDP_0*GDP_0))*100</t>
  </si>
  <si>
    <t>(UNR_TOT_2-UNR_TOT_0)*100</t>
  </si>
  <si>
    <t>(L_2/L_0-1)*100</t>
  </si>
  <si>
    <t>((W_S_2/PCH_2)/(W_S_0/PCH_0)-1)*100</t>
  </si>
  <si>
    <t>INFL_FR_2-INFL_FR_0</t>
  </si>
  <si>
    <t>R_2-R_0</t>
  </si>
  <si>
    <t>(DEBT_G_VAL_2/(PGDP_2*GDP_2)-DEBT_G_VAL_0/(PGDP_0*GDP_0))*100</t>
  </si>
  <si>
    <t>(DP_G_VAL_2-DP_G_VAL_0)*100</t>
  </si>
  <si>
    <t>100*(GDP_2/GDP_0-1)</t>
  </si>
  <si>
    <t>100*(CH_2/CH_0-1)</t>
  </si>
  <si>
    <t>100*(I_2/I_0-1)</t>
  </si>
  <si>
    <t>100*(X_2/X_0-1)</t>
  </si>
  <si>
    <t>100*(M_2/M_0-1)</t>
  </si>
  <si>
    <t>100*(UNR_TOT_2-UNR_TOT_0)</t>
  </si>
  <si>
    <t>100*(L_2/L_0-1)</t>
  </si>
  <si>
    <t>100*((W_2/PCH_2)/(W_0/PCH_0)-1)</t>
  </si>
  <si>
    <t>100*(PCH_2/PCH_0-1)</t>
  </si>
  <si>
    <t>100*(R_2-R_0)</t>
  </si>
  <si>
    <t>100*(DEBT_G_VAL_2/(PGDP_2*GDP_2)-DEBT_G_VAL_0/(PGDP_0*GDP_0))</t>
  </si>
  <si>
    <t>100*(DP_G_VAL_2-DP_G_VAL_0)</t>
  </si>
  <si>
    <t>100*(GDP_2/@ELEM(GDP_2,"2006"))</t>
  </si>
  <si>
    <t>100*(EMS_TOT_2/EMS_TOT_0-1)</t>
  </si>
  <si>
    <t>100*(EMS_TOT_2/@ELEM(EMS_TOT_2,"2006"))</t>
  </si>
  <si>
    <t>EMS_DC_04_2</t>
  </si>
  <si>
    <t>EMS_DC_05_2</t>
  </si>
  <si>
    <t>EMS_DC_2</t>
  </si>
  <si>
    <t>EMS_HH_2</t>
  </si>
  <si>
    <t>EMS_HH_21_2</t>
  </si>
  <si>
    <t>EMS_HH_21_H01_2</t>
  </si>
  <si>
    <t>EMS_HH_22_2</t>
  </si>
  <si>
    <t>EMS_HH_22_H01_2</t>
  </si>
  <si>
    <t>EMS_HH_24_2</t>
  </si>
  <si>
    <t>EMS_HH_24_H01_2</t>
  </si>
  <si>
    <t>EMS_SEC_TOT_01_2</t>
  </si>
  <si>
    <t>EMS_SEC_TOT_02_2</t>
  </si>
  <si>
    <t>EMS_SEC_TOT_03_2</t>
  </si>
  <si>
    <t>EMS_SEC_TOT_04_2</t>
  </si>
  <si>
    <t>EMS_SEC_TOT_05_2</t>
  </si>
  <si>
    <t>EMS_SEC_TOT_06_2</t>
  </si>
  <si>
    <t>EMS_SEC_TOT_07_2</t>
  </si>
  <si>
    <t>EMS_SEC_TOT_08_2</t>
  </si>
  <si>
    <t>EMS_SEC_TOT_09_2</t>
  </si>
  <si>
    <t>EMS_SEC_TOT_10_2</t>
  </si>
  <si>
    <t>EMS_SEC_TOT_11_2</t>
  </si>
  <si>
    <t>EMS_SEC_TOT_12_2</t>
  </si>
  <si>
    <t>EMS_SEC_TOT_13_2</t>
  </si>
  <si>
    <t>EMS_SEC_TOT_14_2</t>
  </si>
  <si>
    <t>EMS_SEC_TOT_15_2</t>
  </si>
  <si>
    <t>EMS_SEC_TOT_16_2</t>
  </si>
  <si>
    <t>EMS_SEC_TOT_17_2</t>
  </si>
  <si>
    <t>EMS_SEC_TOT_18_2</t>
  </si>
  <si>
    <t>EMS_SEC_TOT_19_2</t>
  </si>
  <si>
    <t>EMS_SEC_TOT_2</t>
  </si>
  <si>
    <t>EMS_SEC_TOT_20_2</t>
  </si>
  <si>
    <t>EMS_SEC_TOT_21_05_2</t>
  </si>
  <si>
    <t>EMS_SEC_TOT_21_06_2</t>
  </si>
  <si>
    <t>EMS_SEC_TOT_21_07_2</t>
  </si>
  <si>
    <t>EMS_SEC_TOT_21_08_2</t>
  </si>
  <si>
    <t>EMS_SEC_TOT_21_10_2</t>
  </si>
  <si>
    <t>EMS_SEC_TOT_21_12_2</t>
  </si>
  <si>
    <t>EMS_SEC_TOT_21_19_2</t>
  </si>
  <si>
    <t>EMS_SEC_TOT_21_20_2</t>
  </si>
  <si>
    <t>EMS_SEC_TOT_21_2304_2</t>
  </si>
  <si>
    <t>EMS_SEC_TOT_2201_2</t>
  </si>
  <si>
    <t>EMS_SEC_TOT_22_01_2</t>
  </si>
  <si>
    <t>EMS_SEC_TOT_22_02_2</t>
  </si>
  <si>
    <t>EMS_SEC_TOT_22_03_2</t>
  </si>
  <si>
    <t>EMS_SEC_TOT_22_04_2</t>
  </si>
  <si>
    <t>EMS_SEC_TOT_22_05_2</t>
  </si>
  <si>
    <t>EMS_SEC_TOT_22_06_2</t>
  </si>
  <si>
    <t>EMS_SEC_TOT_22_07_2</t>
  </si>
  <si>
    <t>EMS_SEC_TOT_22_08_2</t>
  </si>
  <si>
    <t>EMS_SEC_TOT_22_09_2</t>
  </si>
  <si>
    <t>EMS_SEC_TOT_22_12_2</t>
  </si>
  <si>
    <t>EMS_SEC_TOT_22_13_2</t>
  </si>
  <si>
    <t>EMS_SEC_TOT_22_14_2</t>
  </si>
  <si>
    <t>EMS_SEC_TOT_22_15_2</t>
  </si>
  <si>
    <t>EMS_SEC_TOT_22_16_2</t>
  </si>
  <si>
    <t>EMS_SEC_TOT_22_17_2</t>
  </si>
  <si>
    <t>EMS_SEC_TOT_22_18_2</t>
  </si>
  <si>
    <t>EMS_SEC_TOT_22_19_2</t>
  </si>
  <si>
    <t>EMS_SEC_TOT_22_20_2</t>
  </si>
  <si>
    <t>EMS_SEC_TOT_22_2201_2</t>
  </si>
  <si>
    <t>EMS_SEC_TOT_22_2302_2</t>
  </si>
  <si>
    <t>EMS_SEC_TOT_2302_2</t>
  </si>
  <si>
    <t>EMS_SEC_TOT_2303_2</t>
  </si>
  <si>
    <t>EMS_SEC_TOT_2304_2</t>
  </si>
  <si>
    <t>EMS_SEC_TOT_2401_2</t>
  </si>
  <si>
    <t>EMS_SEC_TOT_24_01_2</t>
  </si>
  <si>
    <t>EMS_SEC_TOT_24_02_2</t>
  </si>
  <si>
    <t>EMS_SEC_TOT_24_03_2</t>
  </si>
  <si>
    <t>EMS_SEC_TOT_24_04_2</t>
  </si>
  <si>
    <t>EMS_SEC_TOT_24_05_2</t>
  </si>
  <si>
    <t>EMS_SEC_TOT_24_06_2</t>
  </si>
  <si>
    <t>EMS_SEC_TOT_24_07_2</t>
  </si>
  <si>
    <t>EMS_SEC_TOT_24_08_2</t>
  </si>
  <si>
    <t>EMS_SEC_TOT_24_09_2</t>
  </si>
  <si>
    <t>EMS_SEC_TOT_24_10_2</t>
  </si>
  <si>
    <t>EMS_SEC_TOT_24_11_2</t>
  </si>
  <si>
    <t>EMS_SEC_TOT_24_12_2</t>
  </si>
  <si>
    <t>EMS_SEC_TOT_24_13_2</t>
  </si>
  <si>
    <t>EMS_SEC_TOT_24_14_2</t>
  </si>
  <si>
    <t>EMS_SEC_TOT_24_15_2</t>
  </si>
  <si>
    <t>EMS_SEC_TOT_24_16_2</t>
  </si>
  <si>
    <t>EMS_SEC_TOT_24_17_2</t>
  </si>
  <si>
    <t>EMS_SEC_TOT_24_18_2</t>
  </si>
  <si>
    <t>EMS_SEC_TOT_24_19_2</t>
  </si>
  <si>
    <t>EMS_SEC_TOT_24_20_2</t>
  </si>
  <si>
    <t>EMS_SEC_TOT_24_2201_2</t>
  </si>
  <si>
    <t>EMS_SEC_TOT_24_2303_2</t>
  </si>
  <si>
    <t>EMS_SEC_TOT_24_2401_2</t>
  </si>
  <si>
    <t>EMS_SECSOU_2</t>
  </si>
  <si>
    <t>EMS_SECSOU_21_2</t>
  </si>
  <si>
    <t>EMS_SECSOU_22_2</t>
  </si>
  <si>
    <t>EMS_SECSOU_24_2</t>
  </si>
  <si>
    <t>EMS_SOU_2</t>
  </si>
  <si>
    <t>EMS_SOU_21_2</t>
  </si>
  <si>
    <t>EMS_SOU_22_2</t>
  </si>
  <si>
    <t>EMS_SOU_24_2</t>
  </si>
  <si>
    <t>EMS_TOT_2</t>
  </si>
  <si>
    <t>Q_MTEP_EP_2</t>
  </si>
  <si>
    <t>Q_MTEP_EP_21_2</t>
  </si>
  <si>
    <t>Q_MTEP_EP_21_21_2</t>
  </si>
  <si>
    <t>Q_MTEP_EP_2201_2</t>
  </si>
  <si>
    <t>Q_MTEP_EP_2202_2</t>
  </si>
  <si>
    <t>Q_MTEP_EP_22_2201_2</t>
  </si>
  <si>
    <t>Q_MTEP_EP_22_2202_2</t>
  </si>
  <si>
    <t>Q_MTEP_EP_2301_2</t>
  </si>
  <si>
    <t>Q_MTEP_EP_2302_2</t>
  </si>
  <si>
    <t>Q_MTEP_EP_2303_2</t>
  </si>
  <si>
    <t>Q_MTEP_EP_2304_2</t>
  </si>
  <si>
    <t>Q_MTEP_EP_2305_2</t>
  </si>
  <si>
    <t>Q_MTEP_EP_2306_2</t>
  </si>
  <si>
    <t>Q_MTEP_EP_2307_2</t>
  </si>
  <si>
    <t>Q_MTEP_EP_2308_2</t>
  </si>
  <si>
    <t>Q_MTEP_EP_23_2301_2</t>
  </si>
  <si>
    <t>Q_MTEP_EP_23_2302_2</t>
  </si>
  <si>
    <t>Q_MTEP_EP_23_2303_2</t>
  </si>
  <si>
    <t>Q_MTEP_EP_23_2304_2</t>
  </si>
  <si>
    <t>Q_MTEP_EP_23_2305_2</t>
  </si>
  <si>
    <t>Q_MTEP_EP_23_2306_2</t>
  </si>
  <si>
    <t>Q_MTEP_EP_23_2307_2</t>
  </si>
  <si>
    <t>Q_MTEP_EP_23_2308_2</t>
  </si>
  <si>
    <t>Q_MTEP_EP_2401_2</t>
  </si>
  <si>
    <t>Q_MTEP_EP_2402_2</t>
  </si>
  <si>
    <t>Q_MTEP_EP_2403_2</t>
  </si>
  <si>
    <t>Q_MTEP_EP_2404_2</t>
  </si>
  <si>
    <t>Q_MTEP_EP_2405_2</t>
  </si>
  <si>
    <t>Q_MTEP_EP_2406_2</t>
  </si>
  <si>
    <t>Q_MTEP_EP_24_2401_2</t>
  </si>
  <si>
    <t>Q_MTEP_EP_24_2402_2</t>
  </si>
  <si>
    <t>Q_MTEP_EP_24_2403_2</t>
  </si>
  <si>
    <t>Q_MTEP_EP_24_2404_2</t>
  </si>
  <si>
    <t>Q_MTEP_EP_24_2405_2</t>
  </si>
  <si>
    <t>Q_MTEP_EP_24_2406_2</t>
  </si>
  <si>
    <t>Q_MTEP_INDUS_21_2</t>
  </si>
  <si>
    <t>Q_MTEP_INDUS_22_2</t>
  </si>
  <si>
    <t>Q_MTEP_INDUS_23_2</t>
  </si>
  <si>
    <t>Q_MTEP_INDUS_24_2</t>
  </si>
  <si>
    <t>PHIY_EF_TOT_22_2201_2</t>
  </si>
  <si>
    <t>PHIY_EF_TOT_22_2202_2</t>
  </si>
  <si>
    <t>PHIY_EF_TOT_23_2301_2</t>
  </si>
  <si>
    <t>PHIY_EF_TOT_23_2302_2</t>
  </si>
  <si>
    <t>PHIY_EF_TOT_23_2303_2</t>
  </si>
  <si>
    <t>PHIY_EF_TOT_23_2304_2</t>
  </si>
  <si>
    <t>PHIY_EF_TOT_23_2305_2</t>
  </si>
  <si>
    <t>PHIY_EF_TOT_23_2306_2</t>
  </si>
  <si>
    <t>PHIY_EF_TOT_23_2307_2</t>
  </si>
  <si>
    <t>PHIY_EF_TOT_23_2308_2</t>
  </si>
  <si>
    <t>PHIY_EF_TOT_24_2401_2</t>
  </si>
  <si>
    <t>PHIY_EF_TOT_24_2402_2</t>
  </si>
  <si>
    <t>PHIY_EF_TOT_24_2403_2</t>
  </si>
  <si>
    <t>PHIY_EF_TOT_24_2404_2</t>
  </si>
  <si>
    <t>PHIY_EF_TOT_24_2405_2</t>
  </si>
  <si>
    <t>PHIY_EF_TOT_24_2406_2</t>
  </si>
  <si>
    <t>IC_HH_22_H01_2</t>
  </si>
  <si>
    <t>IC_HH_24_H01_2</t>
  </si>
  <si>
    <t>Q_Mtep_ep_2201_2</t>
  </si>
  <si>
    <t>Q_Mtep_ep_2202_2</t>
  </si>
  <si>
    <t>Q_Mtep_ep_2301_2</t>
  </si>
  <si>
    <t>Q_Mtep_ep_2302_2</t>
  </si>
  <si>
    <t>Q_Mtep_ep_2303_2</t>
  </si>
  <si>
    <t>Q_Mtep_ep_2304_2</t>
  </si>
  <si>
    <t>Q_Mtep_ep_2305_2</t>
  </si>
  <si>
    <t>Q_Mtep_ep_2306_2</t>
  </si>
  <si>
    <t>Q_Mtep_ep_2307_2</t>
  </si>
  <si>
    <t>Q_Mtep_ep_2308_2</t>
  </si>
  <si>
    <t>Q_Mtep_ep_2401_2</t>
  </si>
  <si>
    <t>Q_Mtep_ep_2402_2</t>
  </si>
  <si>
    <t>Q_Mtep_ep_2403_2</t>
  </si>
  <si>
    <t>Q_Mtep_ep_2404_2</t>
  </si>
  <si>
    <t>Q_Mtep_ep_2405_2</t>
  </si>
  <si>
    <t>Q_Mtep_ep_2406_2</t>
  </si>
  <si>
    <t>Q_Mtep_ep_21_2</t>
  </si>
  <si>
    <t>ER_Oil_2</t>
  </si>
  <si>
    <t>ER_oil_2201_2</t>
  </si>
  <si>
    <t>ER_oil_2202_2</t>
  </si>
  <si>
    <t>ER_elec_2</t>
  </si>
  <si>
    <t>ER_Elec_2301_2</t>
  </si>
  <si>
    <t>ER_elec_2302_2</t>
  </si>
  <si>
    <t>ER_Elec_2303_2</t>
  </si>
  <si>
    <t>ER_elec_2304_2</t>
  </si>
  <si>
    <t>ER_Elec_2305_2</t>
  </si>
  <si>
    <t>ER_elec_2306_2</t>
  </si>
  <si>
    <t>ER_Elec_2307_2</t>
  </si>
  <si>
    <t>ER_elec_2308_2</t>
  </si>
  <si>
    <t>ER_Gas_2</t>
  </si>
  <si>
    <t>ER_Gas_2401_2</t>
  </si>
  <si>
    <t>ER_Gas_2402_2</t>
  </si>
  <si>
    <t>ER_Gas_2403_2</t>
  </si>
  <si>
    <t>ER_Gas_2404_2</t>
  </si>
  <si>
    <t>ER_Gas_2405_2</t>
  </si>
  <si>
    <t>ER_Gas_2406_2</t>
  </si>
  <si>
    <t>ER_coal_2</t>
  </si>
  <si>
    <t>ER_Total_2</t>
  </si>
  <si>
    <t>ER_TRANS_PRIVATE_coal_2</t>
  </si>
  <si>
    <t>ER_TRANS_PRIVATE_oil_2</t>
  </si>
  <si>
    <t>ER_TRANS_PRIVATE_elec_2</t>
  </si>
  <si>
    <t>ER_TRANS_PRIVATE_gas_2</t>
  </si>
  <si>
    <t>ER_TRANS_PUBLIC_coal_2</t>
  </si>
  <si>
    <t>ER_TRANS_PUBLIC_oil_2</t>
  </si>
  <si>
    <t>ER_TRANS_PUBLIC_elec_2</t>
  </si>
  <si>
    <t>ER_TRANS_PUBLIC_gas_2</t>
  </si>
  <si>
    <t>ER_RESIDENTIAL_coal_2</t>
  </si>
  <si>
    <t>ER_RESIDENTIAL_oil_2</t>
  </si>
  <si>
    <t>ER_RESIDENTIAL_elec_2</t>
  </si>
  <si>
    <t>ER_RESIDENTIAL_gas_2</t>
  </si>
  <si>
    <t>ER_TERTIARY_coal_2</t>
  </si>
  <si>
    <t>ER_TERTIARY_oil_2</t>
  </si>
  <si>
    <t>ER_TERTIARY_elec_2</t>
  </si>
  <si>
    <t>ER_TERTIARY_gas_2</t>
  </si>
  <si>
    <t>ER_INDUS_coal_2</t>
  </si>
  <si>
    <t>ER_INDUS_oil_2</t>
  </si>
  <si>
    <t>ER_INDUS_elec_2</t>
  </si>
  <si>
    <t>ER_INDUS_gas_2</t>
  </si>
  <si>
    <t>Q_Mtep_indus_21_2</t>
  </si>
  <si>
    <t>Q_Mtep_indus_22_2</t>
  </si>
  <si>
    <t>Q_Mtep_indus_23_2</t>
  </si>
  <si>
    <t>Q_Mtep_indus_24_2</t>
  </si>
  <si>
    <t>ER_AGRICULTURE_coal_2</t>
  </si>
  <si>
    <t>ER_AGRICULTURE_oil_2</t>
  </si>
  <si>
    <t>ER_AGRICULTURE_elec_2</t>
  </si>
  <si>
    <t>ER_AGRICULTURE_gas_2</t>
  </si>
  <si>
    <t>ER_AUTO_2/1000</t>
  </si>
  <si>
    <t>ER_AUTO_ELEC_2/ER_AUTO_2</t>
  </si>
  <si>
    <t>ER_AUTO_TH_2/ER_AUTO_2</t>
  </si>
  <si>
    <t>ER_NEWAUTO_ELEC_2/ER_NEWAUTO_2</t>
  </si>
  <si>
    <t>ER_NEWAUTO_ELEC_A_2/ER_NEWAUTO_2</t>
  </si>
  <si>
    <t>ER_NEWAUTO_ELEC_B_2/ER_NEWAUTO_2</t>
  </si>
  <si>
    <t>ER_NEWAUTO_ELEC_C_2/ER_NEWAUTO_2</t>
  </si>
  <si>
    <t>ER_NEWAUTO_ELEC_D_2/ER_NEWAUTO_2</t>
  </si>
  <si>
    <t>ER_NEWAUTO_ELEC_E_2/ER_NEWAUTO_2</t>
  </si>
  <si>
    <t>ER_NEWAUTO_ELEC_F_2/ER_NEWAUTO_2</t>
  </si>
  <si>
    <t>ER_NEWAUTO_ELEC_G_2/ER_NEWAUTO_2</t>
  </si>
  <si>
    <t>ER_NEWAUTO_TH_2/ER_NEWAUTO_2</t>
  </si>
  <si>
    <t>ER_NEWAUTO_TH_A_2/ER_NEWAUTO_2</t>
  </si>
  <si>
    <t>ER_NEWAUTO_TH_B_2/ER_NEWAUTO_2</t>
  </si>
  <si>
    <t>ER_NEWAUTO_TH_C_2/ER_NEWAUTO_2</t>
  </si>
  <si>
    <t>ER_NEWAUTO_TH_D_2/ER_NEWAUTO_2</t>
  </si>
  <si>
    <t>ER_NEWAUTO_TH_E_2/ER_NEWAUTO_2</t>
  </si>
  <si>
    <t>ER_NEWAUTO_TH_F_2/ER_NEWAUTO_2</t>
  </si>
  <si>
    <t>ER_NEWAUTO_TH_G_2/ER_NEWAUTO_2</t>
  </si>
  <si>
    <t>ER_AUTO_COAL_2/ER_AUTO_2</t>
  </si>
  <si>
    <t>ER_AUTO_GAS_2/ER_AUTO_2</t>
  </si>
  <si>
    <t>ER_AUTO_ELEC_A_2/ER_AUTO_2</t>
  </si>
  <si>
    <t>ER_AUTO_ELEC_B_2/ER_AUTO_2</t>
  </si>
  <si>
    <t>ER_AUTO_ELEC_C_2/ER_AUTO_2</t>
  </si>
  <si>
    <t>ER_AUTO_ELEC_D_2/ER_AUTO_2</t>
  </si>
  <si>
    <t>ER_AUTO_ELEC_E_2/ER_AUTO_2</t>
  </si>
  <si>
    <t>ER_AUTO_ELEC_F_2/ER_AUTO_2</t>
  </si>
  <si>
    <t>ER_AUTO_ELEC_G_2/ER_AUTO_2</t>
  </si>
  <si>
    <t>ER_AUTO_TH_A_2/ER_AUTO_2</t>
  </si>
  <si>
    <t>ER_AUTO_TH_B_2/ER_AUTO_2</t>
  </si>
  <si>
    <t>ER_AUTO_TH_C_2/ER_AUTO_2</t>
  </si>
  <si>
    <t>ER_AUTO_TH_D_2/ER_AUTO_2</t>
  </si>
  <si>
    <t>ER_AUTO_TH_E_2/ER_AUTO_2</t>
  </si>
  <si>
    <t>ER_AUTO_TH_F_2/ER_AUTO_2</t>
  </si>
  <si>
    <t>ER_AUTO_TH_G_2/ER_AUTO_2</t>
  </si>
  <si>
    <t>Cf. onglet "G mix energie"</t>
  </si>
  <si>
    <t>electricité</t>
  </si>
  <si>
    <t>chaleur (bois…)</t>
  </si>
  <si>
    <t>gaz</t>
  </si>
  <si>
    <t>carburant</t>
  </si>
  <si>
    <t>Electric</t>
  </si>
  <si>
    <t>Stock of vehicles</t>
  </si>
  <si>
    <t>S1</t>
  </si>
  <si>
    <t>Transport (milliers de km voyageurs)</t>
  </si>
  <si>
    <t>Avion (France + RDM)</t>
  </si>
  <si>
    <t>Longue Distance (LD)</t>
  </si>
  <si>
    <t xml:space="preserve">    voiture LD</t>
  </si>
  <si>
    <t xml:space="preserve">    train</t>
  </si>
  <si>
    <t>Courte Distance (CD)</t>
  </si>
  <si>
    <t xml:space="preserve">    voiture CD</t>
  </si>
  <si>
    <t xml:space="preserve">    bus</t>
  </si>
  <si>
    <t>Voiture CD+LD</t>
  </si>
  <si>
    <t>TEND</t>
  </si>
  <si>
    <t>Ecarts de transport 
(milliers de km voyageurs)</t>
  </si>
  <si>
    <t>KM_AUTO_H01_2</t>
  </si>
  <si>
    <t>KM_TRAVELER_18_H01_2</t>
  </si>
  <si>
    <t>KM_TRAV_AUTO_LD_H01_2</t>
  </si>
  <si>
    <t>KM_TRAV_AUTO_CD_H01_2</t>
  </si>
  <si>
    <t>KM_TRAVELER_14_H01_2</t>
  </si>
  <si>
    <t>KM_TRAVELER_15_H01_2</t>
  </si>
  <si>
    <t>KM_TRAVELER_CD_H01_2</t>
  </si>
  <si>
    <t>KM_TRAVELER_LD_H01_2</t>
  </si>
  <si>
    <t>KM_AUTO_H01_0</t>
  </si>
  <si>
    <t>KM_TRAVELER_18_H01_0</t>
  </si>
  <si>
    <t>KM_TRAV_AUTO_LD_H01_0</t>
  </si>
  <si>
    <t>KM_TRAV_AUTO_CD_H01_0</t>
  </si>
  <si>
    <t>KM_TRAVELER_14_H01_0</t>
  </si>
  <si>
    <t>KM_TRAVELER_15_H01_0</t>
  </si>
  <si>
    <t>KM_TRAVELER_CD_H01_0</t>
  </si>
  <si>
    <t>KM_TRAVELER_LD_H01_0</t>
  </si>
  <si>
    <t>1) Copier-coller sorties Eviews en B2
2) veillez à ce que les données commencent en 2004
3) modifier le scénario si besoin en B1</t>
  </si>
  <si>
    <t>Energie finale</t>
  </si>
  <si>
    <t>EMS_TOT_2/@ELEM(EMS_TOT,"2006")*100</t>
  </si>
  <si>
    <t>c</t>
  </si>
  <si>
    <t>Différences en 2050 résultant des modifs de chocs</t>
  </si>
  <si>
    <t>Ecarts par rapport à la cible</t>
  </si>
  <si>
    <t>Industry</t>
  </si>
  <si>
    <t>Industry energetic uses</t>
  </si>
  <si>
    <t>SNBC3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</si>
</sst>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0.0%"/>
    <numFmt numFmtId="166" formatCode="#,##0.0"/>
    <numFmt numFmtId="167" formatCode="0.000"/>
    <numFmt numFmtId="168" formatCode="0.000%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b/>
      <sz val="18"/>
      <color theme="1"/>
      <name val="Calibri"/>
      <family val="2"/>
    </font>
    <font>
      <sz val="11"/>
      <color rgb="FF000000"/>
      <name val="Calibri"/>
      <family val="2"/>
    </font>
    <font>
      <b/>
      <sz val="11"/>
      <name val="Calibri"/>
      <family val="2"/>
      <scheme val="minor"/>
    </font>
    <font>
      <b/>
      <sz val="16"/>
      <color theme="1"/>
      <name val="Calibri"/>
      <family val="2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b/>
      <i/>
      <sz val="11"/>
      <color theme="0" tint="-0.34998626667073579"/>
      <name val="Calibri"/>
      <family val="2"/>
      <scheme val="minor"/>
    </font>
    <font>
      <i/>
      <sz val="11"/>
      <color theme="0" tint="-0.34998626667073579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name val="Arial"/>
      <family val="2"/>
    </font>
    <font>
      <i/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</fills>
  <borders count="4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/>
      <top/>
      <bottom style="dotted">
        <color auto="1"/>
      </bottom>
      <diagonal/>
    </border>
    <border>
      <left/>
      <right/>
      <top style="dotted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auto="1"/>
      </top>
      <bottom style="dotted">
        <color auto="1"/>
      </bottom>
      <diagonal/>
    </border>
    <border>
      <left/>
      <right style="thin">
        <color indexed="64"/>
      </right>
      <top style="thin">
        <color auto="1"/>
      </top>
      <bottom style="dotted">
        <color auto="1"/>
      </bottom>
      <diagonal/>
    </border>
    <border>
      <left style="thin">
        <color indexed="64"/>
      </left>
      <right/>
      <top/>
      <bottom style="dotted">
        <color auto="1"/>
      </bottom>
      <diagonal/>
    </border>
    <border>
      <left/>
      <right style="thin">
        <color indexed="64"/>
      </right>
      <top/>
      <bottom style="dotted">
        <color auto="1"/>
      </bottom>
      <diagonal/>
    </border>
    <border>
      <left style="thin">
        <color indexed="64"/>
      </left>
      <right/>
      <top style="dotted">
        <color auto="1"/>
      </top>
      <bottom style="dotted">
        <color auto="1"/>
      </bottom>
      <diagonal/>
    </border>
    <border>
      <left/>
      <right style="thin">
        <color indexed="64"/>
      </right>
      <top style="dotted">
        <color auto="1"/>
      </top>
      <bottom style="dotted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dotted">
        <color auto="1"/>
      </bottom>
      <diagonal/>
    </border>
    <border>
      <left style="thin">
        <color indexed="64"/>
      </left>
      <right style="thin">
        <color indexed="64"/>
      </right>
      <top/>
      <bottom style="dotted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dotted">
        <color auto="1"/>
      </top>
      <bottom style="dotted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tted">
        <color auto="1"/>
      </top>
      <bottom/>
      <diagonal/>
    </border>
    <border>
      <left style="thin">
        <color indexed="64"/>
      </left>
      <right/>
      <top style="dotted">
        <color auto="1"/>
      </top>
      <bottom/>
      <diagonal/>
    </border>
    <border>
      <left style="thin">
        <color indexed="64"/>
      </left>
      <right/>
      <top style="dotted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auto="1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15" fillId="0" borderId="0"/>
    <xf numFmtId="0" fontId="19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15" fillId="0" borderId="0"/>
  </cellStyleXfs>
  <cellXfs count="302">
    <xf numFmtId="0" fontId="0" fillId="0" borderId="0" xfId="0"/>
    <xf numFmtId="0" fontId="3" fillId="0" borderId="0" xfId="0" applyFont="1"/>
    <xf numFmtId="0" fontId="0" fillId="2" borderId="1" xfId="0" applyFill="1" applyBorder="1"/>
    <xf numFmtId="0" fontId="0" fillId="2" borderId="0" xfId="0" applyFill="1"/>
    <xf numFmtId="0" fontId="2" fillId="2" borderId="1" xfId="0" applyFont="1" applyFill="1" applyBorder="1" applyAlignment="1">
      <alignment horizontal="right"/>
    </xf>
    <xf numFmtId="0" fontId="2" fillId="2" borderId="1" xfId="0" applyFont="1" applyFill="1" applyBorder="1"/>
    <xf numFmtId="1" fontId="2" fillId="3" borderId="3" xfId="0" applyNumberFormat="1" applyFont="1" applyFill="1" applyBorder="1" applyAlignment="1">
      <alignment horizontal="right"/>
    </xf>
    <xf numFmtId="0" fontId="0" fillId="2" borderId="3" xfId="0" applyFill="1" applyBorder="1"/>
    <xf numFmtId="1" fontId="2" fillId="3" borderId="1" xfId="0" applyNumberFormat="1" applyFont="1" applyFill="1" applyBorder="1" applyAlignment="1">
      <alignment horizontal="right"/>
    </xf>
    <xf numFmtId="1" fontId="2" fillId="4" borderId="1" xfId="0" applyNumberFormat="1" applyFont="1" applyFill="1" applyBorder="1"/>
    <xf numFmtId="0" fontId="0" fillId="0" borderId="3" xfId="0" applyBorder="1"/>
    <xf numFmtId="0" fontId="5" fillId="0" borderId="0" xfId="0" applyFont="1"/>
    <xf numFmtId="0" fontId="2" fillId="0" borderId="1" xfId="0" applyFont="1" applyBorder="1"/>
    <xf numFmtId="0" fontId="10" fillId="0" borderId="0" xfId="0" applyFont="1"/>
    <xf numFmtId="1" fontId="2" fillId="2" borderId="1" xfId="0" applyNumberFormat="1" applyFont="1" applyFill="1" applyBorder="1" applyAlignment="1">
      <alignment horizontal="left"/>
    </xf>
    <xf numFmtId="0" fontId="0" fillId="2" borderId="2" xfId="0" applyFill="1" applyBorder="1"/>
    <xf numFmtId="1" fontId="0" fillId="2" borderId="0" xfId="0" applyNumberFormat="1" applyFill="1" applyAlignment="1">
      <alignment horizontal="right"/>
    </xf>
    <xf numFmtId="1" fontId="0" fillId="2" borderId="3" xfId="0" applyNumberFormat="1" applyFill="1" applyBorder="1" applyAlignment="1">
      <alignment horizontal="right"/>
    </xf>
    <xf numFmtId="3" fontId="2" fillId="3" borderId="3" xfId="0" applyNumberFormat="1" applyFont="1" applyFill="1" applyBorder="1" applyAlignment="1">
      <alignment horizontal="right"/>
    </xf>
    <xf numFmtId="0" fontId="2" fillId="2" borderId="0" xfId="0" applyFont="1" applyFill="1" applyAlignment="1">
      <alignment horizontal="right"/>
    </xf>
    <xf numFmtId="0" fontId="2" fillId="2" borderId="4" xfId="0" applyFont="1" applyFill="1" applyBorder="1" applyAlignment="1">
      <alignment horizontal="right"/>
    </xf>
    <xf numFmtId="1" fontId="2" fillId="3" borderId="4" xfId="0" applyNumberFormat="1" applyFont="1" applyFill="1" applyBorder="1" applyAlignment="1">
      <alignment horizontal="right"/>
    </xf>
    <xf numFmtId="1" fontId="0" fillId="2" borderId="5" xfId="0" applyNumberFormat="1" applyFill="1" applyBorder="1" applyAlignment="1">
      <alignment horizontal="right"/>
    </xf>
    <xf numFmtId="1" fontId="2" fillId="4" borderId="4" xfId="0" applyNumberFormat="1" applyFont="1" applyFill="1" applyBorder="1"/>
    <xf numFmtId="0" fontId="6" fillId="0" borderId="1" xfId="0" applyFont="1" applyBorder="1"/>
    <xf numFmtId="3" fontId="0" fillId="2" borderId="0" xfId="0" applyNumberFormat="1" applyFill="1" applyAlignment="1">
      <alignment horizontal="right"/>
    </xf>
    <xf numFmtId="0" fontId="10" fillId="0" borderId="3" xfId="0" applyFont="1" applyBorder="1"/>
    <xf numFmtId="1" fontId="2" fillId="2" borderId="1" xfId="0" applyNumberFormat="1" applyFont="1" applyFill="1" applyBorder="1" applyAlignment="1">
      <alignment horizontal="right"/>
    </xf>
    <xf numFmtId="1" fontId="11" fillId="5" borderId="1" xfId="0" applyNumberFormat="1" applyFont="1" applyFill="1" applyBorder="1" applyAlignment="1">
      <alignment horizontal="right"/>
    </xf>
    <xf numFmtId="1" fontId="11" fillId="5" borderId="4" xfId="0" applyNumberFormat="1" applyFont="1" applyFill="1" applyBorder="1" applyAlignment="1">
      <alignment horizontal="right"/>
    </xf>
    <xf numFmtId="1" fontId="16" fillId="2" borderId="0" xfId="0" applyNumberFormat="1" applyFont="1" applyFill="1" applyAlignment="1">
      <alignment horizontal="right"/>
    </xf>
    <xf numFmtId="1" fontId="11" fillId="6" borderId="1" xfId="0" applyNumberFormat="1" applyFont="1" applyFill="1" applyBorder="1"/>
    <xf numFmtId="1" fontId="11" fillId="6" borderId="4" xfId="0" applyNumberFormat="1" applyFont="1" applyFill="1" applyBorder="1"/>
    <xf numFmtId="2" fontId="2" fillId="0" borderId="0" xfId="0" applyNumberFormat="1" applyFont="1"/>
    <xf numFmtId="164" fontId="0" fillId="2" borderId="0" xfId="0" applyNumberFormat="1" applyFill="1" applyAlignment="1">
      <alignment horizontal="right"/>
    </xf>
    <xf numFmtId="0" fontId="7" fillId="2" borderId="0" xfId="0" applyFont="1" applyFill="1" applyAlignment="1">
      <alignment horizontal="left" indent="2"/>
    </xf>
    <xf numFmtId="1" fontId="2" fillId="7" borderId="1" xfId="0" applyNumberFormat="1" applyFont="1" applyFill="1" applyBorder="1" applyAlignment="1">
      <alignment horizontal="right"/>
    </xf>
    <xf numFmtId="1" fontId="2" fillId="8" borderId="1" xfId="0" applyNumberFormat="1" applyFont="1" applyFill="1" applyBorder="1"/>
    <xf numFmtId="2" fontId="0" fillId="2" borderId="0" xfId="0" applyNumberFormat="1" applyFill="1" applyAlignment="1">
      <alignment horizontal="right"/>
    </xf>
    <xf numFmtId="11" fontId="0" fillId="0" borderId="0" xfId="0" applyNumberFormat="1"/>
    <xf numFmtId="0" fontId="19" fillId="0" borderId="0" xfId="3" applyFill="1"/>
    <xf numFmtId="0" fontId="4" fillId="2" borderId="0" xfId="0" applyFont="1" applyFill="1"/>
    <xf numFmtId="0" fontId="5" fillId="2" borderId="0" xfId="0" applyFont="1" applyFill="1"/>
    <xf numFmtId="0" fontId="6" fillId="2" borderId="3" xfId="0" applyFont="1" applyFill="1" applyBorder="1"/>
    <xf numFmtId="0" fontId="6" fillId="2" borderId="0" xfId="0" applyFont="1" applyFill="1"/>
    <xf numFmtId="1" fontId="0" fillId="2" borderId="0" xfId="0" applyNumberFormat="1" applyFill="1"/>
    <xf numFmtId="0" fontId="3" fillId="2" borderId="0" xfId="0" applyFont="1" applyFill="1"/>
    <xf numFmtId="164" fontId="0" fillId="2" borderId="0" xfId="0" applyNumberFormat="1" applyFill="1"/>
    <xf numFmtId="1" fontId="2" fillId="8" borderId="4" xfId="0" applyNumberFormat="1" applyFont="1" applyFill="1" applyBorder="1"/>
    <xf numFmtId="0" fontId="6" fillId="2" borderId="1" xfId="0" applyFont="1" applyFill="1" applyBorder="1"/>
    <xf numFmtId="0" fontId="8" fillId="2" borderId="2" xfId="0" applyFont="1" applyFill="1" applyBorder="1"/>
    <xf numFmtId="3" fontId="2" fillId="9" borderId="11" xfId="0" applyNumberFormat="1" applyFont="1" applyFill="1" applyBorder="1" applyAlignment="1">
      <alignment horizontal="right"/>
    </xf>
    <xf numFmtId="0" fontId="0" fillId="2" borderId="12" xfId="0" applyFill="1" applyBorder="1"/>
    <xf numFmtId="3" fontId="2" fillId="3" borderId="13" xfId="0" applyNumberFormat="1" applyFont="1" applyFill="1" applyBorder="1" applyAlignment="1">
      <alignment horizontal="right"/>
    </xf>
    <xf numFmtId="0" fontId="10" fillId="2" borderId="0" xfId="0" applyFont="1" applyFill="1"/>
    <xf numFmtId="3" fontId="0" fillId="2" borderId="13" xfId="0" applyNumberFormat="1" applyFill="1" applyBorder="1" applyAlignment="1">
      <alignment horizontal="right"/>
    </xf>
    <xf numFmtId="0" fontId="7" fillId="2" borderId="3" xfId="0" applyFont="1" applyFill="1" applyBorder="1" applyAlignment="1">
      <alignment horizontal="left" indent="2"/>
    </xf>
    <xf numFmtId="3" fontId="0" fillId="2" borderId="3" xfId="0" applyNumberFormat="1" applyFill="1" applyBorder="1" applyAlignment="1">
      <alignment horizontal="right"/>
    </xf>
    <xf numFmtId="0" fontId="2" fillId="2" borderId="11" xfId="0" applyFont="1" applyFill="1" applyBorder="1"/>
    <xf numFmtId="3" fontId="2" fillId="9" borderId="2" xfId="0" applyNumberFormat="1" applyFont="1" applyFill="1" applyBorder="1" applyAlignment="1">
      <alignment horizontal="right"/>
    </xf>
    <xf numFmtId="0" fontId="2" fillId="2" borderId="0" xfId="0" applyFont="1" applyFill="1"/>
    <xf numFmtId="3" fontId="2" fillId="3" borderId="12" xfId="0" applyNumberFormat="1" applyFont="1" applyFill="1" applyBorder="1" applyAlignment="1">
      <alignment horizontal="right"/>
    </xf>
    <xf numFmtId="0" fontId="7" fillId="2" borderId="14" xfId="0" applyFont="1" applyFill="1" applyBorder="1" applyAlignment="1">
      <alignment horizontal="left" indent="2"/>
    </xf>
    <xf numFmtId="0" fontId="10" fillId="2" borderId="14" xfId="0" applyFont="1" applyFill="1" applyBorder="1"/>
    <xf numFmtId="0" fontId="2" fillId="2" borderId="12" xfId="0" applyFont="1" applyFill="1" applyBorder="1"/>
    <xf numFmtId="3" fontId="0" fillId="2" borderId="0" xfId="1" applyNumberFormat="1" applyFont="1" applyFill="1" applyBorder="1" applyAlignment="1">
      <alignment horizontal="right"/>
    </xf>
    <xf numFmtId="0" fontId="10" fillId="2" borderId="3" xfId="0" applyFont="1" applyFill="1" applyBorder="1"/>
    <xf numFmtId="165" fontId="2" fillId="3" borderId="13" xfId="0" applyNumberFormat="1" applyFont="1" applyFill="1" applyBorder="1" applyAlignment="1">
      <alignment horizontal="right"/>
    </xf>
    <xf numFmtId="165" fontId="0" fillId="2" borderId="0" xfId="0" applyNumberFormat="1" applyFill="1" applyAlignment="1">
      <alignment horizontal="right"/>
    </xf>
    <xf numFmtId="165" fontId="0" fillId="2" borderId="13" xfId="0" applyNumberFormat="1" applyFill="1" applyBorder="1" applyAlignment="1">
      <alignment horizontal="right"/>
    </xf>
    <xf numFmtId="165" fontId="0" fillId="2" borderId="3" xfId="0" applyNumberFormat="1" applyFill="1" applyBorder="1" applyAlignment="1">
      <alignment horizontal="right"/>
    </xf>
    <xf numFmtId="165" fontId="2" fillId="3" borderId="12" xfId="0" applyNumberFormat="1" applyFont="1" applyFill="1" applyBorder="1" applyAlignment="1">
      <alignment horizontal="right"/>
    </xf>
    <xf numFmtId="165" fontId="0" fillId="2" borderId="0" xfId="1" applyNumberFormat="1" applyFont="1" applyFill="1" applyBorder="1" applyAlignment="1">
      <alignment horizontal="right"/>
    </xf>
    <xf numFmtId="165" fontId="0" fillId="2" borderId="3" xfId="1" applyNumberFormat="1" applyFont="1" applyFill="1" applyBorder="1" applyAlignment="1">
      <alignment horizontal="right"/>
    </xf>
    <xf numFmtId="165" fontId="0" fillId="2" borderId="2" xfId="0" applyNumberFormat="1" applyFill="1" applyBorder="1" applyAlignment="1">
      <alignment horizontal="right"/>
    </xf>
    <xf numFmtId="1" fontId="2" fillId="2" borderId="0" xfId="0" applyNumberFormat="1" applyFont="1" applyFill="1" applyAlignment="1">
      <alignment horizontal="right"/>
    </xf>
    <xf numFmtId="0" fontId="2" fillId="2" borderId="1" xfId="0" applyFont="1" applyFill="1" applyBorder="1" applyAlignment="1">
      <alignment horizontal="right" wrapText="1" shrinkToFit="1"/>
    </xf>
    <xf numFmtId="164" fontId="20" fillId="2" borderId="0" xfId="0" applyNumberFormat="1" applyFont="1" applyFill="1"/>
    <xf numFmtId="1" fontId="20" fillId="2" borderId="0" xfId="0" applyNumberFormat="1" applyFont="1" applyFill="1"/>
    <xf numFmtId="1" fontId="2" fillId="2" borderId="0" xfId="0" applyNumberFormat="1" applyFont="1" applyFill="1"/>
    <xf numFmtId="1" fontId="11" fillId="2" borderId="0" xfId="0" applyNumberFormat="1" applyFont="1" applyFill="1"/>
    <xf numFmtId="0" fontId="16" fillId="2" borderId="0" xfId="0" applyFont="1" applyFill="1"/>
    <xf numFmtId="1" fontId="11" fillId="2" borderId="0" xfId="0" applyNumberFormat="1" applyFont="1" applyFill="1" applyAlignment="1">
      <alignment horizontal="right"/>
    </xf>
    <xf numFmtId="1" fontId="2" fillId="2" borderId="16" xfId="0" applyNumberFormat="1" applyFont="1" applyFill="1" applyBorder="1" applyAlignment="1">
      <alignment horizontal="right"/>
    </xf>
    <xf numFmtId="1" fontId="2" fillId="3" borderId="9" xfId="0" applyNumberFormat="1" applyFont="1" applyFill="1" applyBorder="1" applyAlignment="1">
      <alignment horizontal="right"/>
    </xf>
    <xf numFmtId="1" fontId="2" fillId="3" borderId="10" xfId="0" applyNumberFormat="1" applyFont="1" applyFill="1" applyBorder="1" applyAlignment="1">
      <alignment horizontal="right"/>
    </xf>
    <xf numFmtId="1" fontId="0" fillId="2" borderId="6" xfId="0" applyNumberFormat="1" applyFill="1" applyBorder="1" applyAlignment="1">
      <alignment horizontal="right"/>
    </xf>
    <xf numFmtId="1" fontId="2" fillId="3" borderId="16" xfId="0" applyNumberFormat="1" applyFont="1" applyFill="1" applyBorder="1" applyAlignment="1">
      <alignment horizontal="right"/>
    </xf>
    <xf numFmtId="1" fontId="0" fillId="2" borderId="9" xfId="0" applyNumberFormat="1" applyFill="1" applyBorder="1" applyAlignment="1">
      <alignment horizontal="right"/>
    </xf>
    <xf numFmtId="1" fontId="0" fillId="2" borderId="10" xfId="0" applyNumberFormat="1" applyFill="1" applyBorder="1" applyAlignment="1">
      <alignment horizontal="right"/>
    </xf>
    <xf numFmtId="1" fontId="2" fillId="4" borderId="16" xfId="0" applyNumberFormat="1" applyFont="1" applyFill="1" applyBorder="1"/>
    <xf numFmtId="1" fontId="2" fillId="2" borderId="4" xfId="0" applyNumberFormat="1" applyFont="1" applyFill="1" applyBorder="1" applyAlignment="1">
      <alignment horizontal="right"/>
    </xf>
    <xf numFmtId="0" fontId="2" fillId="2" borderId="16" xfId="0" applyFont="1" applyFill="1" applyBorder="1" applyAlignment="1">
      <alignment horizontal="right"/>
    </xf>
    <xf numFmtId="0" fontId="2" fillId="2" borderId="15" xfId="0" applyFont="1" applyFill="1" applyBorder="1" applyAlignment="1">
      <alignment horizontal="right"/>
    </xf>
    <xf numFmtId="1" fontId="2" fillId="3" borderId="17" xfId="0" applyNumberFormat="1" applyFont="1" applyFill="1" applyBorder="1" applyAlignment="1">
      <alignment horizontal="right"/>
    </xf>
    <xf numFmtId="1" fontId="0" fillId="2" borderId="18" xfId="0" applyNumberFormat="1" applyFill="1" applyBorder="1" applyAlignment="1">
      <alignment horizontal="right"/>
    </xf>
    <xf numFmtId="1" fontId="2" fillId="3" borderId="15" xfId="0" applyNumberFormat="1" applyFont="1" applyFill="1" applyBorder="1" applyAlignment="1">
      <alignment horizontal="right"/>
    </xf>
    <xf numFmtId="1" fontId="0" fillId="2" borderId="17" xfId="0" applyNumberFormat="1" applyFill="1" applyBorder="1" applyAlignment="1">
      <alignment horizontal="right"/>
    </xf>
    <xf numFmtId="1" fontId="2" fillId="4" borderId="15" xfId="0" applyNumberFormat="1" applyFont="1" applyFill="1" applyBorder="1"/>
    <xf numFmtId="3" fontId="2" fillId="9" borderId="19" xfId="0" applyNumberFormat="1" applyFont="1" applyFill="1" applyBorder="1" applyAlignment="1">
      <alignment horizontal="right"/>
    </xf>
    <xf numFmtId="3" fontId="2" fillId="9" borderId="20" xfId="0" applyNumberFormat="1" applyFont="1" applyFill="1" applyBorder="1" applyAlignment="1">
      <alignment horizontal="right"/>
    </xf>
    <xf numFmtId="3" fontId="0" fillId="2" borderId="5" xfId="0" applyNumberFormat="1" applyFill="1" applyBorder="1" applyAlignment="1">
      <alignment horizontal="right"/>
    </xf>
    <xf numFmtId="3" fontId="0" fillId="2" borderId="6" xfId="0" applyNumberFormat="1" applyFill="1" applyBorder="1" applyAlignment="1">
      <alignment horizontal="right"/>
    </xf>
    <xf numFmtId="3" fontId="2" fillId="9" borderId="7" xfId="0" applyNumberFormat="1" applyFont="1" applyFill="1" applyBorder="1" applyAlignment="1">
      <alignment horizontal="right"/>
    </xf>
    <xf numFmtId="3" fontId="2" fillId="9" borderId="25" xfId="0" applyNumberFormat="1" applyFont="1" applyFill="1" applyBorder="1" applyAlignment="1">
      <alignment horizontal="right"/>
    </xf>
    <xf numFmtId="3" fontId="0" fillId="2" borderId="18" xfId="0" applyNumberFormat="1" applyFill="1" applyBorder="1" applyAlignment="1">
      <alignment horizontal="right"/>
    </xf>
    <xf numFmtId="3" fontId="2" fillId="3" borderId="9" xfId="0" applyNumberFormat="1" applyFont="1" applyFill="1" applyBorder="1" applyAlignment="1">
      <alignment horizontal="right"/>
    </xf>
    <xf numFmtId="3" fontId="2" fillId="3" borderId="10" xfId="0" applyNumberFormat="1" applyFont="1" applyFill="1" applyBorder="1" applyAlignment="1">
      <alignment horizontal="right"/>
    </xf>
    <xf numFmtId="165" fontId="0" fillId="2" borderId="8" xfId="0" applyNumberFormat="1" applyFill="1" applyBorder="1" applyAlignment="1">
      <alignment horizontal="right"/>
    </xf>
    <xf numFmtId="165" fontId="0" fillId="2" borderId="7" xfId="0" applyNumberFormat="1" applyFill="1" applyBorder="1" applyAlignment="1">
      <alignment horizontal="right"/>
    </xf>
    <xf numFmtId="165" fontId="0" fillId="2" borderId="5" xfId="0" applyNumberFormat="1" applyFill="1" applyBorder="1" applyAlignment="1">
      <alignment horizontal="right"/>
    </xf>
    <xf numFmtId="165" fontId="0" fillId="2" borderId="6" xfId="0" applyNumberFormat="1" applyFill="1" applyBorder="1" applyAlignment="1">
      <alignment horizontal="right"/>
    </xf>
    <xf numFmtId="165" fontId="0" fillId="2" borderId="9" xfId="0" applyNumberFormat="1" applyFill="1" applyBorder="1" applyAlignment="1">
      <alignment horizontal="right"/>
    </xf>
    <xf numFmtId="165" fontId="0" fillId="2" borderId="10" xfId="0" applyNumberFormat="1" applyFill="1" applyBorder="1" applyAlignment="1">
      <alignment horizontal="right"/>
    </xf>
    <xf numFmtId="3" fontId="2" fillId="3" borderId="17" xfId="0" applyNumberFormat="1" applyFont="1" applyFill="1" applyBorder="1" applyAlignment="1">
      <alignment horizontal="right"/>
    </xf>
    <xf numFmtId="165" fontId="0" fillId="2" borderId="27" xfId="0" applyNumberFormat="1" applyFill="1" applyBorder="1" applyAlignment="1">
      <alignment horizontal="right"/>
    </xf>
    <xf numFmtId="165" fontId="0" fillId="2" borderId="18" xfId="0" applyNumberFormat="1" applyFill="1" applyBorder="1" applyAlignment="1">
      <alignment horizontal="right"/>
    </xf>
    <xf numFmtId="165" fontId="0" fillId="2" borderId="17" xfId="0" applyNumberFormat="1" applyFill="1" applyBorder="1" applyAlignment="1">
      <alignment horizontal="right"/>
    </xf>
    <xf numFmtId="165" fontId="2" fillId="3" borderId="26" xfId="0" applyNumberFormat="1" applyFont="1" applyFill="1" applyBorder="1" applyAlignment="1">
      <alignment horizontal="right"/>
    </xf>
    <xf numFmtId="165" fontId="0" fillId="2" borderId="26" xfId="0" applyNumberFormat="1" applyFill="1" applyBorder="1" applyAlignment="1">
      <alignment horizontal="right"/>
    </xf>
    <xf numFmtId="165" fontId="2" fillId="3" borderId="28" xfId="0" applyNumberFormat="1" applyFont="1" applyFill="1" applyBorder="1" applyAlignment="1">
      <alignment horizontal="right"/>
    </xf>
    <xf numFmtId="165" fontId="0" fillId="2" borderId="18" xfId="1" applyNumberFormat="1" applyFont="1" applyFill="1" applyBorder="1" applyAlignment="1">
      <alignment horizontal="right"/>
    </xf>
    <xf numFmtId="165" fontId="0" fillId="2" borderId="17" xfId="1" applyNumberFormat="1" applyFont="1" applyFill="1" applyBorder="1" applyAlignment="1">
      <alignment horizontal="right"/>
    </xf>
    <xf numFmtId="165" fontId="2" fillId="3" borderId="21" xfId="0" applyNumberFormat="1" applyFont="1" applyFill="1" applyBorder="1" applyAlignment="1">
      <alignment horizontal="right"/>
    </xf>
    <xf numFmtId="165" fontId="2" fillId="3" borderId="22" xfId="0" applyNumberFormat="1" applyFont="1" applyFill="1" applyBorder="1" applyAlignment="1">
      <alignment horizontal="right"/>
    </xf>
    <xf numFmtId="165" fontId="0" fillId="2" borderId="21" xfId="0" applyNumberFormat="1" applyFill="1" applyBorder="1" applyAlignment="1">
      <alignment horizontal="right"/>
    </xf>
    <xf numFmtId="165" fontId="0" fillId="2" borderId="22" xfId="0" applyNumberFormat="1" applyFill="1" applyBorder="1" applyAlignment="1">
      <alignment horizontal="right"/>
    </xf>
    <xf numFmtId="165" fontId="2" fillId="3" borderId="23" xfId="0" applyNumberFormat="1" applyFont="1" applyFill="1" applyBorder="1" applyAlignment="1">
      <alignment horizontal="right"/>
    </xf>
    <xf numFmtId="165" fontId="2" fillId="3" borderId="24" xfId="0" applyNumberFormat="1" applyFont="1" applyFill="1" applyBorder="1" applyAlignment="1">
      <alignment horizontal="right"/>
    </xf>
    <xf numFmtId="165" fontId="0" fillId="2" borderId="5" xfId="1" applyNumberFormat="1" applyFont="1" applyFill="1" applyBorder="1" applyAlignment="1">
      <alignment horizontal="right"/>
    </xf>
    <xf numFmtId="165" fontId="0" fillId="2" borderId="6" xfId="1" applyNumberFormat="1" applyFont="1" applyFill="1" applyBorder="1" applyAlignment="1">
      <alignment horizontal="right"/>
    </xf>
    <xf numFmtId="165" fontId="0" fillId="2" borderId="9" xfId="1" applyNumberFormat="1" applyFont="1" applyFill="1" applyBorder="1" applyAlignment="1">
      <alignment horizontal="right"/>
    </xf>
    <xf numFmtId="165" fontId="0" fillId="2" borderId="10" xfId="1" applyNumberFormat="1" applyFont="1" applyFill="1" applyBorder="1" applyAlignment="1">
      <alignment horizontal="right"/>
    </xf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165" fontId="0" fillId="0" borderId="0" xfId="0" applyNumberFormat="1"/>
    <xf numFmtId="165" fontId="0" fillId="0" borderId="33" xfId="0" applyNumberFormat="1" applyBorder="1"/>
    <xf numFmtId="0" fontId="0" fillId="0" borderId="34" xfId="0" applyBorder="1"/>
    <xf numFmtId="165" fontId="0" fillId="0" borderId="35" xfId="0" applyNumberFormat="1" applyBorder="1"/>
    <xf numFmtId="0" fontId="2" fillId="2" borderId="4" xfId="0" applyFont="1" applyFill="1" applyBorder="1" applyAlignment="1">
      <alignment horizontal="right" wrapText="1" shrinkToFit="1"/>
    </xf>
    <xf numFmtId="1" fontId="11" fillId="5" borderId="15" xfId="0" applyNumberFormat="1" applyFont="1" applyFill="1" applyBorder="1" applyAlignment="1">
      <alignment horizontal="right"/>
    </xf>
    <xf numFmtId="1" fontId="16" fillId="2" borderId="5" xfId="0" applyNumberFormat="1" applyFont="1" applyFill="1" applyBorder="1" applyAlignment="1">
      <alignment horizontal="right"/>
    </xf>
    <xf numFmtId="1" fontId="11" fillId="6" borderId="15" xfId="0" applyNumberFormat="1" applyFont="1" applyFill="1" applyBorder="1"/>
    <xf numFmtId="0" fontId="12" fillId="2" borderId="4" xfId="0" applyFont="1" applyFill="1" applyBorder="1"/>
    <xf numFmtId="0" fontId="0" fillId="0" borderId="2" xfId="0" applyBorder="1"/>
    <xf numFmtId="1" fontId="2" fillId="3" borderId="4" xfId="0" applyNumberFormat="1" applyFont="1" applyFill="1" applyBorder="1" applyAlignment="1">
      <alignment horizontal="left"/>
    </xf>
    <xf numFmtId="0" fontId="7" fillId="2" borderId="8" xfId="0" applyFont="1" applyFill="1" applyBorder="1" applyAlignment="1">
      <alignment horizontal="left" indent="2"/>
    </xf>
    <xf numFmtId="0" fontId="7" fillId="2" borderId="5" xfId="0" applyFont="1" applyFill="1" applyBorder="1" applyAlignment="1">
      <alignment horizontal="left" indent="2"/>
    </xf>
    <xf numFmtId="1" fontId="2" fillId="5" borderId="4" xfId="0" applyNumberFormat="1" applyFont="1" applyFill="1" applyBorder="1" applyAlignment="1">
      <alignment horizontal="left"/>
    </xf>
    <xf numFmtId="1" fontId="2" fillId="6" borderId="4" xfId="0" applyNumberFormat="1" applyFont="1" applyFill="1" applyBorder="1"/>
    <xf numFmtId="0" fontId="2" fillId="10" borderId="0" xfId="0" applyFont="1" applyFill="1"/>
    <xf numFmtId="0" fontId="22" fillId="2" borderId="0" xfId="4" applyFill="1" applyBorder="1"/>
    <xf numFmtId="166" fontId="2" fillId="9" borderId="2" xfId="0" applyNumberFormat="1" applyFont="1" applyFill="1" applyBorder="1" applyAlignment="1">
      <alignment horizontal="right"/>
    </xf>
    <xf numFmtId="9" fontId="2" fillId="3" borderId="23" xfId="0" applyNumberFormat="1" applyFont="1" applyFill="1" applyBorder="1" applyAlignment="1">
      <alignment horizontal="right"/>
    </xf>
    <xf numFmtId="0" fontId="5" fillId="0" borderId="4" xfId="0" applyFont="1" applyBorder="1"/>
    <xf numFmtId="0" fontId="2" fillId="2" borderId="5" xfId="0" applyFont="1" applyFill="1" applyBorder="1"/>
    <xf numFmtId="0" fontId="7" fillId="2" borderId="38" xfId="0" applyFont="1" applyFill="1" applyBorder="1" applyAlignment="1">
      <alignment vertical="center"/>
    </xf>
    <xf numFmtId="0" fontId="7" fillId="2" borderId="5" xfId="0" applyFont="1" applyFill="1" applyBorder="1" applyAlignment="1">
      <alignment vertical="center"/>
    </xf>
    <xf numFmtId="0" fontId="22" fillId="0" borderId="9" xfId="4" applyBorder="1"/>
    <xf numFmtId="0" fontId="3" fillId="10" borderId="0" xfId="0" applyFont="1" applyFill="1"/>
    <xf numFmtId="1" fontId="2" fillId="7" borderId="4" xfId="0" applyNumberFormat="1" applyFont="1" applyFill="1" applyBorder="1" applyAlignment="1">
      <alignment horizontal="left"/>
    </xf>
    <xf numFmtId="1" fontId="2" fillId="7" borderId="15" xfId="0" applyNumberFormat="1" applyFont="1" applyFill="1" applyBorder="1" applyAlignment="1">
      <alignment horizontal="right"/>
    </xf>
    <xf numFmtId="0" fontId="22" fillId="2" borderId="0" xfId="4" applyFill="1"/>
    <xf numFmtId="1" fontId="22" fillId="2" borderId="0" xfId="4" applyNumberFormat="1" applyFill="1"/>
    <xf numFmtId="2" fontId="2" fillId="2" borderId="0" xfId="0" applyNumberFormat="1" applyFont="1" applyFill="1"/>
    <xf numFmtId="1" fontId="2" fillId="8" borderId="15" xfId="0" applyNumberFormat="1" applyFont="1" applyFill="1" applyBorder="1"/>
    <xf numFmtId="0" fontId="0" fillId="2" borderId="4" xfId="0" applyFill="1" applyBorder="1"/>
    <xf numFmtId="0" fontId="2" fillId="2" borderId="4" xfId="0" applyFont="1" applyFill="1" applyBorder="1"/>
    <xf numFmtId="0" fontId="23" fillId="2" borderId="4" xfId="0" applyFont="1" applyFill="1" applyBorder="1" applyAlignment="1">
      <alignment horizontal="left" vertical="center" wrapText="1"/>
    </xf>
    <xf numFmtId="0" fontId="24" fillId="2" borderId="0" xfId="0" applyFont="1" applyFill="1"/>
    <xf numFmtId="0" fontId="25" fillId="2" borderId="0" xfId="0" applyFont="1" applyFill="1"/>
    <xf numFmtId="0" fontId="22" fillId="0" borderId="0" xfId="4" applyFill="1" applyBorder="1"/>
    <xf numFmtId="9" fontId="22" fillId="0" borderId="0" xfId="4" applyNumberFormat="1" applyFill="1" applyBorder="1"/>
    <xf numFmtId="0" fontId="2" fillId="2" borderId="19" xfId="0" applyFont="1" applyFill="1" applyBorder="1"/>
    <xf numFmtId="166" fontId="2" fillId="9" borderId="7" xfId="0" applyNumberFormat="1" applyFont="1" applyFill="1" applyBorder="1" applyAlignment="1">
      <alignment horizontal="right"/>
    </xf>
    <xf numFmtId="9" fontId="2" fillId="3" borderId="28" xfId="0" applyNumberFormat="1" applyFont="1" applyFill="1" applyBorder="1" applyAlignment="1">
      <alignment horizontal="right"/>
    </xf>
    <xf numFmtId="0" fontId="2" fillId="2" borderId="9" xfId="0" applyFont="1" applyFill="1" applyBorder="1"/>
    <xf numFmtId="9" fontId="2" fillId="3" borderId="39" xfId="0" applyNumberFormat="1" applyFont="1" applyFill="1" applyBorder="1" applyAlignment="1">
      <alignment horizontal="right"/>
    </xf>
    <xf numFmtId="9" fontId="2" fillId="3" borderId="40" xfId="0" applyNumberFormat="1" applyFont="1" applyFill="1" applyBorder="1" applyAlignment="1">
      <alignment horizontal="right"/>
    </xf>
    <xf numFmtId="9" fontId="2" fillId="3" borderId="21" xfId="0" applyNumberFormat="1" applyFont="1" applyFill="1" applyBorder="1" applyAlignment="1">
      <alignment horizontal="center"/>
    </xf>
    <xf numFmtId="9" fontId="2" fillId="3" borderId="26" xfId="0" applyNumberFormat="1" applyFont="1" applyFill="1" applyBorder="1" applyAlignment="1">
      <alignment horizontal="center"/>
    </xf>
    <xf numFmtId="9" fontId="0" fillId="2" borderId="18" xfId="0" applyNumberFormat="1" applyFill="1" applyBorder="1" applyAlignment="1">
      <alignment vertical="center"/>
    </xf>
    <xf numFmtId="9" fontId="0" fillId="2" borderId="37" xfId="0" applyNumberFormat="1" applyFill="1" applyBorder="1" applyAlignment="1">
      <alignment vertical="center"/>
    </xf>
    <xf numFmtId="9" fontId="22" fillId="2" borderId="17" xfId="4" applyNumberFormat="1" applyFill="1" applyBorder="1" applyAlignment="1">
      <alignment vertical="center"/>
    </xf>
    <xf numFmtId="0" fontId="12" fillId="2" borderId="1" xfId="0" applyFont="1" applyFill="1" applyBorder="1"/>
    <xf numFmtId="1" fontId="2" fillId="7" borderId="1" xfId="0" applyNumberFormat="1" applyFont="1" applyFill="1" applyBorder="1" applyAlignment="1">
      <alignment horizontal="left"/>
    </xf>
    <xf numFmtId="1" fontId="22" fillId="2" borderId="0" xfId="4" applyNumberFormat="1" applyFill="1" applyBorder="1"/>
    <xf numFmtId="1" fontId="22" fillId="2" borderId="0" xfId="4" applyNumberFormat="1" applyFill="1" applyBorder="1" applyAlignment="1">
      <alignment horizontal="right"/>
    </xf>
    <xf numFmtId="1" fontId="2" fillId="2" borderId="15" xfId="0" applyNumberFormat="1" applyFont="1" applyFill="1" applyBorder="1" applyAlignment="1">
      <alignment horizontal="right"/>
    </xf>
    <xf numFmtId="1" fontId="2" fillId="2" borderId="3" xfId="0" applyNumberFormat="1" applyFont="1" applyFill="1" applyBorder="1" applyAlignment="1">
      <alignment horizontal="right"/>
    </xf>
    <xf numFmtId="1" fontId="0" fillId="0" borderId="0" xfId="0" applyNumberFormat="1" applyAlignment="1">
      <alignment vertical="center"/>
    </xf>
    <xf numFmtId="1" fontId="26" fillId="10" borderId="0" xfId="5" applyNumberFormat="1" applyFont="1" applyFill="1"/>
    <xf numFmtId="2" fontId="2" fillId="2" borderId="8" xfId="0" applyNumberFormat="1" applyFont="1" applyFill="1" applyBorder="1"/>
    <xf numFmtId="1" fontId="2" fillId="2" borderId="2" xfId="0" applyNumberFormat="1" applyFont="1" applyFill="1" applyBorder="1"/>
    <xf numFmtId="1" fontId="2" fillId="2" borderId="7" xfId="0" applyNumberFormat="1" applyFont="1" applyFill="1" applyBorder="1"/>
    <xf numFmtId="2" fontId="2" fillId="2" borderId="5" xfId="0" applyNumberFormat="1" applyFont="1" applyFill="1" applyBorder="1"/>
    <xf numFmtId="2" fontId="2" fillId="2" borderId="9" xfId="0" applyNumberFormat="1" applyFont="1" applyFill="1" applyBorder="1"/>
    <xf numFmtId="1" fontId="0" fillId="2" borderId="3" xfId="0" applyNumberFormat="1" applyFill="1" applyBorder="1"/>
    <xf numFmtId="2" fontId="22" fillId="2" borderId="0" xfId="4" applyNumberFormat="1" applyFill="1" applyBorder="1"/>
    <xf numFmtId="9" fontId="0" fillId="2" borderId="0" xfId="0" applyNumberFormat="1" applyFill="1" applyAlignment="1">
      <alignment horizontal="right"/>
    </xf>
    <xf numFmtId="9" fontId="0" fillId="2" borderId="6" xfId="0" applyNumberFormat="1" applyFill="1" applyBorder="1" applyAlignment="1">
      <alignment horizontal="right"/>
    </xf>
    <xf numFmtId="9" fontId="0" fillId="2" borderId="3" xfId="0" applyNumberFormat="1" applyFill="1" applyBorder="1" applyAlignment="1">
      <alignment horizontal="right"/>
    </xf>
    <xf numFmtId="9" fontId="0" fillId="2" borderId="10" xfId="0" applyNumberFormat="1" applyFill="1" applyBorder="1" applyAlignment="1">
      <alignment horizontal="right"/>
    </xf>
    <xf numFmtId="9" fontId="22" fillId="2" borderId="0" xfId="4" applyNumberFormat="1" applyFill="1" applyBorder="1" applyAlignment="1">
      <alignment horizontal="right"/>
    </xf>
    <xf numFmtId="165" fontId="2" fillId="2" borderId="0" xfId="1" applyNumberFormat="1" applyFont="1" applyFill="1" applyBorder="1"/>
    <xf numFmtId="2" fontId="2" fillId="2" borderId="0" xfId="0" applyNumberFormat="1" applyFont="1" applyFill="1" applyAlignment="1">
      <alignment horizontal="right"/>
    </xf>
    <xf numFmtId="165" fontId="2" fillId="2" borderId="0" xfId="1" applyNumberFormat="1" applyFont="1" applyFill="1" applyBorder="1" applyAlignment="1">
      <alignment horizontal="right"/>
    </xf>
    <xf numFmtId="1" fontId="13" fillId="2" borderId="0" xfId="0" applyNumberFormat="1" applyFont="1" applyFill="1"/>
    <xf numFmtId="164" fontId="14" fillId="2" borderId="0" xfId="0" applyNumberFormat="1" applyFont="1" applyFill="1"/>
    <xf numFmtId="11" fontId="0" fillId="2" borderId="0" xfId="0" applyNumberFormat="1" applyFill="1"/>
    <xf numFmtId="3" fontId="0" fillId="2" borderId="0" xfId="0" applyNumberFormat="1" applyFill="1"/>
    <xf numFmtId="3" fontId="2" fillId="3" borderId="22" xfId="0" applyNumberFormat="1" applyFont="1" applyFill="1" applyBorder="1" applyAlignment="1">
      <alignment horizontal="right"/>
    </xf>
    <xf numFmtId="3" fontId="0" fillId="2" borderId="22" xfId="0" applyNumberFormat="1" applyFill="1" applyBorder="1" applyAlignment="1">
      <alignment horizontal="right"/>
    </xf>
    <xf numFmtId="3" fontId="0" fillId="2" borderId="10" xfId="0" applyNumberFormat="1" applyFill="1" applyBorder="1" applyAlignment="1">
      <alignment horizontal="right"/>
    </xf>
    <xf numFmtId="0" fontId="8" fillId="2" borderId="27" xfId="0" applyFont="1" applyFill="1" applyBorder="1"/>
    <xf numFmtId="0" fontId="0" fillId="2" borderId="28" xfId="0" applyFill="1" applyBorder="1"/>
    <xf numFmtId="0" fontId="7" fillId="2" borderId="18" xfId="0" applyFont="1" applyFill="1" applyBorder="1" applyAlignment="1">
      <alignment horizontal="left" indent="2"/>
    </xf>
    <xf numFmtId="0" fontId="7" fillId="2" borderId="17" xfId="0" applyFont="1" applyFill="1" applyBorder="1" applyAlignment="1">
      <alignment horizontal="left" indent="2"/>
    </xf>
    <xf numFmtId="0" fontId="2" fillId="2" borderId="25" xfId="0" applyFont="1" applyFill="1" applyBorder="1"/>
    <xf numFmtId="0" fontId="2" fillId="2" borderId="18" xfId="0" applyFont="1" applyFill="1" applyBorder="1"/>
    <xf numFmtId="0" fontId="7" fillId="2" borderId="37" xfId="0" applyFont="1" applyFill="1" applyBorder="1" applyAlignment="1">
      <alignment horizontal="left" indent="2"/>
    </xf>
    <xf numFmtId="0" fontId="2" fillId="2" borderId="28" xfId="0" applyFont="1" applyFill="1" applyBorder="1"/>
    <xf numFmtId="3" fontId="0" fillId="2" borderId="3" xfId="1" applyNumberFormat="1" applyFont="1" applyFill="1" applyBorder="1" applyAlignment="1">
      <alignment horizontal="right"/>
    </xf>
    <xf numFmtId="3" fontId="2" fillId="3" borderId="24" xfId="0" applyNumberFormat="1" applyFont="1" applyFill="1" applyBorder="1" applyAlignment="1">
      <alignment horizontal="right"/>
    </xf>
    <xf numFmtId="3" fontId="0" fillId="2" borderId="6" xfId="1" applyNumberFormat="1" applyFont="1" applyFill="1" applyBorder="1" applyAlignment="1">
      <alignment horizontal="right"/>
    </xf>
    <xf numFmtId="3" fontId="0" fillId="2" borderId="10" xfId="1" applyNumberFormat="1" applyFont="1" applyFill="1" applyBorder="1" applyAlignment="1">
      <alignment horizontal="right"/>
    </xf>
    <xf numFmtId="0" fontId="9" fillId="2" borderId="0" xfId="0" applyFont="1" applyFill="1"/>
    <xf numFmtId="0" fontId="2" fillId="2" borderId="6" xfId="0" applyFont="1" applyFill="1" applyBorder="1"/>
    <xf numFmtId="0" fontId="0" fillId="2" borderId="6" xfId="0" applyFill="1" applyBorder="1"/>
    <xf numFmtId="9" fontId="22" fillId="2" borderId="0" xfId="4" applyNumberFormat="1" applyFill="1"/>
    <xf numFmtId="165" fontId="0" fillId="2" borderId="0" xfId="0" applyNumberFormat="1" applyFill="1"/>
    <xf numFmtId="3" fontId="2" fillId="3" borderId="15" xfId="0" applyNumberFormat="1" applyFont="1" applyFill="1" applyBorder="1" applyAlignment="1">
      <alignment horizontal="right"/>
    </xf>
    <xf numFmtId="1" fontId="26" fillId="10" borderId="0" xfId="5" applyNumberFormat="1" applyFont="1" applyFill="1" applyAlignment="1">
      <alignment horizontal="left" vertical="center" wrapText="1"/>
    </xf>
    <xf numFmtId="0" fontId="27" fillId="11" borderId="0" xfId="0" applyFont="1" applyFill="1"/>
    <xf numFmtId="0" fontId="27" fillId="11" borderId="3" xfId="0" applyFont="1" applyFill="1" applyBorder="1"/>
    <xf numFmtId="0" fontId="6" fillId="0" borderId="4" xfId="0" applyFont="1" applyBorder="1"/>
    <xf numFmtId="0" fontId="6" fillId="2" borderId="4" xfId="0" applyFont="1" applyFill="1" applyBorder="1"/>
    <xf numFmtId="0" fontId="2" fillId="10" borderId="0" xfId="0" applyFont="1" applyFill="1" applyAlignment="1">
      <alignment horizontal="center" vertical="center"/>
    </xf>
    <xf numFmtId="0" fontId="11" fillId="11" borderId="15" xfId="0" applyFont="1" applyFill="1" applyBorder="1" applyAlignment="1">
      <alignment horizontal="center" vertical="center"/>
    </xf>
    <xf numFmtId="0" fontId="0" fillId="12" borderId="4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12" borderId="16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2" fillId="0" borderId="18" xfId="0" applyFont="1" applyBorder="1"/>
    <xf numFmtId="3" fontId="2" fillId="2" borderId="5" xfId="0" applyNumberFormat="1" applyFont="1" applyFill="1" applyBorder="1"/>
    <xf numFmtId="3" fontId="2" fillId="2" borderId="0" xfId="0" applyNumberFormat="1" applyFont="1" applyFill="1"/>
    <xf numFmtId="3" fontId="2" fillId="2" borderId="7" xfId="0" applyNumberFormat="1" applyFont="1" applyFill="1" applyBorder="1"/>
    <xf numFmtId="0" fontId="0" fillId="0" borderId="15" xfId="0" applyBorder="1"/>
    <xf numFmtId="3" fontId="0" fillId="2" borderId="4" xfId="0" applyNumberFormat="1" applyFill="1" applyBorder="1"/>
    <xf numFmtId="3" fontId="0" fillId="2" borderId="1" xfId="0" applyNumberFormat="1" applyFill="1" applyBorder="1"/>
    <xf numFmtId="3" fontId="0" fillId="2" borderId="16" xfId="0" applyNumberFormat="1" applyFill="1" applyBorder="1"/>
    <xf numFmtId="3" fontId="0" fillId="0" borderId="0" xfId="0" applyNumberFormat="1"/>
    <xf numFmtId="0" fontId="0" fillId="0" borderId="27" xfId="0" applyBorder="1"/>
    <xf numFmtId="3" fontId="0" fillId="2" borderId="8" xfId="0" applyNumberFormat="1" applyFill="1" applyBorder="1"/>
    <xf numFmtId="3" fontId="0" fillId="2" borderId="2" xfId="0" applyNumberFormat="1" applyFill="1" applyBorder="1"/>
    <xf numFmtId="3" fontId="0" fillId="2" borderId="7" xfId="0" applyNumberFormat="1" applyFill="1" applyBorder="1"/>
    <xf numFmtId="0" fontId="0" fillId="0" borderId="18" xfId="0" applyBorder="1"/>
    <xf numFmtId="3" fontId="0" fillId="2" borderId="5" xfId="0" applyNumberFormat="1" applyFill="1" applyBorder="1"/>
    <xf numFmtId="3" fontId="0" fillId="2" borderId="6" xfId="0" applyNumberFormat="1" applyFill="1" applyBorder="1"/>
    <xf numFmtId="0" fontId="0" fillId="0" borderId="17" xfId="0" applyBorder="1"/>
    <xf numFmtId="3" fontId="0" fillId="2" borderId="9" xfId="0" applyNumberFormat="1" applyFill="1" applyBorder="1"/>
    <xf numFmtId="3" fontId="0" fillId="2" borderId="3" xfId="0" applyNumberFormat="1" applyFill="1" applyBorder="1"/>
    <xf numFmtId="3" fontId="0" fillId="2" borderId="10" xfId="0" applyNumberFormat="1" applyFill="1" applyBorder="1"/>
    <xf numFmtId="167" fontId="0" fillId="2" borderId="0" xfId="0" applyNumberFormat="1" applyFill="1"/>
    <xf numFmtId="0" fontId="11" fillId="11" borderId="15" xfId="0" applyFont="1" applyFill="1" applyBorder="1" applyAlignment="1">
      <alignment horizontal="center" vertical="center" wrapText="1"/>
    </xf>
    <xf numFmtId="0" fontId="0" fillId="0" borderId="5" xfId="0" applyBorder="1" applyAlignment="1">
      <alignment vertical="center"/>
    </xf>
    <xf numFmtId="0" fontId="0" fillId="0" borderId="5" xfId="0" applyBorder="1"/>
    <xf numFmtId="0" fontId="2" fillId="5" borderId="41" xfId="0" applyFont="1" applyFill="1" applyBorder="1" applyAlignment="1">
      <alignment horizontal="center" vertical="center"/>
    </xf>
    <xf numFmtId="2" fontId="21" fillId="2" borderId="0" xfId="0" applyNumberFormat="1" applyFont="1" applyFill="1" applyAlignment="1">
      <alignment horizontal="right"/>
    </xf>
    <xf numFmtId="164" fontId="16" fillId="2" borderId="0" xfId="0" applyNumberFormat="1" applyFont="1" applyFill="1" applyAlignment="1">
      <alignment horizontal="right"/>
    </xf>
    <xf numFmtId="165" fontId="0" fillId="10" borderId="36" xfId="0" applyNumberFormat="1" applyFill="1" applyBorder="1"/>
    <xf numFmtId="1" fontId="0" fillId="0" borderId="0" xfId="0" applyNumberFormat="1" applyAlignment="1">
      <alignment horizontal="right"/>
    </xf>
    <xf numFmtId="0" fontId="13" fillId="0" borderId="0" xfId="0" applyFont="1"/>
    <xf numFmtId="0" fontId="16" fillId="0" borderId="0" xfId="0" applyFont="1"/>
    <xf numFmtId="1" fontId="2" fillId="13" borderId="4" xfId="0" applyNumberFormat="1" applyFont="1" applyFill="1" applyBorder="1" applyAlignment="1">
      <alignment horizontal="left"/>
    </xf>
    <xf numFmtId="0" fontId="0" fillId="13" borderId="0" xfId="0" applyFill="1"/>
    <xf numFmtId="164" fontId="2" fillId="13" borderId="1" xfId="0" applyNumberFormat="1" applyFont="1" applyFill="1" applyBorder="1" applyAlignment="1">
      <alignment horizontal="right"/>
    </xf>
    <xf numFmtId="164" fontId="2" fillId="13" borderId="15" xfId="0" applyNumberFormat="1" applyFont="1" applyFill="1" applyBorder="1" applyAlignment="1">
      <alignment horizontal="right"/>
    </xf>
    <xf numFmtId="164" fontId="0" fillId="2" borderId="18" xfId="0" applyNumberFormat="1" applyFill="1" applyBorder="1" applyAlignment="1">
      <alignment horizontal="right"/>
    </xf>
    <xf numFmtId="1" fontId="2" fillId="14" borderId="4" xfId="0" applyNumberFormat="1" applyFont="1" applyFill="1" applyBorder="1"/>
    <xf numFmtId="0" fontId="0" fillId="14" borderId="3" xfId="0" applyFill="1" applyBorder="1"/>
    <xf numFmtId="164" fontId="2" fillId="14" borderId="1" xfId="0" applyNumberFormat="1" applyFont="1" applyFill="1" applyBorder="1"/>
    <xf numFmtId="164" fontId="2" fillId="14" borderId="15" xfId="0" applyNumberFormat="1" applyFont="1" applyFill="1" applyBorder="1"/>
    <xf numFmtId="164" fontId="11" fillId="13" borderId="4" xfId="0" quotePrefix="1" applyNumberFormat="1" applyFont="1" applyFill="1" applyBorder="1" applyAlignment="1">
      <alignment horizontal="right"/>
    </xf>
    <xf numFmtId="164" fontId="11" fillId="13" borderId="1" xfId="0" applyNumberFormat="1" applyFont="1" applyFill="1" applyBorder="1" applyAlignment="1">
      <alignment horizontal="right"/>
    </xf>
    <xf numFmtId="164" fontId="11" fillId="13" borderId="15" xfId="0" applyNumberFormat="1" applyFont="1" applyFill="1" applyBorder="1" applyAlignment="1">
      <alignment horizontal="right"/>
    </xf>
    <xf numFmtId="164" fontId="16" fillId="2" borderId="5" xfId="0" applyNumberFormat="1" applyFont="1" applyFill="1" applyBorder="1" applyAlignment="1">
      <alignment horizontal="right"/>
    </xf>
    <xf numFmtId="164" fontId="11" fillId="13" borderId="4" xfId="0" applyNumberFormat="1" applyFont="1" applyFill="1" applyBorder="1" applyAlignment="1">
      <alignment horizontal="right"/>
    </xf>
    <xf numFmtId="164" fontId="0" fillId="2" borderId="5" xfId="0" applyNumberFormat="1" applyFill="1" applyBorder="1" applyAlignment="1">
      <alignment horizontal="right"/>
    </xf>
    <xf numFmtId="164" fontId="11" fillId="14" borderId="4" xfId="0" applyNumberFormat="1" applyFont="1" applyFill="1" applyBorder="1"/>
    <xf numFmtId="164" fontId="11" fillId="14" borderId="1" xfId="0" applyNumberFormat="1" applyFont="1" applyFill="1" applyBorder="1"/>
    <xf numFmtId="164" fontId="11" fillId="14" borderId="15" xfId="0" applyNumberFormat="1" applyFont="1" applyFill="1" applyBorder="1"/>
    <xf numFmtId="164" fontId="2" fillId="3" borderId="1" xfId="0" applyNumberFormat="1" applyFont="1" applyFill="1" applyBorder="1" applyAlignment="1">
      <alignment horizontal="right"/>
    </xf>
    <xf numFmtId="0" fontId="21" fillId="2" borderId="0" xfId="0" applyFont="1" applyFill="1"/>
    <xf numFmtId="168" fontId="21" fillId="2" borderId="6" xfId="0" applyNumberFormat="1" applyFont="1" applyFill="1" applyBorder="1" applyAlignment="1">
      <alignment horizontal="right"/>
    </xf>
    <xf numFmtId="168" fontId="21" fillId="2" borderId="10" xfId="0" applyNumberFormat="1" applyFont="1" applyFill="1" applyBorder="1" applyAlignment="1">
      <alignment horizontal="right"/>
    </xf>
    <xf numFmtId="0" fontId="21" fillId="0" borderId="0" xfId="0" applyFont="1"/>
    <xf numFmtId="0" fontId="23" fillId="2" borderId="8" xfId="0" applyFont="1" applyFill="1" applyBorder="1" applyAlignment="1">
      <alignment horizontal="left" vertical="center" wrapText="1"/>
    </xf>
    <xf numFmtId="0" fontId="23" fillId="2" borderId="5" xfId="0" applyFont="1" applyFill="1" applyBorder="1" applyAlignment="1">
      <alignment horizontal="left" vertical="center" wrapText="1"/>
    </xf>
    <xf numFmtId="0" fontId="23" fillId="2" borderId="9" xfId="0" applyFont="1" applyFill="1" applyBorder="1" applyAlignment="1">
      <alignment horizontal="left" vertical="center" wrapText="1"/>
    </xf>
  </cellXfs>
  <cellStyles count="6">
    <cellStyle name="Lien hypertexte" xfId="3" builtinId="8"/>
    <cellStyle name="Motif 2 2" xfId="2" xr:uid="{00000000-0005-0000-0000-000001000000}"/>
    <cellStyle name="Normal" xfId="0" builtinId="0"/>
    <cellStyle name="Normal 2" xfId="5" xr:uid="{00000000-0005-0000-0000-000003000000}"/>
    <cellStyle name="Pourcentage" xfId="1" builtinId="5"/>
    <cellStyle name="Texte explicatif" xfId="4" builtinId="53"/>
  </cellStyles>
  <dxfs count="0"/>
  <tableStyles count="0" defaultTableStyle="TableStyleMedium2" defaultPivotStyle="PivotStyleLight16"/>
  <colors>
    <mruColors>
      <color rgb="FFFFFF99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3.xml"/><Relationship Id="rId13" Type="http://schemas.openxmlformats.org/officeDocument/2006/relationships/chartsheet" Target="chartsheets/sheet7.xml"/><Relationship Id="rId1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3.xml"/><Relationship Id="rId7" Type="http://schemas.openxmlformats.org/officeDocument/2006/relationships/chartsheet" Target="chartsheets/sheet2.xml"/><Relationship Id="rId12" Type="http://schemas.openxmlformats.org/officeDocument/2006/relationships/worksheet" Target="worksheets/sheet6.xml"/><Relationship Id="rId17" Type="http://schemas.openxmlformats.org/officeDocument/2006/relationships/chartsheet" Target="chartsheets/sheet10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7.xml"/><Relationship Id="rId20" Type="http://schemas.openxmlformats.org/officeDocument/2006/relationships/externalLink" Target="externalLinks/externalLink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1.xml"/><Relationship Id="rId11" Type="http://schemas.openxmlformats.org/officeDocument/2006/relationships/chartsheet" Target="chartsheets/sheet6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hartsheet" Target="chartsheets/sheet9.xml"/><Relationship Id="rId23" Type="http://schemas.openxmlformats.org/officeDocument/2006/relationships/styles" Target="styles.xml"/><Relationship Id="rId10" Type="http://schemas.openxmlformats.org/officeDocument/2006/relationships/chartsheet" Target="chartsheets/sheet5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4.xml"/><Relationship Id="rId14" Type="http://schemas.openxmlformats.org/officeDocument/2006/relationships/chartsheet" Target="chartsheets/sheet8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'Table Graphs'!$B$4</c:f>
          <c:strCache>
            <c:ptCount val="1"/>
            <c:pt idx="0">
              <c:v>SNBC3 : Energie finale par usage et énergie primaire (Mtep)</c:v>
            </c:pt>
          </c:strCache>
        </c:strRef>
      </c:tx>
      <c:layout>
        <c:manualLayout>
          <c:xMode val="edge"/>
          <c:yMode val="edge"/>
          <c:x val="4.15560737277888E-2"/>
          <c:y val="1.8790867843499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Arial" panose="020B0604020202020204" pitchFamily="34" charset="0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6.2368481705777662E-2"/>
          <c:y val="9.2178709531540379E-2"/>
          <c:w val="0.72086842510503502"/>
          <c:h val="0.80743011521699826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'T energie usages'!#REF!</c:f>
              <c:strCache>
                <c:ptCount val="1"/>
                <c:pt idx="0">
                  <c:v>ER_RESIDENTIAL_coal_2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 energie usages'!#REF!</c:f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'T energie usages'!#REF!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9E4B-4528-ADD6-F8FC9A686728}"/>
            </c:ext>
          </c:extLst>
        </c:ser>
        <c:ser>
          <c:idx val="0"/>
          <c:order val="1"/>
          <c:tx>
            <c:strRef>
              <c:f>'T energie usages'!#REF!</c:f>
              <c:strCache>
                <c:ptCount val="1"/>
                <c:pt idx="0">
                  <c:v>ER_TRANS_PUBLIC_coal_2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 energie usages'!#REF!</c:f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'T energie usages'!#REF!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9E4B-4528-ADD6-F8FC9A686728}"/>
            </c:ext>
          </c:extLst>
        </c:ser>
        <c:ser>
          <c:idx val="2"/>
          <c:order val="2"/>
          <c:tx>
            <c:strRef>
              <c:f>'T energie usages'!#REF!</c:f>
              <c:strCache>
                <c:ptCount val="1"/>
                <c:pt idx="0">
                  <c:v>ER_TERTIARY_coal_2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 energie usages'!#REF!</c:f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'T energie usages'!#REF!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9E4B-4528-ADD6-F8FC9A686728}"/>
            </c:ext>
          </c:extLst>
        </c:ser>
        <c:ser>
          <c:idx val="3"/>
          <c:order val="3"/>
          <c:tx>
            <c:strRef>
              <c:f>'T energie usages'!#REF!</c:f>
              <c:strCache>
                <c:ptCount val="1"/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 energie usages'!#REF!</c:f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'T energie usages'!#REF!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3-9E4B-4528-ADD6-F8FC9A6867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035744"/>
        <c:axId val="213036528"/>
      </c:barChart>
      <c:lineChart>
        <c:grouping val="standard"/>
        <c:varyColors val="0"/>
        <c:ser>
          <c:idx val="4"/>
          <c:order val="4"/>
          <c:tx>
            <c:strRef>
              <c:f>'T energie vecteurs'!$Z$8</c:f>
              <c:strCache>
                <c:ptCount val="1"/>
                <c:pt idx="0">
                  <c:v>Energie primaire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2.7369058718806952E-3"/>
                  <c:y val="-3.95942841146682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E4B-4528-ADD6-F8FC9A686728}"/>
                </c:ext>
              </c:extLst>
            </c:dLbl>
            <c:dLbl>
              <c:idx val="1"/>
              <c:layout>
                <c:manualLayout>
                  <c:x val="1.3684529359403977E-3"/>
                  <c:y val="-2.709082597319403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E4B-4528-ADD6-F8FC9A68672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 energie vecteurs'!$AA$8:$AC$8</c:f>
              <c:numCache>
                <c:formatCode>0</c:formatCode>
                <c:ptCount val="3"/>
                <c:pt idx="0">
                  <c:v>230.4413945192</c:v>
                </c:pt>
                <c:pt idx="1">
                  <c:v>228.54553839210001</c:v>
                </c:pt>
                <c:pt idx="2">
                  <c:v>189.9711363511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'T energie usages'!#REF!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6-9E4B-4528-ADD6-F8FC9A686728}"/>
            </c:ext>
          </c:extLst>
        </c:ser>
        <c:ser>
          <c:idx val="5"/>
          <c:order val="5"/>
          <c:tx>
            <c:strRef>
              <c:f>'T energie usages'!#REF!</c:f>
              <c:strCache>
                <c:ptCount val="1"/>
                <c:pt idx="0">
                  <c:v>ER_INDUS_coal_2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1.3647219379051268E-3"/>
                  <c:y val="-3.134796238244513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687-4F22-A5E8-E4153E109927}"/>
                </c:ext>
              </c:extLst>
            </c:dLbl>
            <c:dLbl>
              <c:idx val="1"/>
              <c:layout>
                <c:manualLayout>
                  <c:x val="1.3647219379051519E-3"/>
                  <c:y val="-2.507836990595618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687-4F22-A5E8-E4153E109927}"/>
                </c:ext>
              </c:extLst>
            </c:dLbl>
            <c:dLbl>
              <c:idx val="2"/>
              <c:layout>
                <c:manualLayout>
                  <c:x val="5.4588877516206077E-3"/>
                  <c:y val="-1.462904911180780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687-4F22-A5E8-E4153E109927}"/>
                </c:ext>
              </c:extLst>
            </c:dLbl>
            <c:spPr>
              <a:solidFill>
                <a:srgbClr val="FFFF99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 energie usages'!#REF!</c:f>
            </c:numRef>
          </c:val>
          <c:smooth val="0"/>
          <c:extLst>
            <c:ext xmlns:c16="http://schemas.microsoft.com/office/drawing/2014/chart" uri="{C3380CC4-5D6E-409C-BE32-E72D297353CC}">
              <c16:uniqueId val="{00000000-B687-4F22-A5E8-E4153E1099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035744"/>
        <c:axId val="213036528"/>
      </c:lineChart>
      <c:catAx>
        <c:axId val="213035744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036528"/>
        <c:crosses val="autoZero"/>
        <c:auto val="1"/>
        <c:lblAlgn val="ctr"/>
        <c:lblOffset val="100"/>
        <c:noMultiLvlLbl val="0"/>
      </c:catAx>
      <c:valAx>
        <c:axId val="21303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035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688045232372196"/>
          <c:y val="0.13592261164763317"/>
          <c:w val="0.19311954480613158"/>
          <c:h val="0.5068572227844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'Table Graphs'!$B$11</c:f>
          <c:strCache>
            <c:ptCount val="1"/>
            <c:pt idx="0">
              <c:v>SNBC3 : Ventilation du parc de logements (%)</c:v>
            </c:pt>
          </c:strCache>
        </c:strRef>
      </c:tx>
      <c:layout>
        <c:manualLayout>
          <c:xMode val="edge"/>
          <c:yMode val="edge"/>
          <c:x val="3.4237370593317988E-2"/>
          <c:y val="1.25373137275194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6658523898908643E-2"/>
          <c:y val="8.8051017074071342E-2"/>
          <c:w val="0.68257048305485446"/>
          <c:h val="0.82845108449838833"/>
        </c:manualLayout>
      </c:layout>
      <c:barChart>
        <c:barDir val="col"/>
        <c:grouping val="stacked"/>
        <c:varyColors val="0"/>
        <c:ser>
          <c:idx val="2"/>
          <c:order val="0"/>
          <c:tx>
            <c:strRef>
              <c:f>'T logement'!$Y$19</c:f>
              <c:strCache>
                <c:ptCount val="1"/>
                <c:pt idx="0">
                  <c:v>Passoires énergétiques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logement'!$Z$16:$AB$16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logement'!$Z$19:$AB$19</c:f>
              <c:numCache>
                <c:formatCode>0.0%</c:formatCode>
                <c:ptCount val="3"/>
                <c:pt idx="0">
                  <c:v>0.1557982512348593</c:v>
                </c:pt>
                <c:pt idx="1">
                  <c:v>9.4248138572083751E-2</c:v>
                </c:pt>
                <c:pt idx="2">
                  <c:v>4.4692259561308428E-2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7D-4A1E-817A-62C204FE9217}"/>
            </c:ext>
          </c:extLst>
        </c:ser>
        <c:ser>
          <c:idx val="1"/>
          <c:order val="1"/>
          <c:tx>
            <c:strRef>
              <c:f>'T logement'!$Y$18</c:f>
              <c:strCache>
                <c:ptCount val="1"/>
                <c:pt idx="0">
                  <c:v>Consommation modérée 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logement'!$Z$16:$AB$16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logement'!$Z$18:$AB$18</c:f>
              <c:numCache>
                <c:formatCode>0.0%</c:formatCode>
                <c:ptCount val="3"/>
                <c:pt idx="0">
                  <c:v>0.75971562099568257</c:v>
                </c:pt>
                <c:pt idx="1">
                  <c:v>0.69241160348723496</c:v>
                </c:pt>
                <c:pt idx="2">
                  <c:v>0.49650262089364461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7D-4A1E-817A-62C204FE9217}"/>
            </c:ext>
          </c:extLst>
        </c:ser>
        <c:ser>
          <c:idx val="0"/>
          <c:order val="2"/>
          <c:tx>
            <c:strRef>
              <c:f>'T logement'!$Y$17</c:f>
              <c:strCache>
                <c:ptCount val="1"/>
                <c:pt idx="0">
                  <c:v>Basse consommation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logement'!$Z$16:$AB$16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logement'!$Z$17:$AB$17</c:f>
              <c:numCache>
                <c:formatCode>0.0%</c:formatCode>
                <c:ptCount val="3"/>
                <c:pt idx="0">
                  <c:v>8.4486127917656847E-2</c:v>
                </c:pt>
                <c:pt idx="1">
                  <c:v>0.21334025781571625</c:v>
                </c:pt>
                <c:pt idx="2">
                  <c:v>0.4589368855045674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F7D-4A1E-817A-62C204FE92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11369888"/>
        <c:axId val="311370280"/>
      </c:barChart>
      <c:catAx>
        <c:axId val="311369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1370280"/>
        <c:crosses val="autoZero"/>
        <c:auto val="1"/>
        <c:lblAlgn val="ctr"/>
        <c:lblOffset val="100"/>
        <c:noMultiLvlLbl val="0"/>
      </c:catAx>
      <c:valAx>
        <c:axId val="31137028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1369888"/>
        <c:crosses val="autoZero"/>
        <c:crossBetween val="between"/>
        <c:minorUnit val="0.2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791440886990928"/>
          <c:y val="0.32089954452336433"/>
          <c:w val="0.1938897620111919"/>
          <c:h val="0.4944075879049475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fr-FR">
                <a:solidFill>
                  <a:schemeClr val="bg1"/>
                </a:solidFill>
              </a:rPr>
              <a:t>Mix</a:t>
            </a:r>
            <a:r>
              <a:rPr lang="fr-FR" baseline="0">
                <a:solidFill>
                  <a:schemeClr val="bg1"/>
                </a:solidFill>
              </a:rPr>
              <a:t> electrique</a:t>
            </a:r>
            <a:endParaRPr lang="fr-FR">
              <a:solidFill>
                <a:schemeClr val="bg1"/>
              </a:solidFill>
            </a:endParaRPr>
          </a:p>
        </c:rich>
      </c:tx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4.9132812442860448E-2"/>
          <c:y val="0.22494198230312157"/>
          <c:w val="0.69226941862961444"/>
          <c:h val="0.5782128245765991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 energie vecteurs'!$Z$48</c:f>
              <c:strCache>
                <c:ptCount val="1"/>
                <c:pt idx="0">
                  <c:v>charbon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7.8001817348599803E-2"/>
                  <c:y val="-1.460757145427508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1CC-4F25-BB18-D2DE93E1EAE8}"/>
                </c:ext>
              </c:extLst>
            </c:dLbl>
            <c:dLbl>
              <c:idx val="1"/>
              <c:layout>
                <c:manualLayout>
                  <c:x val="7.9370270284540051E-2"/>
                  <c:y val="-1.66943673763142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1CC-4F25-BB18-D2DE93E1EAE8}"/>
                </c:ext>
              </c:extLst>
            </c:dLbl>
            <c:dLbl>
              <c:idx val="2"/>
              <c:layout>
                <c:manualLayout>
                  <c:x val="8.2107176156420852E-2"/>
                  <c:y val="-2.921514290854986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1CC-4F25-BB18-D2DE93E1EAE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vecteurs'!$AA$43:$AC$43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vecteurs'!$AA$48:$AC$48</c:f>
              <c:numCache>
                <c:formatCode>0</c:formatCode>
                <c:ptCount val="3"/>
                <c:pt idx="0">
                  <c:v>2.4776241890000001</c:v>
                </c:pt>
                <c:pt idx="1">
                  <c:v>2.639719178</c:v>
                </c:pt>
                <c:pt idx="2">
                  <c:v>3.5721097620000002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1CC-4F25-BB18-D2DE93E1EAE8}"/>
            </c:ext>
          </c:extLst>
        </c:ser>
        <c:ser>
          <c:idx val="3"/>
          <c:order val="1"/>
          <c:tx>
            <c:strRef>
              <c:f>'T energie vecteurs'!$Z$47</c:f>
              <c:strCache>
                <c:ptCount val="1"/>
                <c:pt idx="0">
                  <c:v>carburant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solidFill>
                <a:schemeClr val="accent6"/>
              </a:solidFill>
            </a:ln>
            <a:effectLst/>
          </c:spPr>
          <c:invertIfNegative val="0"/>
          <c:dLbls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1CC-4F25-BB18-D2DE93E1EAE8}"/>
                </c:ext>
              </c:extLst>
            </c:dLbl>
            <c:dLbl>
              <c:idx val="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1CC-4F25-BB18-D2DE93E1EAE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vecteurs'!$AA$43:$AC$43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vecteurs'!$AA$47:$AC$47</c:f>
              <c:numCache>
                <c:formatCode>0</c:formatCode>
                <c:ptCount val="3"/>
                <c:pt idx="0">
                  <c:v>69.000234223999996</c:v>
                </c:pt>
                <c:pt idx="1">
                  <c:v>63.697612579000001</c:v>
                </c:pt>
                <c:pt idx="2">
                  <c:v>54.604443922000002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1CC-4F25-BB18-D2DE93E1EAE8}"/>
            </c:ext>
          </c:extLst>
        </c:ser>
        <c:ser>
          <c:idx val="1"/>
          <c:order val="2"/>
          <c:tx>
            <c:strRef>
              <c:f>'T energie vecteurs'!$Z$45</c:f>
              <c:strCache>
                <c:ptCount val="1"/>
                <c:pt idx="0">
                  <c:v>chaleur (bois…)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bg1">
                  <a:lumMod val="5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vecteurs'!$AA$43:$AC$43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vecteurs'!$AA$45:$AC$45</c:f>
              <c:numCache>
                <c:formatCode>0</c:formatCode>
                <c:ptCount val="3"/>
                <c:pt idx="0">
                  <c:v>10.318630882899999</c:v>
                </c:pt>
                <c:pt idx="1">
                  <c:v>10.0563633051</c:v>
                </c:pt>
                <c:pt idx="2">
                  <c:v>12.312032820799999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1CC-4F25-BB18-D2DE93E1EAE8}"/>
            </c:ext>
          </c:extLst>
        </c:ser>
        <c:ser>
          <c:idx val="2"/>
          <c:order val="3"/>
          <c:tx>
            <c:strRef>
              <c:f>'T energie vecteurs'!$Z$46</c:f>
              <c:strCache>
                <c:ptCount val="1"/>
                <c:pt idx="0">
                  <c:v>gaz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vecteurs'!$AA$43:$AC$43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vecteurs'!$AA$46:$AC$46</c:f>
              <c:numCache>
                <c:formatCode>0</c:formatCode>
                <c:ptCount val="3"/>
                <c:pt idx="0">
                  <c:v>23.5430477745</c:v>
                </c:pt>
                <c:pt idx="1">
                  <c:v>17.922583693899998</c:v>
                </c:pt>
                <c:pt idx="2">
                  <c:v>16.4532242947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1CC-4F25-BB18-D2DE93E1EAE8}"/>
            </c:ext>
          </c:extLst>
        </c:ser>
        <c:ser>
          <c:idx val="4"/>
          <c:order val="4"/>
          <c:tx>
            <c:strRef>
              <c:f>'T energie vecteurs'!$Z$44</c:f>
              <c:strCache>
                <c:ptCount val="1"/>
                <c:pt idx="0">
                  <c:v>electricité</c:v>
                </c:pt>
              </c:strCache>
            </c:strRef>
          </c:tx>
          <c:spPr>
            <a:solidFill>
              <a:srgbClr val="00B0F0"/>
            </a:solidFill>
            <a:ln>
              <a:solidFill>
                <a:srgbClr val="FF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vecteurs'!$AA$43:$AC$43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vecteurs'!$AA$44:$AC$44</c:f>
              <c:numCache>
                <c:formatCode>0</c:formatCode>
                <c:ptCount val="3"/>
                <c:pt idx="0">
                  <c:v>36.419188118000001</c:v>
                </c:pt>
                <c:pt idx="1">
                  <c:v>37.167208747300002</c:v>
                </c:pt>
                <c:pt idx="2">
                  <c:v>45.782185874299998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1CC-4F25-BB18-D2DE93E1EA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231611088"/>
        <c:axId val="231610696"/>
      </c:barChart>
      <c:catAx>
        <c:axId val="231611088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231610696"/>
        <c:crosses val="autoZero"/>
        <c:auto val="1"/>
        <c:lblAlgn val="ctr"/>
        <c:lblOffset val="100"/>
        <c:noMultiLvlLbl val="0"/>
      </c:catAx>
      <c:valAx>
        <c:axId val="231610696"/>
        <c:scaling>
          <c:orientation val="minMax"/>
          <c:max val="1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'Table Graphs'!$B$5</c:f>
              <c:strCache>
                <c:ptCount val="1"/>
                <c:pt idx="0">
                  <c:v>SNBC3 : Ventilation du mix énergie (Mtep)</c:v>
                </c:pt>
              </c:strCache>
            </c:strRef>
          </c:tx>
          <c:layout>
            <c:manualLayout>
              <c:xMode val="edge"/>
              <c:yMode val="edge"/>
              <c:x val="2.0489572797247235E-2"/>
              <c:y val="9.067182057755744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fr-FR"/>
            </a:p>
          </c:txPr>
        </c:title>
        <c:numFmt formatCode="0" sourceLinked="1"/>
        <c:majorTickMark val="none"/>
        <c:minorTickMark val="none"/>
        <c:tickLblPos val="low"/>
        <c:spPr>
          <a:noFill/>
          <a:ln>
            <a:solidFill>
              <a:schemeClr val="accent1">
                <a:alpha val="99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231611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76142380739596005"/>
          <c:y val="0.24874563404511155"/>
          <c:w val="0.1834512958142259"/>
          <c:h val="0.236074017393593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fr-FR">
                <a:solidFill>
                  <a:schemeClr val="bg1"/>
                </a:solidFill>
              </a:rPr>
              <a:t>Mix</a:t>
            </a:r>
            <a:r>
              <a:rPr lang="fr-FR" baseline="0">
                <a:solidFill>
                  <a:schemeClr val="bg1"/>
                </a:solidFill>
              </a:rPr>
              <a:t> electrique</a:t>
            </a:r>
            <a:endParaRPr lang="fr-FR">
              <a:solidFill>
                <a:schemeClr val="bg1"/>
              </a:solidFill>
            </a:endParaRPr>
          </a:p>
        </c:rich>
      </c:tx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4.9132812442860448E-2"/>
          <c:y val="0.17079043396847435"/>
          <c:w val="0.69226941862961444"/>
          <c:h val="0.6323643943840473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 energie vecteurs'!$Z$33</c:f>
              <c:strCache>
                <c:ptCount val="1"/>
                <c:pt idx="0">
                  <c:v>charbon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7.8001817348599803E-2"/>
                  <c:y val="-1.460757145427508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16E-4ECA-9D5C-5B4727E02E74}"/>
                </c:ext>
              </c:extLst>
            </c:dLbl>
            <c:dLbl>
              <c:idx val="1"/>
              <c:layout>
                <c:manualLayout>
                  <c:x val="7.9370270284540051E-2"/>
                  <c:y val="-1.66943673763142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16E-4ECA-9D5C-5B4727E02E74}"/>
                </c:ext>
              </c:extLst>
            </c:dLbl>
            <c:dLbl>
              <c:idx val="2"/>
              <c:layout>
                <c:manualLayout>
                  <c:x val="8.2107176156420852E-2"/>
                  <c:y val="-2.921514290854986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16E-4ECA-9D5C-5B4727E02E7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vecteurs'!$AA$32:$AC$32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vecteurs'!$AA$33:$AC$33</c:f>
              <c:numCache>
                <c:formatCode>0%</c:formatCode>
                <c:ptCount val="3"/>
                <c:pt idx="0">
                  <c:v>8.6413757764263622E-3</c:v>
                </c:pt>
                <c:pt idx="1">
                  <c:v>6.9572056932788754E-3</c:v>
                </c:pt>
                <c:pt idx="2">
                  <c:v>7.0660959961197176E-3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16E-4ECA-9D5C-5B4727E02E74}"/>
            </c:ext>
          </c:extLst>
        </c:ser>
        <c:ser>
          <c:idx val="1"/>
          <c:order val="1"/>
          <c:tx>
            <c:strRef>
              <c:f>'T energie vecteurs'!$Z$34</c:f>
              <c:strCache>
                <c:ptCount val="1"/>
                <c:pt idx="0">
                  <c:v>nucléaire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vecteurs'!$AA$32:$AC$32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vecteurs'!$AA$34:$AC$34</c:f>
              <c:numCache>
                <c:formatCode>0%</c:formatCode>
                <c:ptCount val="3"/>
                <c:pt idx="0">
                  <c:v>0.69408091300933039</c:v>
                </c:pt>
                <c:pt idx="1">
                  <c:v>0.64846858621716819</c:v>
                </c:pt>
                <c:pt idx="2">
                  <c:v>0.37300389188245819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16E-4ECA-9D5C-5B4727E02E74}"/>
            </c:ext>
          </c:extLst>
        </c:ser>
        <c:ser>
          <c:idx val="2"/>
          <c:order val="2"/>
          <c:tx>
            <c:strRef>
              <c:f>'T energie vecteurs'!$Z$35</c:f>
              <c:strCache>
                <c:ptCount val="1"/>
                <c:pt idx="0">
                  <c:v>hydraulique</c:v>
                </c:pt>
              </c:strCache>
            </c:strRef>
          </c:tx>
          <c:spPr>
            <a:solidFill>
              <a:srgbClr val="00B0F0"/>
            </a:solidFill>
            <a:ln>
              <a:solidFill>
                <a:srgbClr val="00B05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vecteurs'!$AA$32:$AC$32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vecteurs'!$AA$35:$AC$35</c:f>
              <c:numCache>
                <c:formatCode>0%</c:formatCode>
                <c:ptCount val="3"/>
                <c:pt idx="0">
                  <c:v>0.10258601322728146</c:v>
                </c:pt>
                <c:pt idx="1">
                  <c:v>0.1022205843013701</c:v>
                </c:pt>
                <c:pt idx="2">
                  <c:v>9.7911813981698362E-2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16E-4ECA-9D5C-5B4727E02E74}"/>
            </c:ext>
          </c:extLst>
        </c:ser>
        <c:ser>
          <c:idx val="3"/>
          <c:order val="3"/>
          <c:tx>
            <c:strRef>
              <c:f>'T energie vecteurs'!$Z$36</c:f>
              <c:strCache>
                <c:ptCount val="1"/>
                <c:pt idx="0">
                  <c:v>solaire</c:v>
                </c:pt>
              </c:strCache>
            </c:strRef>
          </c:tx>
          <c:spPr>
            <a:solidFill>
              <a:srgbClr val="FFFF00"/>
            </a:solidFill>
            <a:ln>
              <a:solidFill>
                <a:srgbClr val="FFFF00"/>
              </a:solidFill>
            </a:ln>
            <a:effectLst/>
          </c:spPr>
          <c:invertIfNegative val="0"/>
          <c:dLbls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16E-4ECA-9D5C-5B4727E02E74}"/>
                </c:ext>
              </c:extLst>
            </c:dLbl>
            <c:dLbl>
              <c:idx val="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16E-4ECA-9D5C-5B4727E02E7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vecteurs'!$AA$32:$AC$32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vecteurs'!$AA$36:$AC$36</c:f>
              <c:numCache>
                <c:formatCode>0%</c:formatCode>
                <c:ptCount val="3"/>
                <c:pt idx="0">
                  <c:v>3.6998234272389824E-2</c:v>
                </c:pt>
                <c:pt idx="1">
                  <c:v>6.0326902222994687E-2</c:v>
                </c:pt>
                <c:pt idx="2">
                  <c:v>0.1765622875061903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16E-4ECA-9D5C-5B4727E02E74}"/>
            </c:ext>
          </c:extLst>
        </c:ser>
        <c:ser>
          <c:idx val="4"/>
          <c:order val="4"/>
          <c:tx>
            <c:strRef>
              <c:f>'T energie vecteurs'!$Z$37</c:f>
              <c:strCache>
                <c:ptCount val="1"/>
                <c:pt idx="0">
                  <c:v>éolien 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5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vecteurs'!$AA$32:$AC$32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vecteurs'!$AA$37:$AC$37</c:f>
              <c:numCache>
                <c:formatCode>0%</c:formatCode>
                <c:ptCount val="3"/>
                <c:pt idx="0">
                  <c:v>8.3952357067752906E-2</c:v>
                </c:pt>
                <c:pt idx="1">
                  <c:v>0.13922108434833425</c:v>
                </c:pt>
                <c:pt idx="2">
                  <c:v>0.26336672855912119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16E-4ECA-9D5C-5B4727E02E74}"/>
            </c:ext>
          </c:extLst>
        </c:ser>
        <c:ser>
          <c:idx val="5"/>
          <c:order val="5"/>
          <c:tx>
            <c:strRef>
              <c:f>'T energie vecteurs'!$Z$38</c:f>
              <c:strCache>
                <c:ptCount val="1"/>
                <c:pt idx="0">
                  <c:v>autres renouvelables</c:v>
                </c:pt>
              </c:strCache>
            </c:strRef>
          </c:tx>
          <c:spPr>
            <a:solidFill>
              <a:srgbClr val="92D050"/>
            </a:solidFill>
            <a:ln>
              <a:solidFill>
                <a:srgbClr val="92D050"/>
              </a:solidFill>
            </a:ln>
            <a:effectLst>
              <a:glow rad="12700">
                <a:schemeClr val="accent1">
                  <a:alpha val="40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vecteurs'!$AA$32:$AC$32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vecteurs'!$AA$38:$AC$38</c:f>
              <c:numCache>
                <c:formatCode>0%</c:formatCode>
                <c:ptCount val="3"/>
                <c:pt idx="0">
                  <c:v>7.374110664681896E-2</c:v>
                </c:pt>
                <c:pt idx="1">
                  <c:v>4.280563721685382E-2</c:v>
                </c:pt>
                <c:pt idx="2">
                  <c:v>8.2089182074412306E-2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16E-4ECA-9D5C-5B4727E02E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231609912"/>
        <c:axId val="231609520"/>
      </c:barChart>
      <c:catAx>
        <c:axId val="231609912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231609520"/>
        <c:crosses val="autoZero"/>
        <c:auto val="1"/>
        <c:lblAlgn val="ctr"/>
        <c:lblOffset val="100"/>
        <c:noMultiLvlLbl val="0"/>
      </c:catAx>
      <c:valAx>
        <c:axId val="23160952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'Table Graphs'!$B$6</c:f>
              <c:strCache>
                <c:ptCount val="1"/>
                <c:pt idx="0">
                  <c:v>SNBC3 : Ventilation du mix electrique (%)</c:v>
                </c:pt>
              </c:strCache>
            </c:strRef>
          </c:tx>
          <c:layout>
            <c:manualLayout>
              <c:xMode val="edge"/>
              <c:yMode val="edge"/>
              <c:x val="2.32246046167306E-2"/>
              <c:y val="2.402380831726580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fr-FR"/>
            </a:p>
          </c:txPr>
        </c:title>
        <c:numFmt formatCode="0%" sourceLinked="1"/>
        <c:majorTickMark val="none"/>
        <c:minorTickMark val="none"/>
        <c:tickLblPos val="low"/>
        <c:spPr>
          <a:noFill/>
          <a:ln>
            <a:solidFill>
              <a:schemeClr val="accent1">
                <a:alpha val="99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231609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</c:legendEntry>
      <c:layout>
        <c:manualLayout>
          <c:xMode val="edge"/>
          <c:yMode val="edge"/>
          <c:x val="0.76142382417816912"/>
          <c:y val="0.18003801760696372"/>
          <c:w val="0.23418248890987423"/>
          <c:h val="0.626265374441941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fr-FR">
                <a:solidFill>
                  <a:schemeClr val="bg1"/>
                </a:solidFill>
              </a:rPr>
              <a:t>Mix</a:t>
            </a:r>
            <a:r>
              <a:rPr lang="fr-FR" baseline="0">
                <a:solidFill>
                  <a:schemeClr val="bg1"/>
                </a:solidFill>
              </a:rPr>
              <a:t> electrique</a:t>
            </a:r>
            <a:endParaRPr lang="fr-FR">
              <a:solidFill>
                <a:schemeClr val="bg1"/>
              </a:solidFill>
            </a:endParaRPr>
          </a:p>
        </c:rich>
      </c:tx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4.9132812442860448E-2"/>
          <c:y val="0.22494198230312157"/>
          <c:w val="0.69226941862961444"/>
          <c:h val="0.5782128245765991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 energie vecteurs'!$AE$33</c:f>
              <c:strCache>
                <c:ptCount val="1"/>
                <c:pt idx="0">
                  <c:v>carburants fossiles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solidFill>
                <a:schemeClr val="accent3">
                  <a:lumMod val="50000"/>
                </a:schemeClr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1.3684529359403476E-3"/>
                  <c:y val="-1.46075505791135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244-4744-9C62-05D9B6E91931}"/>
                </c:ext>
              </c:extLst>
            </c:dLbl>
            <c:dLbl>
              <c:idx val="1"/>
              <c:layout>
                <c:manualLayout>
                  <c:x val="5.4738117437613401E-3"/>
                  <c:y val="-1.66944138421487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244-4744-9C62-05D9B6E91931}"/>
                </c:ext>
              </c:extLst>
            </c:dLbl>
            <c:dLbl>
              <c:idx val="2"/>
              <c:layout>
                <c:manualLayout>
                  <c:x val="4.1053588078210426E-3"/>
                  <c:y val="2.043544195458258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244-4744-9C62-05D9B6E9193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vecteurs'!$AF$32:$AH$32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vecteurs'!$AF$33:$AH$33</c:f>
              <c:numCache>
                <c:formatCode>0%</c:formatCode>
                <c:ptCount val="3"/>
                <c:pt idx="0">
                  <c:v>0.95161573824283074</c:v>
                </c:pt>
                <c:pt idx="1">
                  <c:v>0.93912696517171612</c:v>
                </c:pt>
                <c:pt idx="2">
                  <c:v>0.93651036760025996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244-4744-9C62-05D9B6E91931}"/>
            </c:ext>
          </c:extLst>
        </c:ser>
        <c:ser>
          <c:idx val="1"/>
          <c:order val="1"/>
          <c:tx>
            <c:strRef>
              <c:f>'T energie vecteurs'!$AE$34</c:f>
              <c:strCache>
                <c:ptCount val="1"/>
                <c:pt idx="0">
                  <c:v>biocarburants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solidFill>
                <a:schemeClr val="accent3">
                  <a:lumMod val="60000"/>
                  <a:lumOff val="4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vecteurs'!$AF$32:$AH$32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vecteurs'!$AF$34:$AH$34</c:f>
              <c:numCache>
                <c:formatCode>0%</c:formatCode>
                <c:ptCount val="3"/>
                <c:pt idx="0">
                  <c:v>4.8384261757169193E-2</c:v>
                </c:pt>
                <c:pt idx="1">
                  <c:v>6.0873034828283878E-2</c:v>
                </c:pt>
                <c:pt idx="2">
                  <c:v>6.3489632399740051E-2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244-4744-9C62-05D9B6E919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231608736"/>
        <c:axId val="231608344"/>
      </c:barChart>
      <c:catAx>
        <c:axId val="231608736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231608344"/>
        <c:crosses val="autoZero"/>
        <c:auto val="1"/>
        <c:lblAlgn val="ctr"/>
        <c:lblOffset val="100"/>
        <c:noMultiLvlLbl val="0"/>
      </c:catAx>
      <c:valAx>
        <c:axId val="23160834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'Table Graphs'!$B$7</c:f>
              <c:strCache>
                <c:ptCount val="1"/>
                <c:pt idx="0">
                  <c:v>SNBC3 : Ventilation du mix carburant (%)</c:v>
                </c:pt>
              </c:strCache>
            </c:strRef>
          </c:tx>
          <c:layout>
            <c:manualLayout>
              <c:xMode val="edge"/>
              <c:yMode val="edge"/>
              <c:x val="2.3226525402096191E-2"/>
              <c:y val="6.358106917365924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5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fr-FR"/>
            </a:p>
          </c:txPr>
        </c:title>
        <c:numFmt formatCode="0%" sourceLinked="1"/>
        <c:majorTickMark val="none"/>
        <c:minorTickMark val="none"/>
        <c:tickLblPos val="low"/>
        <c:spPr>
          <a:noFill/>
          <a:ln>
            <a:solidFill>
              <a:schemeClr val="accent1">
                <a:alpha val="99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23160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76142382417816912"/>
          <c:y val="0.29042382785002546"/>
          <c:w val="0.23418248890987423"/>
          <c:h val="0.515879555927049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fr-FR">
                <a:solidFill>
                  <a:schemeClr val="bg1"/>
                </a:solidFill>
              </a:rPr>
              <a:t>Mix</a:t>
            </a:r>
            <a:r>
              <a:rPr lang="fr-FR" baseline="0">
                <a:solidFill>
                  <a:schemeClr val="bg1"/>
                </a:solidFill>
              </a:rPr>
              <a:t> electrique</a:t>
            </a:r>
            <a:endParaRPr lang="fr-FR">
              <a:solidFill>
                <a:schemeClr val="bg1"/>
              </a:solidFill>
            </a:endParaRPr>
          </a:p>
        </c:rich>
      </c:tx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4.9132812442860448E-2"/>
          <c:y val="0.22494198230312157"/>
          <c:w val="0.69226941862961444"/>
          <c:h val="0.5782128245765991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 energie vecteurs'!$AJ$33</c:f>
              <c:strCache>
                <c:ptCount val="1"/>
                <c:pt idx="0">
                  <c:v>gaz naturel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rgbClr val="0070C0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1.3684529359403476E-3"/>
                  <c:y val="-1.46075505791135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21A-429A-8A28-44CA5ABCCE07}"/>
                </c:ext>
              </c:extLst>
            </c:dLbl>
            <c:dLbl>
              <c:idx val="1"/>
              <c:layout>
                <c:manualLayout>
                  <c:x val="5.4738117437613401E-3"/>
                  <c:y val="-1.66944138421487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21A-429A-8A28-44CA5ABCCE07}"/>
                </c:ext>
              </c:extLst>
            </c:dLbl>
            <c:dLbl>
              <c:idx val="2"/>
              <c:layout>
                <c:manualLayout>
                  <c:x val="8.484408202830164E-2"/>
                  <c:y val="-2.713119146798161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21A-429A-8A28-44CA5ABCCE0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vecteurs'!$AK$32:$AM$32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vecteurs'!$AK$33:$AM$33</c:f>
              <c:numCache>
                <c:formatCode>0%</c:formatCode>
                <c:ptCount val="3"/>
                <c:pt idx="0">
                  <c:v>0.9843965625003791</c:v>
                </c:pt>
                <c:pt idx="1">
                  <c:v>0.97850009739214383</c:v>
                </c:pt>
                <c:pt idx="2">
                  <c:v>0.9569367643685357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21A-429A-8A28-44CA5ABCCE07}"/>
            </c:ext>
          </c:extLst>
        </c:ser>
        <c:ser>
          <c:idx val="1"/>
          <c:order val="1"/>
          <c:tx>
            <c:strRef>
              <c:f>'T energie vecteurs'!$AJ$34</c:f>
              <c:strCache>
                <c:ptCount val="1"/>
                <c:pt idx="0">
                  <c:v>biogaz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  <a:ln>
              <a:solidFill>
                <a:schemeClr val="tx2">
                  <a:lumMod val="40000"/>
                  <a:lumOff val="60000"/>
                </a:schemeClr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0.10536902887139103"/>
                  <c:y val="2.708627399080407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21A-429A-8A28-44CA5ABCCE07}"/>
                </c:ext>
              </c:extLst>
            </c:dLbl>
            <c:dLbl>
              <c:idx val="1"/>
              <c:layout>
                <c:manualLayout>
                  <c:x val="9.7156470825762162E-2"/>
                  <c:y val="2.70792221527424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21A-429A-8A28-44CA5ABCCE07}"/>
                </c:ext>
              </c:extLst>
            </c:dLbl>
            <c:dLbl>
              <c:idx val="2"/>
              <c:layout>
                <c:manualLayout>
                  <c:x val="7.9316239316239323E-2"/>
                  <c:y val="2.082752171679129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21A-429A-8A28-44CA5ABCCE0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vecteurs'!$AK$32:$AM$32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vecteurs'!$AK$34:$AM$34</c:f>
              <c:numCache>
                <c:formatCode>0%</c:formatCode>
                <c:ptCount val="3"/>
                <c:pt idx="0">
                  <c:v>1.5603437499620915E-2</c:v>
                </c:pt>
                <c:pt idx="1">
                  <c:v>2.149990260785611E-2</c:v>
                </c:pt>
                <c:pt idx="2">
                  <c:v>4.3063235631464358E-2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21A-429A-8A28-44CA5ABCCE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231607560"/>
        <c:axId val="231607168"/>
      </c:barChart>
      <c:catAx>
        <c:axId val="231607560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231607168"/>
        <c:crosses val="autoZero"/>
        <c:auto val="1"/>
        <c:lblAlgn val="ctr"/>
        <c:lblOffset val="100"/>
        <c:noMultiLvlLbl val="0"/>
      </c:catAx>
      <c:valAx>
        <c:axId val="231607168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'Table Graphs'!$B$8</c:f>
              <c:strCache>
                <c:ptCount val="1"/>
                <c:pt idx="0">
                  <c:v>SNBC3 : Ventilation du mix gaz (%)</c:v>
                </c:pt>
              </c:strCache>
            </c:strRef>
          </c:tx>
          <c:layout>
            <c:manualLayout>
              <c:xMode val="edge"/>
              <c:yMode val="edge"/>
              <c:x val="2.0489572797247235E-2"/>
              <c:y val="9.067182057755744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fr-FR"/>
            </a:p>
          </c:txPr>
        </c:title>
        <c:numFmt formatCode="0%" sourceLinked="1"/>
        <c:majorTickMark val="none"/>
        <c:minorTickMark val="none"/>
        <c:tickLblPos val="low"/>
        <c:spPr>
          <a:noFill/>
          <a:ln>
            <a:solidFill>
              <a:schemeClr val="accent1">
                <a:alpha val="99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231607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81753037776951432"/>
          <c:y val="0.29042382785002546"/>
          <c:w val="0.13839078339404989"/>
          <c:h val="0.515879555927049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6.9740912847575234E-2"/>
          <c:y val="0.17593989942704161"/>
          <c:w val="0.73258526136090329"/>
          <c:h val="0.74056220214541801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'T CO2'!$K$8</c:f>
              <c:strCache>
                <c:ptCount val="1"/>
                <c:pt idx="0">
                  <c:v>Transport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CO2'!$L$7:$N$7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CO2'!$L$8:$N$8</c:f>
              <c:numCache>
                <c:formatCode>0</c:formatCode>
                <c:ptCount val="3"/>
                <c:pt idx="0">
                  <c:v>131.33672811637382</c:v>
                </c:pt>
                <c:pt idx="1">
                  <c:v>119.40054313838348</c:v>
                </c:pt>
                <c:pt idx="2">
                  <c:v>89.677479358100186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CF-409C-BDBE-F99B69B3F72E}"/>
            </c:ext>
          </c:extLst>
        </c:ser>
        <c:ser>
          <c:idx val="0"/>
          <c:order val="1"/>
          <c:tx>
            <c:strRef>
              <c:f>'T CO2'!$K$9</c:f>
              <c:strCache>
                <c:ptCount val="1"/>
                <c:pt idx="0">
                  <c:v>Residentiel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CO2'!$L$7:$N$7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CO2'!$L$9:$N$9</c:f>
              <c:numCache>
                <c:formatCode>0</c:formatCode>
                <c:ptCount val="3"/>
                <c:pt idx="0">
                  <c:v>46.432371342869104</c:v>
                </c:pt>
                <c:pt idx="1">
                  <c:v>32.919144740796909</c:v>
                </c:pt>
                <c:pt idx="2">
                  <c:v>20.535170588409642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CF-409C-BDBE-F99B69B3F72E}"/>
            </c:ext>
          </c:extLst>
        </c:ser>
        <c:ser>
          <c:idx val="2"/>
          <c:order val="2"/>
          <c:tx>
            <c:strRef>
              <c:f>'T CO2'!$K$10</c:f>
              <c:strCache>
                <c:ptCount val="1"/>
                <c:pt idx="0">
                  <c:v>Service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CO2'!$L$7:$N$7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CO2'!$L$10:$N$10</c:f>
              <c:numCache>
                <c:formatCode>0</c:formatCode>
                <c:ptCount val="3"/>
                <c:pt idx="0">
                  <c:v>25.096047961551051</c:v>
                </c:pt>
                <c:pt idx="1">
                  <c:v>17.560907422709199</c:v>
                </c:pt>
                <c:pt idx="2">
                  <c:v>15.377606011344248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CF-409C-BDBE-F99B69B3F72E}"/>
            </c:ext>
          </c:extLst>
        </c:ser>
        <c:ser>
          <c:idx val="3"/>
          <c:order val="3"/>
          <c:tx>
            <c:strRef>
              <c:f>'T CO2'!$K$11</c:f>
              <c:strCache>
                <c:ptCount val="1"/>
                <c:pt idx="0">
                  <c:v>Industrie et agriculture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CO2'!$L$7:$N$7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CO2'!$L$11:$N$11</c:f>
              <c:numCache>
                <c:formatCode>0</c:formatCode>
                <c:ptCount val="3"/>
                <c:pt idx="0">
                  <c:v>109.79068681238701</c:v>
                </c:pt>
                <c:pt idx="1">
                  <c:v>113.05333777905514</c:v>
                </c:pt>
                <c:pt idx="2">
                  <c:v>139.70216797944062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CF-409C-BDBE-F99B69B3F7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037312"/>
        <c:axId val="213036136"/>
      </c:barChart>
      <c:catAx>
        <c:axId val="213037312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036136"/>
        <c:crosses val="autoZero"/>
        <c:auto val="1"/>
        <c:lblAlgn val="ctr"/>
        <c:lblOffset val="100"/>
        <c:noMultiLvlLbl val="0"/>
      </c:catAx>
      <c:valAx>
        <c:axId val="213036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'Table Graphs'!$B$9</c:f>
              <c:strCache>
                <c:ptCount val="1"/>
                <c:pt idx="0">
                  <c:v>SNBC3 : Emissions CO2 (Mt.eqCO2)</c:v>
                </c:pt>
              </c:strCache>
            </c:strRef>
          </c:tx>
          <c:layout>
            <c:manualLayout>
              <c:xMode val="edge"/>
              <c:yMode val="edge"/>
              <c:x val="1.3659715198164822E-2"/>
              <c:y val="2.3904655556813308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037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691366156517532"/>
          <c:y val="0.28558169209001705"/>
          <c:w val="0.16625648083574224"/>
          <c:h val="0.6801360415763516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>
                <a:solidFill>
                  <a:schemeClr val="bg1"/>
                </a:solidFill>
              </a:rPr>
              <a:t>Titre du graphique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0677304466662714E-2"/>
          <c:y val="0.18782278038184441"/>
          <c:w val="0.91111197791769516"/>
          <c:h val="0.62158940284337161"/>
        </c:manualLayout>
      </c:layout>
      <c:lineChart>
        <c:grouping val="standard"/>
        <c:varyColors val="0"/>
        <c:ser>
          <c:idx val="1"/>
          <c:order val="0"/>
          <c:tx>
            <c:strRef>
              <c:f>'T parc auto'!$A$4</c:f>
              <c:strCache>
                <c:ptCount val="1"/>
                <c:pt idx="0">
                  <c:v>SNBC3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'T parc auto'!$I$3:$AM$3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'T parc auto'!$I$5:$AM$5</c:f>
              <c:numCache>
                <c:formatCode>#\ ##0.0</c:formatCode>
                <c:ptCount val="31"/>
                <c:pt idx="0">
                  <c:v>34.662315049999997</c:v>
                </c:pt>
                <c:pt idx="1">
                  <c:v>34.952246799999998</c:v>
                </c:pt>
                <c:pt idx="2">
                  <c:v>35.111580529999998</c:v>
                </c:pt>
                <c:pt idx="3">
                  <c:v>35.22540437</c:v>
                </c:pt>
                <c:pt idx="4">
                  <c:v>35.277524060000005</c:v>
                </c:pt>
                <c:pt idx="5">
                  <c:v>35.283073859999995</c:v>
                </c:pt>
                <c:pt idx="6">
                  <c:v>35.343759599999998</c:v>
                </c:pt>
                <c:pt idx="7">
                  <c:v>35.458006240000003</c:v>
                </c:pt>
                <c:pt idx="8">
                  <c:v>35.612081530000005</c:v>
                </c:pt>
                <c:pt idx="9">
                  <c:v>35.789987860000004</c:v>
                </c:pt>
                <c:pt idx="10">
                  <c:v>35.981851199999994</c:v>
                </c:pt>
                <c:pt idx="11">
                  <c:v>36.175137300000003</c:v>
                </c:pt>
                <c:pt idx="12">
                  <c:v>36.36705396</c:v>
                </c:pt>
                <c:pt idx="13">
                  <c:v>36.556892610000006</c:v>
                </c:pt>
                <c:pt idx="14">
                  <c:v>36.745289380000003</c:v>
                </c:pt>
                <c:pt idx="15">
                  <c:v>36.934248850000003</c:v>
                </c:pt>
                <c:pt idx="16">
                  <c:v>37.122306210000005</c:v>
                </c:pt>
                <c:pt idx="17">
                  <c:v>37.311652650000006</c:v>
                </c:pt>
                <c:pt idx="18">
                  <c:v>37.503889870000002</c:v>
                </c:pt>
                <c:pt idx="19">
                  <c:v>37.700498359999997</c:v>
                </c:pt>
                <c:pt idx="20">
                  <c:v>37.903973140000005</c:v>
                </c:pt>
                <c:pt idx="21">
                  <c:v>38.119315640000003</c:v>
                </c:pt>
                <c:pt idx="22">
                  <c:v>38.344629990000001</c:v>
                </c:pt>
                <c:pt idx="23">
                  <c:v>38.576511240000002</c:v>
                </c:pt>
                <c:pt idx="24">
                  <c:v>38.813017310000006</c:v>
                </c:pt>
                <c:pt idx="25">
                  <c:v>39.052268170000005</c:v>
                </c:pt>
                <c:pt idx="26">
                  <c:v>39.29252752</c:v>
                </c:pt>
                <c:pt idx="27">
                  <c:v>39.533925699999998</c:v>
                </c:pt>
                <c:pt idx="28">
                  <c:v>39.776458500000004</c:v>
                </c:pt>
                <c:pt idx="29">
                  <c:v>40.020017660000001</c:v>
                </c:pt>
                <c:pt idx="30">
                  <c:v>40.26537269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C3-45D2-B2A5-76AA1C492B9B}"/>
            </c:ext>
          </c:extLst>
        </c:ser>
        <c:ser>
          <c:idx val="2"/>
          <c:order val="1"/>
          <c:tx>
            <c:strRef>
              <c:f>'[3]T parc auto'!$A$4</c:f>
              <c:strCache>
                <c:ptCount val="1"/>
                <c:pt idx="0">
                  <c:v>TEND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'T parc auto'!$I$3:$AM$3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'[3]T parc auto'!$I$5:$AM$5</c:f>
              <c:numCache>
                <c:formatCode>General</c:formatCode>
                <c:ptCount val="31"/>
                <c:pt idx="0">
                  <c:v>34.664492700000004</c:v>
                </c:pt>
                <c:pt idx="1">
                  <c:v>34.956187980000003</c:v>
                </c:pt>
                <c:pt idx="2">
                  <c:v>35.116030049999999</c:v>
                </c:pt>
                <c:pt idx="3">
                  <c:v>35.22984451</c:v>
                </c:pt>
                <c:pt idx="4">
                  <c:v>35.293663940000002</c:v>
                </c:pt>
                <c:pt idx="5">
                  <c:v>35.310390290000001</c:v>
                </c:pt>
                <c:pt idx="6">
                  <c:v>35.378433780000002</c:v>
                </c:pt>
                <c:pt idx="7">
                  <c:v>35.496856720000004</c:v>
                </c:pt>
                <c:pt idx="8">
                  <c:v>35.653829440000003</c:v>
                </c:pt>
                <c:pt idx="9">
                  <c:v>35.834650719999999</c:v>
                </c:pt>
                <c:pt idx="10">
                  <c:v>36.029956510000005</c:v>
                </c:pt>
                <c:pt idx="11">
                  <c:v>36.22702245</c:v>
                </c:pt>
                <c:pt idx="12">
                  <c:v>36.422585409999996</c:v>
                </c:pt>
                <c:pt idx="13">
                  <c:v>36.615497920000003</c:v>
                </c:pt>
                <c:pt idx="14">
                  <c:v>36.806113070000002</c:v>
                </c:pt>
                <c:pt idx="15">
                  <c:v>36.99621071</c:v>
                </c:pt>
                <c:pt idx="16">
                  <c:v>37.184294620000003</c:v>
                </c:pt>
                <c:pt idx="17">
                  <c:v>37.372872549999997</c:v>
                </c:pt>
                <c:pt idx="18">
                  <c:v>37.563526299999999</c:v>
                </c:pt>
                <c:pt idx="19">
                  <c:v>37.757729379999994</c:v>
                </c:pt>
                <c:pt idx="20">
                  <c:v>37.955981359999996</c:v>
                </c:pt>
                <c:pt idx="21">
                  <c:v>38.166927919999999</c:v>
                </c:pt>
                <c:pt idx="22">
                  <c:v>38.388725370000003</c:v>
                </c:pt>
                <c:pt idx="23">
                  <c:v>38.617999920000003</c:v>
                </c:pt>
                <c:pt idx="24">
                  <c:v>38.852641049999995</c:v>
                </c:pt>
                <c:pt idx="25">
                  <c:v>39.090289320000004</c:v>
                </c:pt>
                <c:pt idx="26">
                  <c:v>39.328744280000002</c:v>
                </c:pt>
                <c:pt idx="27">
                  <c:v>39.56777889</c:v>
                </c:pt>
                <c:pt idx="28">
                  <c:v>39.807161919999999</c:v>
                </c:pt>
                <c:pt idx="29">
                  <c:v>40.046711999999999</c:v>
                </c:pt>
                <c:pt idx="30">
                  <c:v>40.288447350000006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BC3-45D2-B2A5-76AA1C492B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8753344"/>
        <c:axId val="688757280"/>
      </c:lineChart>
      <c:catAx>
        <c:axId val="688753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1920000" spcFirstLastPara="1" vertOverflow="ellipsis" wrap="square" anchor="ctr" anchorCtr="1"/>
          <a:lstStyle/>
          <a:p>
            <a:pPr>
              <a:defRPr sz="15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8757280"/>
        <c:crosses val="autoZero"/>
        <c:auto val="1"/>
        <c:lblAlgn val="ctr"/>
        <c:lblOffset val="100"/>
        <c:noMultiLvlLbl val="0"/>
      </c:catAx>
      <c:valAx>
        <c:axId val="688757280"/>
        <c:scaling>
          <c:orientation val="minMax"/>
          <c:max val="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b="1">
                    <a:solidFill>
                      <a:schemeClr val="tx1"/>
                    </a:solidFill>
                  </a:rPr>
                  <a:t>Parc auto</a:t>
                </a:r>
                <a:br>
                  <a:rPr lang="fr-FR" b="1">
                    <a:solidFill>
                      <a:schemeClr val="tx1"/>
                    </a:solidFill>
                  </a:rPr>
                </a:br>
                <a:r>
                  <a:rPr lang="fr-FR" b="1">
                    <a:solidFill>
                      <a:schemeClr val="tx1"/>
                    </a:solidFill>
                  </a:rPr>
                  <a:t>(millions de</a:t>
                </a:r>
                <a:r>
                  <a:rPr lang="fr-FR" b="1" baseline="0">
                    <a:solidFill>
                      <a:schemeClr val="tx1"/>
                    </a:solidFill>
                  </a:rPr>
                  <a:t> véhicules)</a:t>
                </a:r>
              </a:p>
              <a:p>
                <a:pPr>
                  <a:defRPr>
                    <a:solidFill>
                      <a:schemeClr val="tx1"/>
                    </a:solidFill>
                  </a:defRPr>
                </a:pPr>
                <a:r>
                  <a:rPr lang="fr-FR" b="1" baseline="0">
                    <a:solidFill>
                      <a:schemeClr val="tx1"/>
                    </a:solidFill>
                  </a:rPr>
                  <a:t>(actualiser TEND)</a:t>
                </a:r>
                <a:endParaRPr lang="fr-FR" b="1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3.1474417526627996E-2"/>
              <c:y val="3.879238910236656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8753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500"/>
      </a:pPr>
      <a:endParaRPr lang="fr-FR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>
                <a:solidFill>
                  <a:schemeClr val="bg1"/>
                </a:solidFill>
              </a:rPr>
              <a:t>Titre du graphique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7.3835039786960974E-2"/>
          <c:y val="0.19199059976233585"/>
          <c:w val="0.91111197791769516"/>
          <c:h val="0.62158940284337161"/>
        </c:manualLayout>
      </c:layout>
      <c:lineChart>
        <c:grouping val="standard"/>
        <c:varyColors val="0"/>
        <c:ser>
          <c:idx val="1"/>
          <c:order val="0"/>
          <c:tx>
            <c:strRef>
              <c:f>'T parc auto'!$A$4</c:f>
              <c:strCache>
                <c:ptCount val="1"/>
                <c:pt idx="0">
                  <c:v>SNBC3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'T parc auto'!$I$3:$AM$3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'T parc auto'!$I$6:$AM$6</c:f>
              <c:numCache>
                <c:formatCode>0%</c:formatCode>
                <c:ptCount val="31"/>
                <c:pt idx="0">
                  <c:v>8.5683228477839365E-3</c:v>
                </c:pt>
                <c:pt idx="1">
                  <c:v>1.3121825988022034E-2</c:v>
                </c:pt>
                <c:pt idx="2">
                  <c:v>2.0933306741119238E-2</c:v>
                </c:pt>
                <c:pt idx="3">
                  <c:v>2.933521177346814E-2</c:v>
                </c:pt>
                <c:pt idx="4">
                  <c:v>3.838380527207555E-2</c:v>
                </c:pt>
                <c:pt idx="5">
                  <c:v>4.8226255647443754E-2</c:v>
                </c:pt>
                <c:pt idx="6">
                  <c:v>5.9333460750451684E-2</c:v>
                </c:pt>
                <c:pt idx="7">
                  <c:v>7.184326670139364E-2</c:v>
                </c:pt>
                <c:pt idx="8">
                  <c:v>8.5836133460070727E-2</c:v>
                </c:pt>
                <c:pt idx="9">
                  <c:v>0.10136147458866447</c:v>
                </c:pt>
                <c:pt idx="10">
                  <c:v>0.11847208097508891</c:v>
                </c:pt>
                <c:pt idx="11">
                  <c:v>0.1371751831885929</c:v>
                </c:pt>
                <c:pt idx="12">
                  <c:v>0.15749914827579836</c:v>
                </c:pt>
                <c:pt idx="13">
                  <c:v>0.17945001822188517</c:v>
                </c:pt>
                <c:pt idx="14">
                  <c:v>0.20300429507734633</c:v>
                </c:pt>
                <c:pt idx="15">
                  <c:v>0.2281075796130615</c:v>
                </c:pt>
                <c:pt idx="16">
                  <c:v>0.2546362633702331</c:v>
                </c:pt>
                <c:pt idx="17">
                  <c:v>0.28245523613921186</c:v>
                </c:pt>
                <c:pt idx="18">
                  <c:v>0.31138785684579445</c:v>
                </c:pt>
                <c:pt idx="19">
                  <c:v>0.3412258988504257</c:v>
                </c:pt>
                <c:pt idx="20">
                  <c:v>0.37174772676086798</c:v>
                </c:pt>
                <c:pt idx="21">
                  <c:v>0.40274035727678137</c:v>
                </c:pt>
                <c:pt idx="22">
                  <c:v>0.43392210367760026</c:v>
                </c:pt>
                <c:pt idx="23">
                  <c:v>0.46500623704405258</c:v>
                </c:pt>
                <c:pt idx="24">
                  <c:v>0.49573820108653638</c:v>
                </c:pt>
                <c:pt idx="25">
                  <c:v>0.52588887361417502</c:v>
                </c:pt>
                <c:pt idx="26">
                  <c:v>0.55526001575986161</c:v>
                </c:pt>
                <c:pt idx="27">
                  <c:v>0.58370027947920178</c:v>
                </c:pt>
                <c:pt idx="28">
                  <c:v>0.61108693273937398</c:v>
                </c:pt>
                <c:pt idx="29">
                  <c:v>0.63732551736210308</c:v>
                </c:pt>
                <c:pt idx="30">
                  <c:v>0.66235487164939488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CF-413C-A382-BDDA928D9525}"/>
            </c:ext>
          </c:extLst>
        </c:ser>
        <c:ser>
          <c:idx val="2"/>
          <c:order val="1"/>
          <c:tx>
            <c:strRef>
              <c:f>'[3]T parc auto'!$A$4</c:f>
              <c:strCache>
                <c:ptCount val="1"/>
                <c:pt idx="0">
                  <c:v>TEND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'T parc auto'!$I$3:$AM$3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'[3]T parc auto'!$I$6:$AM$6</c:f>
              <c:numCache>
                <c:formatCode>General</c:formatCode>
                <c:ptCount val="31"/>
                <c:pt idx="0">
                  <c:v>8.5699726798540449E-3</c:v>
                </c:pt>
                <c:pt idx="1">
                  <c:v>1.3125767536852568E-2</c:v>
                </c:pt>
                <c:pt idx="2">
                  <c:v>2.093814652035246E-2</c:v>
                </c:pt>
                <c:pt idx="3">
                  <c:v>2.9339596650975963E-2</c:v>
                </c:pt>
                <c:pt idx="4">
                  <c:v>3.8422705171822412E-2</c:v>
                </c:pt>
                <c:pt idx="5">
                  <c:v>4.8298948326351107E-2</c:v>
                </c:pt>
                <c:pt idx="6">
                  <c:v>5.9426982864022086E-2</c:v>
                </c:pt>
                <c:pt idx="7">
                  <c:v>7.1945526561541698E-2</c:v>
                </c:pt>
                <c:pt idx="8">
                  <c:v>8.5942049539349558E-2</c:v>
                </c:pt>
                <c:pt idx="9">
                  <c:v>0.10147172535354351</c:v>
                </c:pt>
                <c:pt idx="10">
                  <c:v>0.11859008108472456</c:v>
                </c:pt>
                <c:pt idx="11">
                  <c:v>0.13730358074183932</c:v>
                </c:pt>
                <c:pt idx="12">
                  <c:v>0.15763780877629907</c:v>
                </c:pt>
                <c:pt idx="13">
                  <c:v>0.17959577390884213</c:v>
                </c:pt>
                <c:pt idx="14">
                  <c:v>0.20315166958215294</c:v>
                </c:pt>
                <c:pt idx="15">
                  <c:v>0.22824904180571959</c:v>
                </c:pt>
                <c:pt idx="16">
                  <c:v>0.2547637951132391</c:v>
                </c:pt>
                <c:pt idx="17">
                  <c:v>0.28256330245612871</c:v>
                </c:pt>
                <c:pt idx="18">
                  <c:v>0.31147078409409074</c:v>
                </c:pt>
                <c:pt idx="19">
                  <c:v>0.34127816401018973</c:v>
                </c:pt>
                <c:pt idx="20">
                  <c:v>0.3717464103001657</c:v>
                </c:pt>
                <c:pt idx="21">
                  <c:v>0.40269710709271045</c:v>
                </c:pt>
                <c:pt idx="22">
                  <c:v>0.43384849821076515</c:v>
                </c:pt>
                <c:pt idx="23">
                  <c:v>0.464913357170052</c:v>
                </c:pt>
                <c:pt idx="24">
                  <c:v>0.49563467577965337</c:v>
                </c:pt>
                <c:pt idx="25">
                  <c:v>0.52577836510113596</c:v>
                </c:pt>
                <c:pt idx="26">
                  <c:v>0.55514202702634574</c:v>
                </c:pt>
                <c:pt idx="27">
                  <c:v>0.58357173153926301</c:v>
                </c:pt>
                <c:pt idx="28">
                  <c:v>0.61094374421556352</c:v>
                </c:pt>
                <c:pt idx="29">
                  <c:v>0.63716406480512056</c:v>
                </c:pt>
                <c:pt idx="30">
                  <c:v>0.66218106938290833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CF-413C-A382-BDDA928D9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8753344"/>
        <c:axId val="688757280"/>
      </c:lineChart>
      <c:catAx>
        <c:axId val="688753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1920000" spcFirstLastPara="1" vertOverflow="ellipsis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8757280"/>
        <c:crosses val="autoZero"/>
        <c:auto val="1"/>
        <c:lblAlgn val="ctr"/>
        <c:lblOffset val="100"/>
        <c:noMultiLvlLbl val="0"/>
      </c:catAx>
      <c:valAx>
        <c:axId val="68875728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b="1">
                    <a:solidFill>
                      <a:sysClr val="windowText" lastClr="000000"/>
                    </a:solidFill>
                  </a:rPr>
                  <a:t>Pénétration véhicule</a:t>
                </a:r>
                <a:r>
                  <a:rPr lang="fr-FR" b="1" baseline="0">
                    <a:solidFill>
                      <a:sysClr val="windowText" lastClr="000000"/>
                    </a:solidFill>
                  </a:rPr>
                  <a:t> elec (% du parc)</a:t>
                </a:r>
              </a:p>
              <a:p>
                <a:pPr>
                  <a:defRPr/>
                </a:pPr>
                <a:r>
                  <a:rPr lang="fr-FR" b="1" baseline="0">
                    <a:solidFill>
                      <a:sysClr val="windowText" lastClr="000000"/>
                    </a:solidFill>
                  </a:rPr>
                  <a:t>(actualiser TEND)</a:t>
                </a:r>
                <a:endParaRPr lang="fr-FR" b="1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3.1474388951702174E-2"/>
              <c:y val="3.654170667887090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8753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500"/>
      </a:pPr>
      <a:endParaRPr lang="fr-FR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'Table Graphs'!$B$10</c:f>
          <c:strCache>
            <c:ptCount val="1"/>
            <c:pt idx="0">
              <c:v>SNBC3 : Ventilation du parc auto (%)</c:v>
            </c:pt>
          </c:strCache>
        </c:strRef>
      </c:tx>
      <c:layout>
        <c:manualLayout>
          <c:xMode val="edge"/>
          <c:yMode val="edge"/>
          <c:x val="2.7810470205815105E-2"/>
          <c:y val="2.08955228791990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3"/>
          <c:order val="0"/>
          <c:tx>
            <c:strRef>
              <c:f>'T parc auto'!$C$18</c:f>
              <c:strCache>
                <c:ptCount val="1"/>
                <c:pt idx="0">
                  <c:v>Fortement émettrices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2"/>
              <c:layout>
                <c:manualLayout>
                  <c:x val="-1.0008066809404825E-16"/>
                  <c:y val="-8.3577608637318088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A82-44F6-A16A-C8BCAA280A4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parc auto'!$I$12:$K$12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parc auto'!$I$18:$K$18</c:f>
              <c:numCache>
                <c:formatCode>0%</c:formatCode>
                <c:ptCount val="3"/>
                <c:pt idx="0">
                  <c:v>0.10384816567813177</c:v>
                </c:pt>
                <c:pt idx="1">
                  <c:v>5.8235324604421684E-2</c:v>
                </c:pt>
                <c:pt idx="2">
                  <c:v>1.5226959956892926E-2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82-44F6-A16A-C8BCAA280A45}"/>
            </c:ext>
          </c:extLst>
        </c:ser>
        <c:ser>
          <c:idx val="2"/>
          <c:order val="1"/>
          <c:tx>
            <c:strRef>
              <c:f>'T parc auto'!$C$17</c:f>
              <c:strCache>
                <c:ptCount val="1"/>
                <c:pt idx="0">
                  <c:v>Modérément émettrices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parc auto'!$I$12:$K$12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parc auto'!$I$17:$K$17</c:f>
              <c:numCache>
                <c:formatCode>0%</c:formatCode>
                <c:ptCount val="3"/>
                <c:pt idx="0">
                  <c:v>0.7113876909384329</c:v>
                </c:pt>
                <c:pt idx="1">
                  <c:v>0.61332085487586019</c:v>
                </c:pt>
                <c:pt idx="2">
                  <c:v>0.22308104750836721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82-44F6-A16A-C8BCAA280A45}"/>
            </c:ext>
          </c:extLst>
        </c:ser>
        <c:ser>
          <c:idx val="1"/>
          <c:order val="2"/>
          <c:tx>
            <c:strRef>
              <c:f>'T parc auto'!$C$16</c:f>
              <c:strCache>
                <c:ptCount val="1"/>
                <c:pt idx="0">
                  <c:v>Faiblement émettrices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parc auto'!$I$12:$K$12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parc auto'!$I$16:$K$16</c:f>
              <c:numCache>
                <c:formatCode>0%</c:formatCode>
                <c:ptCount val="3"/>
                <c:pt idx="0">
                  <c:v>0.17619582059912067</c:v>
                </c:pt>
                <c:pt idx="1">
                  <c:v>0.20997173944735786</c:v>
                </c:pt>
                <c:pt idx="2">
                  <c:v>9.9337120875410939E-2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A82-44F6-A16A-C8BCAA280A45}"/>
            </c:ext>
          </c:extLst>
        </c:ser>
        <c:ser>
          <c:idx val="0"/>
          <c:order val="3"/>
          <c:tx>
            <c:strRef>
              <c:f>'T parc auto'!$C$14</c:f>
              <c:strCache>
                <c:ptCount val="1"/>
                <c:pt idx="0">
                  <c:v>Electriques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parc auto'!$I$12:$K$12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parc auto'!$I$14:$K$14</c:f>
              <c:numCache>
                <c:formatCode>0%</c:formatCode>
                <c:ptCount val="3"/>
                <c:pt idx="0">
                  <c:v>8.5683228477839365E-3</c:v>
                </c:pt>
                <c:pt idx="1">
                  <c:v>0.11847208097508891</c:v>
                </c:pt>
                <c:pt idx="2">
                  <c:v>0.66235487164939488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A82-44F6-A16A-C8BCAA280A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11368712"/>
        <c:axId val="311369104"/>
      </c:barChart>
      <c:catAx>
        <c:axId val="311368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1369104"/>
        <c:crosses val="autoZero"/>
        <c:auto val="1"/>
        <c:lblAlgn val="ctr"/>
        <c:lblOffset val="100"/>
        <c:noMultiLvlLbl val="0"/>
      </c:catAx>
      <c:valAx>
        <c:axId val="3113691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1368712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103162901676298"/>
          <c:y val="0.21336550323470299"/>
          <c:w val="0.28077254186433814"/>
          <c:h val="0.688549910883573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300-000000000000}">
  <sheetPr codeName="Graphique4">
    <tabColor rgb="FFFF0000"/>
  </sheetPr>
  <sheetViews>
    <sheetView workbookViewId="0"/>
  </sheetViews>
  <pageMargins left="0.7" right="0.7" top="0.75" bottom="0.75" header="0.3" footer="0.3"/>
  <drawing r:id="rId1"/>
</chartsheet>
</file>

<file path=xl/chartsheets/sheet1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000-000000000000}">
  <sheetPr codeName="Graphique17">
    <tabColor rgb="FFFF0000"/>
  </sheetPr>
  <sheetViews>
    <sheetView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400-000000000000}">
  <sheetPr codeName="Graphique5">
    <tabColor rgb="FFFF0000"/>
  </sheetPr>
  <sheetViews>
    <sheetView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500-000000000000}">
  <sheetPr codeName="Graphique6">
    <tabColor rgb="FFFF0000"/>
  </sheetPr>
  <sheetViews>
    <sheetView workbookViewId="0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600-000000000000}">
  <sheetPr codeName="Graphique7">
    <tabColor rgb="FFFF0000"/>
  </sheetPr>
  <sheetViews>
    <sheetView workbookViewId="0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700-000000000000}">
  <sheetPr codeName="Graphique8">
    <tabColor rgb="FFFF0000"/>
  </sheetPr>
  <sheetViews>
    <sheetView workbookViewId="0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900-000000000000}">
  <sheetPr codeName="Graphique10">
    <tabColor rgb="FFFF0000"/>
  </sheetPr>
  <sheetViews>
    <sheetView workbookViewId="0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B00-000000000000}">
  <sheetPr codeName="Graphique12">
    <tabColor rgb="FFFF0000"/>
  </sheetPr>
  <sheetViews>
    <sheetView workbookViewId="0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C00-000000000000}">
  <sheetPr codeName="Graphique13">
    <tabColor rgb="FFFF0000"/>
  </sheetPr>
  <sheetViews>
    <sheetView workbookViewId="0"/>
  </sheetViews>
  <pageMargins left="0.7" right="0.7" top="0.75" bottom="0.75" header="0.3" footer="0.3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D00-000000000000}">
  <sheetPr codeName="Graphique14">
    <tabColor rgb="FFFF0000"/>
  </sheetPr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allonnecg/Github/ThreeME/data/shocks/Bilan%20S1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lma.monserand\Documents\GitHub\ThreeME\data\shocks\Bilan%20&#233;nergie%20-%20AMErun2%20-%20AMSrun1bis.xlsx" TargetMode="External"/><Relationship Id="rId1" Type="http://schemas.openxmlformats.org/officeDocument/2006/relationships/externalLinkPath" Target="/Users/alma.monserand/Documents/GitHub/ThreeME/data/shocks/Bilan%20&#233;nergie%20-%20AMErun2%20-%20AMSrun1bis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lma.monserand\Documents\GitHub\ThreeME\results\reporting%201%20-%20energie%20TEND.xlsx" TargetMode="External"/><Relationship Id="rId1" Type="http://schemas.openxmlformats.org/officeDocument/2006/relationships/externalLinkPath" Target="/Users/alma.monserand/Documents/GitHub/ThreeME/results/reporting%201%20-%20energie%20TEN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euil1"/>
      <sheetName val="Cibles THREEME"/>
      <sheetName val="Bilan 2030"/>
      <sheetName val="Bilan 2050"/>
      <sheetName val="Bilan 2020 BAU"/>
      <sheetName val="Bilan 2006"/>
      <sheetName val="Bilan 2010"/>
      <sheetName val="Bilan 2015"/>
      <sheetName val="Bilan 2025"/>
      <sheetName val="bilan énergie format SDS"/>
      <sheetName val="Bilan enerdata_2015"/>
      <sheetName val="Bilan enerdata_2020"/>
      <sheetName val="Bilan enerdata_2025"/>
      <sheetName val="Bilan enerdata_2030"/>
      <sheetName val="Bilan enerdata_2050"/>
      <sheetName val="Demande Format Medpro"/>
      <sheetName val="Format demande MedPro_2015"/>
      <sheetName val="Corrections Bilan enerdata"/>
      <sheetName val="Modèle tertiaire_2015"/>
      <sheetName val="Modèle tertiaire_2020"/>
      <sheetName val="Modèle tertiaire_2025"/>
      <sheetName val="Modèle tertiaire_2030"/>
      <sheetName val="Modèle tertiaire_2050"/>
      <sheetName val="Modèle résidentiel ch_2015"/>
      <sheetName val="Modèle résidentiel ch_2020"/>
      <sheetName val="Modèle résidentiel ch_2025"/>
      <sheetName val="Modèle résidentiel ch_2030"/>
      <sheetName val="Modèle résidentiel ch_2050"/>
      <sheetName val="Modèle résidentiel hch_2015"/>
      <sheetName val="Modèle résidentiel hch_2020"/>
      <sheetName val="Modèle résidentiel hch_2025"/>
      <sheetName val="Modèle résidentiel hch_2030"/>
      <sheetName val="Modèle résidentiel hch_2050"/>
      <sheetName val="Mix énergie_2015"/>
      <sheetName val="Mix énergie_2020"/>
      <sheetName val="Mix énergie_2025"/>
      <sheetName val="Mix énergie_2030"/>
      <sheetName val="Mix énergie_2050"/>
    </sheetNames>
    <sheetDataSet>
      <sheetData sheetId="0" refreshError="1"/>
      <sheetData sheetId="1" refreshError="1">
        <row r="4">
          <cell r="H4">
            <v>10.400607231191495</v>
          </cell>
          <cell r="AJ4">
            <v>9.6821026074859624</v>
          </cell>
        </row>
        <row r="5">
          <cell r="H5">
            <v>3.4968412155770827</v>
          </cell>
          <cell r="AJ5">
            <v>3.4968412155770827</v>
          </cell>
        </row>
        <row r="8">
          <cell r="AJ8">
            <v>0.62105913154569725</v>
          </cell>
        </row>
        <row r="9">
          <cell r="AJ9">
            <v>0.01</v>
          </cell>
        </row>
        <row r="10">
          <cell r="H10">
            <v>2.6577034315641361</v>
          </cell>
          <cell r="AJ10">
            <v>1.0959867027277013</v>
          </cell>
        </row>
        <row r="11">
          <cell r="H11">
            <v>0</v>
          </cell>
          <cell r="AJ11">
            <v>0.01</v>
          </cell>
        </row>
        <row r="12">
          <cell r="H12">
            <v>2.2929206076239605</v>
          </cell>
          <cell r="AJ12">
            <v>12.585580636323101</v>
          </cell>
        </row>
        <row r="13">
          <cell r="H13">
            <v>0</v>
          </cell>
          <cell r="AJ13">
            <v>7.4283543184877532</v>
          </cell>
        </row>
        <row r="14">
          <cell r="H14">
            <v>17.773000859845226</v>
          </cell>
          <cell r="AJ14">
            <v>3.8663975346227235</v>
          </cell>
        </row>
        <row r="15">
          <cell r="AJ15">
            <v>0.31052956577284868</v>
          </cell>
        </row>
        <row r="17">
          <cell r="H17">
            <v>10.490111779879621</v>
          </cell>
          <cell r="AJ17">
            <v>1.3970598106217755</v>
          </cell>
        </row>
        <row r="18">
          <cell r="H18">
            <v>5.4600171969045563</v>
          </cell>
          <cell r="AJ18">
            <v>10.432652801530878</v>
          </cell>
        </row>
        <row r="19">
          <cell r="H19">
            <v>1.1621270136304822</v>
          </cell>
          <cell r="AJ19">
            <v>12.301085039507219</v>
          </cell>
        </row>
        <row r="20">
          <cell r="AJ20">
            <v>0.69912973511411425</v>
          </cell>
        </row>
        <row r="21">
          <cell r="AJ21">
            <v>0.94296387002405035</v>
          </cell>
        </row>
        <row r="22">
          <cell r="AJ22">
            <v>6.7613203915324087</v>
          </cell>
        </row>
        <row r="28">
          <cell r="H28">
            <v>5.438782729559458</v>
          </cell>
        </row>
        <row r="29">
          <cell r="H29">
            <v>11.911185835668668</v>
          </cell>
        </row>
        <row r="30">
          <cell r="H30">
            <v>12.325609312525271</v>
          </cell>
        </row>
        <row r="31">
          <cell r="H31">
            <v>0.79152054400721716</v>
          </cell>
        </row>
        <row r="32">
          <cell r="H32">
            <v>0.25795356835769562</v>
          </cell>
        </row>
        <row r="33">
          <cell r="H33">
            <v>7.4811633429693902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ibles THREEME"/>
      <sheetName val="Cibles THREEME AMS"/>
      <sheetName val="Cibles ThreeME v2 "/>
      <sheetName val="Cibles ThreeME v2 AMS"/>
      <sheetName val="Cibles ThreeME v3"/>
      <sheetName val="Cibles ThreeME v3 AMS"/>
      <sheetName val="brouillon"/>
      <sheetName val="Bilan_enerdata_2015"/>
      <sheetName val="Bilan 2015"/>
      <sheetName val="Bilan 2020"/>
      <sheetName val="Bilan 2023"/>
      <sheetName val="Bilan 2025"/>
      <sheetName val="Bilan 2028"/>
      <sheetName val="Bilan 2030"/>
      <sheetName val="Bilan 2033"/>
      <sheetName val="Bilan 2035"/>
      <sheetName val="Bilan 2038"/>
      <sheetName val="Bilan 2040"/>
      <sheetName val="Bilan 2045"/>
      <sheetName val="Bilan 2050"/>
      <sheetName val="Bilan 2023 AMS"/>
      <sheetName val="Bilan 2025 AMS"/>
      <sheetName val="Bilan 2028 AMS"/>
      <sheetName val="Bilan 2030 AMS"/>
      <sheetName val="Bilan 2033 AMS"/>
      <sheetName val="Bilan 2035 AMS"/>
      <sheetName val="Bilan 2038 AMS"/>
      <sheetName val="Bilan 2040 AMS"/>
      <sheetName val="Bilan 2045 AMS"/>
      <sheetName val="Bilan 2050 AMS"/>
      <sheetName val="Bilan_E_KP_AME_2020"/>
      <sheetName val="Bilan_E_KP_AME_2023"/>
      <sheetName val="Bilan_E_KP_AME_2025"/>
      <sheetName val="Bilan_E_KP_AME_2028"/>
      <sheetName val="Bilan_E_KP_AME_2030"/>
      <sheetName val="Bilan_E_KP_AME_2033"/>
      <sheetName val="Bilan_E_KP_AME_2035"/>
      <sheetName val="Bilan_E_KP_AME_2038"/>
      <sheetName val="Bilan_E_KP_AME_2040"/>
      <sheetName val="Bilan_E_KP_AME_2043"/>
      <sheetName val="Bilan_E_KP_AME_2045"/>
      <sheetName val="Bilan_E_KP_AME_2050"/>
      <sheetName val="Bilan_E_KP_AME"/>
      <sheetName val="Bilan_E_AME_Met_2020"/>
      <sheetName val="Bilan_E_AME_Met_2023"/>
      <sheetName val="Bilan_E_AME_Met_2025"/>
      <sheetName val="Bilan_E_AME_Met_2028"/>
      <sheetName val="Bilan_E_AME_Met_2030"/>
      <sheetName val="Bilan_E_AME_Met_2033"/>
      <sheetName val="Bilan_E_AME_Met_2035"/>
      <sheetName val="Bilan_E_AME_Met_2038"/>
      <sheetName val="Bilan_E_AME_Met_2040"/>
      <sheetName val="Bilan_E_AME_Met_2045"/>
      <sheetName val="Bilan_E_AME_Met_2050"/>
      <sheetName val="Bilan_E_KP_AMS"/>
      <sheetName val="Bilan_E_KP_AMS_2023"/>
      <sheetName val="Bilan_E_KP_AMS_2025"/>
      <sheetName val="Bilan_E_KP_AMS_2028"/>
      <sheetName val="Bilan_E_KP_AMS_2030"/>
      <sheetName val="Bilan_E_KP_AMS_2033"/>
      <sheetName val="Bilan_E_KP_AMS_2035"/>
      <sheetName val="Bilan_E_KP_AMS_2038"/>
      <sheetName val="Bilan_E_KP_AMS_2040"/>
      <sheetName val="Bilan_E_KP_AMS_2043"/>
      <sheetName val="Bilan_E_KP_AMS_2045"/>
      <sheetName val="Bilan_E_KP_AMS_2050"/>
      <sheetName val="Bilan_E_AMS_Met_2023"/>
      <sheetName val="Bilan_E_AMS_Met_2025"/>
      <sheetName val="Bilan_E_AMS_Met_2028"/>
      <sheetName val="Bilan_E_AMS_Met_2030"/>
      <sheetName val="Bilan_E_AMS_Met_2033"/>
      <sheetName val="Bilan_E_AMS_Met_2035"/>
      <sheetName val="Bilan_E_AMS_Met_2038"/>
      <sheetName val="Bilan_E_AMS_Met_2040"/>
      <sheetName val="Bilan_E_AMS_Met_2045"/>
      <sheetName val="Bilan_E_AMS_Met_2050"/>
      <sheetName val="Bilan_E_AMS_Met"/>
      <sheetName val="P1_G4-G5"/>
      <sheetName val="P1_G6"/>
      <sheetName val="bilan énergie format SDS"/>
      <sheetName val="Demande Format Medpro"/>
      <sheetName val="Format demande MedPro_2015"/>
      <sheetName val="Corrections Bilan enerdata"/>
      <sheetName val="Modèle tertiaire_2015"/>
      <sheetName val="Modèle tertiaire_2020"/>
      <sheetName val="Modèle tertiaire_2025"/>
      <sheetName val="Modèle tertiaire_2030"/>
      <sheetName val="Modèle tertiaire_2050"/>
      <sheetName val="Modèle résidentiel ch_2015"/>
      <sheetName val="Modèle résidentiel ch_2020"/>
      <sheetName val="Modèle résidentiel ch_2025"/>
      <sheetName val="Modèle résidentiel ch_2030"/>
      <sheetName val="Modèle résidentiel ch_2050"/>
      <sheetName val="Modèle résidentiel hch_2015"/>
      <sheetName val="Modèle résidentiel hch_2020"/>
      <sheetName val="Modèle résidentiel hch_2025"/>
      <sheetName val="Modèle résidentiel hch_2030"/>
      <sheetName val="Modèle résidentiel hch_2050"/>
      <sheetName val="Mix énergie_2015"/>
      <sheetName val="Bilans_E_AMS_Kyoto_2050"/>
      <sheetName val="Bilan 2050 AMS_ancien"/>
      <sheetName val="Bilans_E_AMS_Kyoto"/>
      <sheetName val="Bilan énergie - AMErun2 - AMSru"/>
    </sheetNames>
    <sheetDataSet>
      <sheetData sheetId="0"/>
      <sheetData sheetId="1"/>
      <sheetData sheetId="2">
        <row r="22">
          <cell r="I22">
            <v>0.95161573824348877</v>
          </cell>
        </row>
      </sheetData>
      <sheetData sheetId="3">
        <row r="22">
          <cell r="M22">
            <v>0.92508293474975023</v>
          </cell>
        </row>
      </sheetData>
      <sheetData sheetId="4"/>
      <sheetData sheetId="5"/>
      <sheetData sheetId="6"/>
      <sheetData sheetId="7"/>
      <sheetData sheetId="8">
        <row r="13">
          <cell r="T13">
            <v>0.74651762682717104</v>
          </cell>
          <cell r="U13">
            <v>10.069552160228</v>
          </cell>
          <cell r="V13">
            <v>13.6203670581426</v>
          </cell>
          <cell r="W13">
            <v>12.701365476499801</v>
          </cell>
          <cell r="X13">
            <v>0.94471195184866696</v>
          </cell>
        </row>
        <row r="22">
          <cell r="T22">
            <v>0.20373357065436756</v>
          </cell>
          <cell r="U22">
            <v>10.286252455773868</v>
          </cell>
          <cell r="V22">
            <v>11.918962927436349</v>
          </cell>
          <cell r="W22">
            <v>7.2076013059472235</v>
          </cell>
          <cell r="X22">
            <v>7.2729058819149789E-2</v>
          </cell>
        </row>
        <row r="30">
          <cell r="T30">
            <v>6.4536710533781398E-3</v>
          </cell>
          <cell r="U30">
            <v>1.3757403095240033</v>
          </cell>
          <cell r="V30">
            <v>1.21184436300186</v>
          </cell>
          <cell r="W30">
            <v>0.710753475039681</v>
          </cell>
          <cell r="X30">
            <v>0</v>
          </cell>
        </row>
        <row r="36"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</row>
        <row r="37">
          <cell r="T37">
            <v>3.5377495274347415E-2</v>
          </cell>
          <cell r="U37">
            <v>0.99652219098612382</v>
          </cell>
          <cell r="V37">
            <v>6.1682880084838283</v>
          </cell>
          <cell r="W37">
            <v>0.32710227495852834</v>
          </cell>
          <cell r="X37">
            <v>0</v>
          </cell>
        </row>
        <row r="38"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</row>
        <row r="39">
          <cell r="T39">
            <v>8.9396802728204314E-3</v>
          </cell>
          <cell r="U39">
            <v>0</v>
          </cell>
          <cell r="V39">
            <v>3.1713574862667765E-2</v>
          </cell>
          <cell r="W39">
            <v>7.7423009823055625E-2</v>
          </cell>
          <cell r="X39">
            <v>0</v>
          </cell>
        </row>
        <row r="40">
          <cell r="T40">
            <v>0</v>
          </cell>
          <cell r="U40">
            <v>0</v>
          </cell>
          <cell r="V40">
            <v>2.5020548325390175</v>
          </cell>
          <cell r="W40">
            <v>0.42323217882164721</v>
          </cell>
          <cell r="X40">
            <v>0</v>
          </cell>
        </row>
        <row r="41">
          <cell r="T41">
            <v>0.11181503207557658</v>
          </cell>
          <cell r="U41">
            <v>5.2409905400054732E-2</v>
          </cell>
          <cell r="V41">
            <v>0</v>
          </cell>
          <cell r="W41">
            <v>0</v>
          </cell>
          <cell r="X41">
            <v>2.9416417890777748</v>
          </cell>
        </row>
        <row r="42"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39.807000000000002</v>
          </cell>
        </row>
        <row r="43">
          <cell r="T43">
            <v>3.371</v>
          </cell>
          <cell r="U43">
            <v>2.3566094604778201</v>
          </cell>
          <cell r="V43">
            <v>6.6752954110546101</v>
          </cell>
          <cell r="W43">
            <v>3.01546564464017</v>
          </cell>
          <cell r="X43">
            <v>0</v>
          </cell>
        </row>
        <row r="44"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</row>
        <row r="45"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</row>
        <row r="46">
          <cell r="T46">
            <v>2.2137192704974398E-3</v>
          </cell>
          <cell r="U46">
            <v>1.0493092649428299</v>
          </cell>
          <cell r="V46">
            <v>3.6764196608413298E-2</v>
          </cell>
          <cell r="W46">
            <v>4.3073392295861899E-2</v>
          </cell>
          <cell r="X46">
            <v>0</v>
          </cell>
        </row>
        <row r="47"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</row>
        <row r="52">
          <cell r="E52">
            <v>3.2143188055943388</v>
          </cell>
        </row>
        <row r="53">
          <cell r="E53">
            <v>1.1015862413247299</v>
          </cell>
        </row>
        <row r="54">
          <cell r="E54">
            <v>12.452999999999999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</sheetData>
      <sheetData sheetId="9">
        <row r="13">
          <cell r="L13">
            <v>45.039193999999995</v>
          </cell>
          <cell r="T13">
            <v>8.0414155849497</v>
          </cell>
          <cell r="U13">
            <v>105.150592236873</v>
          </cell>
          <cell r="V13">
            <v>158.3858485003</v>
          </cell>
          <cell r="W13">
            <v>124.730012203676</v>
          </cell>
          <cell r="X13">
            <v>8.3371990700000005</v>
          </cell>
        </row>
        <row r="22">
          <cell r="T22">
            <v>2.7076685555555562</v>
          </cell>
          <cell r="U22">
            <v>116.5874281388889</v>
          </cell>
          <cell r="V22">
            <v>125.05981224999999</v>
          </cell>
          <cell r="W22">
            <v>66.374696373468396</v>
          </cell>
          <cell r="X22">
            <v>2.2477144999999998</v>
          </cell>
        </row>
        <row r="30">
          <cell r="T30">
            <v>0.189373333333333</v>
          </cell>
          <cell r="U30">
            <v>22.254054739303911</v>
          </cell>
          <cell r="V30">
            <v>14.411899999999999</v>
          </cell>
          <cell r="W30">
            <v>9.5887644444444504</v>
          </cell>
          <cell r="X30">
            <v>0</v>
          </cell>
        </row>
        <row r="36"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</row>
        <row r="37">
          <cell r="T37">
            <v>1.69047944444444</v>
          </cell>
          <cell r="U37">
            <v>15.5648575</v>
          </cell>
          <cell r="V37">
            <v>69.4067088888889</v>
          </cell>
          <cell r="W37">
            <v>2.8232277777777801</v>
          </cell>
          <cell r="X37">
            <v>0</v>
          </cell>
        </row>
        <row r="38"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</row>
        <row r="39">
          <cell r="T39">
            <v>0.29232166666666698</v>
          </cell>
          <cell r="U39">
            <v>1.51127777777778E-2</v>
          </cell>
          <cell r="V39">
            <v>1.04480216638667</v>
          </cell>
          <cell r="W39">
            <v>0.354625058755556</v>
          </cell>
          <cell r="X39">
            <v>0</v>
          </cell>
        </row>
        <row r="40">
          <cell r="T40">
            <v>0</v>
          </cell>
          <cell r="U40">
            <v>0</v>
          </cell>
          <cell r="V40">
            <v>27.426589444444399</v>
          </cell>
          <cell r="W40">
            <v>4.4857555555555599</v>
          </cell>
          <cell r="X40">
            <v>0</v>
          </cell>
        </row>
        <row r="41">
          <cell r="T41">
            <v>1.93666726391606</v>
          </cell>
          <cell r="U41">
            <v>1.0434102222764099</v>
          </cell>
          <cell r="V41">
            <v>0</v>
          </cell>
          <cell r="W41">
            <v>0</v>
          </cell>
          <cell r="X41">
            <v>30.751352031352699</v>
          </cell>
        </row>
        <row r="42"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384.06791201745</v>
          </cell>
        </row>
        <row r="43">
          <cell r="T43">
            <v>37.008579624305803</v>
          </cell>
          <cell r="U43">
            <v>30.361762354379302</v>
          </cell>
          <cell r="V43">
            <v>49.863308104442503</v>
          </cell>
          <cell r="W43">
            <v>31.480497483360899</v>
          </cell>
          <cell r="X43">
            <v>0</v>
          </cell>
        </row>
        <row r="44"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</row>
        <row r="45"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</row>
        <row r="46">
          <cell r="T46">
            <v>1.5371382629999999E-2</v>
          </cell>
          <cell r="U46">
            <v>8.9862670625500005</v>
          </cell>
          <cell r="V46">
            <v>0.24074954805000001</v>
          </cell>
          <cell r="W46">
            <v>0.35525487623000002</v>
          </cell>
          <cell r="X46">
            <v>0</v>
          </cell>
        </row>
        <row r="47"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</row>
        <row r="52">
          <cell r="E52">
            <v>27.795210764186699</v>
          </cell>
        </row>
        <row r="53">
          <cell r="E53">
            <v>12.027936499999999</v>
          </cell>
        </row>
        <row r="54">
          <cell r="E54">
            <v>130.484119421548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</sheetData>
      <sheetData sheetId="10">
        <row r="13">
          <cell r="L13">
            <v>24.298097404469559</v>
          </cell>
        </row>
      </sheetData>
      <sheetData sheetId="11">
        <row r="13">
          <cell r="L13">
            <v>64.055272794649682</v>
          </cell>
        </row>
      </sheetData>
      <sheetData sheetId="12">
        <row r="13">
          <cell r="L13">
            <v>71.534753758802367</v>
          </cell>
        </row>
      </sheetData>
      <sheetData sheetId="13">
        <row r="13">
          <cell r="L13">
            <v>73.711460432822037</v>
          </cell>
        </row>
      </sheetData>
      <sheetData sheetId="14">
        <row r="13">
          <cell r="L13">
            <v>60.003896317889257</v>
          </cell>
        </row>
      </sheetData>
      <sheetData sheetId="15">
        <row r="13">
          <cell r="L13">
            <v>50.941346245748719</v>
          </cell>
        </row>
      </sheetData>
      <sheetData sheetId="16">
        <row r="13">
          <cell r="L13">
            <v>38.942042128507637</v>
          </cell>
        </row>
      </sheetData>
      <sheetData sheetId="17">
        <row r="13">
          <cell r="L13">
            <v>31.055970799843635</v>
          </cell>
        </row>
      </sheetData>
      <sheetData sheetId="18">
        <row r="13">
          <cell r="L13">
            <v>16.706363002811486</v>
          </cell>
        </row>
      </sheetData>
      <sheetData sheetId="19">
        <row r="13">
          <cell r="L13">
            <v>12.7985093299136</v>
          </cell>
        </row>
      </sheetData>
      <sheetData sheetId="20"/>
      <sheetData sheetId="21">
        <row r="13">
          <cell r="L13">
            <v>40.000032758951647</v>
          </cell>
          <cell r="T13">
            <v>7.9839854804023167</v>
          </cell>
          <cell r="U13">
            <v>121.32585979507003</v>
          </cell>
          <cell r="V13">
            <v>167.05352361968622</v>
          </cell>
          <cell r="W13">
            <v>115.22915089485383</v>
          </cell>
          <cell r="X13">
            <v>15.644073294761139</v>
          </cell>
        </row>
        <row r="22">
          <cell r="T22">
            <v>2.5620317912758828</v>
          </cell>
          <cell r="U22">
            <v>101.89198183958929</v>
          </cell>
          <cell r="V22">
            <v>112.58996281774162</v>
          </cell>
          <cell r="W22">
            <v>49.692336714841716</v>
          </cell>
          <cell r="X22">
            <v>4.0057458533464949</v>
          </cell>
        </row>
        <row r="30">
          <cell r="T30">
            <v>0</v>
          </cell>
          <cell r="U30">
            <v>20.458157406991582</v>
          </cell>
          <cell r="V30">
            <v>26.615725966388851</v>
          </cell>
          <cell r="W30">
            <v>13.391663307903183</v>
          </cell>
          <cell r="X30">
            <v>0</v>
          </cell>
        </row>
        <row r="36"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</row>
        <row r="37">
          <cell r="T37">
            <v>1.325152202471839</v>
          </cell>
          <cell r="U37">
            <v>18.774389983885822</v>
          </cell>
          <cell r="V37">
            <v>59.150287479050967</v>
          </cell>
          <cell r="W37">
            <v>0.34286013585192066</v>
          </cell>
          <cell r="X37">
            <v>0</v>
          </cell>
        </row>
        <row r="38"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</row>
        <row r="39">
          <cell r="T39">
            <v>0.36066131262685786</v>
          </cell>
          <cell r="U39">
            <v>4.7991131198633983E-4</v>
          </cell>
          <cell r="V39">
            <v>1.4653773673998376</v>
          </cell>
          <cell r="W39">
            <v>0.84471066492371039</v>
          </cell>
          <cell r="X39">
            <v>0</v>
          </cell>
        </row>
        <row r="40">
          <cell r="T40">
            <v>0.25</v>
          </cell>
          <cell r="U40">
            <v>1.955318115234375</v>
          </cell>
          <cell r="V40">
            <v>50.263804232391934</v>
          </cell>
          <cell r="W40">
            <v>10.628217280358204</v>
          </cell>
          <cell r="X40">
            <v>0</v>
          </cell>
        </row>
        <row r="41">
          <cell r="T41">
            <v>2.8798420607810633</v>
          </cell>
          <cell r="U41">
            <v>0.75934024169921888</v>
          </cell>
          <cell r="V41">
            <v>0</v>
          </cell>
          <cell r="W41">
            <v>0</v>
          </cell>
          <cell r="X41">
            <v>41.205948968253495</v>
          </cell>
        </row>
        <row r="42"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390.32849052575307</v>
          </cell>
        </row>
        <row r="43">
          <cell r="T43">
            <v>31.022615677081973</v>
          </cell>
          <cell r="U43">
            <v>20.140625662246215</v>
          </cell>
          <cell r="V43">
            <v>12.124097766198929</v>
          </cell>
          <cell r="W43">
            <v>17.266825593867647</v>
          </cell>
          <cell r="X43">
            <v>0</v>
          </cell>
        </row>
        <row r="44"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</row>
        <row r="45"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</row>
        <row r="46">
          <cell r="T46">
            <v>0</v>
          </cell>
          <cell r="U46">
            <v>5.7659559812914596</v>
          </cell>
          <cell r="V46">
            <v>0</v>
          </cell>
          <cell r="W46">
            <v>0</v>
          </cell>
          <cell r="X46">
            <v>0</v>
          </cell>
        </row>
        <row r="47"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</row>
        <row r="52">
          <cell r="E52">
            <v>30.804065429687501</v>
          </cell>
        </row>
        <row r="53">
          <cell r="E53">
            <v>12.578912449765744</v>
          </cell>
        </row>
        <row r="54">
          <cell r="E54">
            <v>113.21942779139728</v>
          </cell>
        </row>
        <row r="55">
          <cell r="E55">
            <v>0.53337670416372851</v>
          </cell>
        </row>
        <row r="56">
          <cell r="E56">
            <v>6.0152368288072022</v>
          </cell>
        </row>
        <row r="57">
          <cell r="E57">
            <v>4.4048588394360317</v>
          </cell>
        </row>
      </sheetData>
      <sheetData sheetId="22">
        <row r="13">
          <cell r="L13">
            <v>39.63136742270666</v>
          </cell>
        </row>
      </sheetData>
      <sheetData sheetId="23">
        <row r="13">
          <cell r="L13">
            <v>40.000168370113556</v>
          </cell>
          <cell r="T13">
            <v>7.6640280422278524</v>
          </cell>
          <cell r="U13">
            <v>125.34883441740973</v>
          </cell>
          <cell r="V13">
            <v>167.58037418148072</v>
          </cell>
          <cell r="W13">
            <v>100.94959269616226</v>
          </cell>
          <cell r="X13">
            <v>30.954972159028785</v>
          </cell>
        </row>
        <row r="22">
          <cell r="T22">
            <v>2.1461334494600726</v>
          </cell>
          <cell r="U22">
            <v>85.507147432547441</v>
          </cell>
          <cell r="V22">
            <v>73.489583332648436</v>
          </cell>
          <cell r="W22">
            <v>31.783583129637009</v>
          </cell>
          <cell r="X22">
            <v>6.3031544539274833</v>
          </cell>
        </row>
        <row r="30">
          <cell r="T30">
            <v>0</v>
          </cell>
          <cell r="U30">
            <v>20.589706261589171</v>
          </cell>
          <cell r="V30">
            <v>29.293864289346555</v>
          </cell>
          <cell r="W30">
            <v>18.690596972952971</v>
          </cell>
          <cell r="X30">
            <v>0</v>
          </cell>
        </row>
        <row r="36"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</row>
        <row r="37">
          <cell r="T37">
            <v>2.1723993471697325</v>
          </cell>
          <cell r="U37">
            <v>20.422417009283894</v>
          </cell>
          <cell r="V37">
            <v>45.694565750921086</v>
          </cell>
          <cell r="W37">
            <v>0.46314310358360405</v>
          </cell>
          <cell r="X37">
            <v>0</v>
          </cell>
        </row>
        <row r="38"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</row>
        <row r="39">
          <cell r="T39">
            <v>0.62518456969816016</v>
          </cell>
          <cell r="U39">
            <v>5.5791983277925228E-4</v>
          </cell>
          <cell r="V39">
            <v>1.8312707461125663</v>
          </cell>
          <cell r="W39">
            <v>0.86463956078668247</v>
          </cell>
          <cell r="X39">
            <v>0</v>
          </cell>
        </row>
        <row r="40">
          <cell r="T40">
            <v>0.5</v>
          </cell>
          <cell r="U40">
            <v>3.4088933105468748</v>
          </cell>
          <cell r="V40">
            <v>71.668518554839707</v>
          </cell>
          <cell r="W40">
            <v>16.00449528116604</v>
          </cell>
          <cell r="X40">
            <v>0</v>
          </cell>
        </row>
        <row r="41">
          <cell r="T41">
            <v>4.6410977021219679</v>
          </cell>
          <cell r="U41">
            <v>1.0285361411132812</v>
          </cell>
          <cell r="V41">
            <v>0</v>
          </cell>
          <cell r="W41">
            <v>0</v>
          </cell>
          <cell r="X41">
            <v>36.640275077422793</v>
          </cell>
        </row>
        <row r="42"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299.68098831610791</v>
          </cell>
        </row>
        <row r="43">
          <cell r="T43">
            <v>27.024104246708042</v>
          </cell>
          <cell r="U43">
            <v>12.308271650577865</v>
          </cell>
          <cell r="V43">
            <v>4.6180690607080663</v>
          </cell>
          <cell r="W43">
            <v>5.9743988488591224</v>
          </cell>
          <cell r="X43">
            <v>0</v>
          </cell>
        </row>
        <row r="44"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</row>
        <row r="45"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</row>
        <row r="46">
          <cell r="T46">
            <v>0</v>
          </cell>
          <cell r="U46">
            <v>3.4252792556992748</v>
          </cell>
          <cell r="V46">
            <v>0</v>
          </cell>
          <cell r="W46">
            <v>0</v>
          </cell>
          <cell r="X46">
            <v>0</v>
          </cell>
        </row>
        <row r="47"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</row>
        <row r="52">
          <cell r="E52">
            <v>16.075615722656249</v>
          </cell>
        </row>
        <row r="53">
          <cell r="E53">
            <v>10.356262080325934</v>
          </cell>
        </row>
        <row r="54">
          <cell r="E54">
            <v>95.324260386983326</v>
          </cell>
        </row>
        <row r="55">
          <cell r="E55">
            <v>0.98433711774094745</v>
          </cell>
        </row>
        <row r="56">
          <cell r="E56">
            <v>9.5751859683728693</v>
          </cell>
        </row>
        <row r="57">
          <cell r="E57">
            <v>9.4804311672852979</v>
          </cell>
        </row>
      </sheetData>
      <sheetData sheetId="24">
        <row r="13">
          <cell r="L13">
            <v>39.430412100204194</v>
          </cell>
        </row>
      </sheetData>
      <sheetData sheetId="25">
        <row r="13">
          <cell r="L13">
            <v>40.000125067890167</v>
          </cell>
          <cell r="T13">
            <v>7.7126288806125016</v>
          </cell>
          <cell r="U13">
            <v>130.36754517319469</v>
          </cell>
          <cell r="V13">
            <v>158.98187870009832</v>
          </cell>
          <cell r="W13">
            <v>96.862888654792613</v>
          </cell>
          <cell r="X13">
            <v>57.341707182273488</v>
          </cell>
        </row>
        <row r="22">
          <cell r="T22">
            <v>2.1353999867470588</v>
          </cell>
          <cell r="U22">
            <v>72.864660758006423</v>
          </cell>
          <cell r="V22">
            <v>53.853852150263208</v>
          </cell>
          <cell r="W22">
            <v>26.933903026729944</v>
          </cell>
          <cell r="X22">
            <v>8.3024469646833161</v>
          </cell>
        </row>
        <row r="30">
          <cell r="T30">
            <v>0</v>
          </cell>
          <cell r="U30">
            <v>20.573940378796198</v>
          </cell>
          <cell r="V30">
            <v>28.917251051933125</v>
          </cell>
          <cell r="W30">
            <v>18.878892704975588</v>
          </cell>
          <cell r="X30">
            <v>0</v>
          </cell>
        </row>
        <row r="36"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</row>
        <row r="37">
          <cell r="T37">
            <v>2.7730307508519707</v>
          </cell>
          <cell r="U37">
            <v>20.203559685037114</v>
          </cell>
          <cell r="V37">
            <v>38.595135513286785</v>
          </cell>
          <cell r="W37">
            <v>0.43406989863895534</v>
          </cell>
          <cell r="X37">
            <v>0</v>
          </cell>
        </row>
        <row r="38"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</row>
        <row r="39">
          <cell r="T39">
            <v>0.96290247555165809</v>
          </cell>
          <cell r="U39">
            <v>6.9244826847420892E-4</v>
          </cell>
          <cell r="V39">
            <v>2.3427124137087052</v>
          </cell>
          <cell r="W39">
            <v>0.93898003664808516</v>
          </cell>
          <cell r="X39">
            <v>0</v>
          </cell>
        </row>
        <row r="40">
          <cell r="T40">
            <v>0.75</v>
          </cell>
          <cell r="U40">
            <v>5.5404179687499999</v>
          </cell>
          <cell r="V40">
            <v>88.021667456281236</v>
          </cell>
          <cell r="W40">
            <v>20.482042486716281</v>
          </cell>
          <cell r="X40">
            <v>0</v>
          </cell>
        </row>
        <row r="41">
          <cell r="T41">
            <v>8.3214654409998232</v>
          </cell>
          <cell r="U41">
            <v>1.1254933974609376</v>
          </cell>
          <cell r="V41">
            <v>0</v>
          </cell>
          <cell r="W41">
            <v>0</v>
          </cell>
          <cell r="X41">
            <v>53.229824534966241</v>
          </cell>
        </row>
        <row r="42"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183.65265309164423</v>
          </cell>
        </row>
        <row r="43">
          <cell r="T43">
            <v>19.85629550078999</v>
          </cell>
          <cell r="U43">
            <v>9.0742751543652709</v>
          </cell>
          <cell r="V43">
            <v>3.260836950166615</v>
          </cell>
          <cell r="W43">
            <v>3.4419330830775619</v>
          </cell>
          <cell r="X43">
            <v>0</v>
          </cell>
        </row>
        <row r="44"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</row>
        <row r="45"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</row>
        <row r="46">
          <cell r="T46">
            <v>0</v>
          </cell>
          <cell r="U46">
            <v>3.5288056070999749</v>
          </cell>
          <cell r="V46">
            <v>0</v>
          </cell>
          <cell r="W46">
            <v>0</v>
          </cell>
          <cell r="X46">
            <v>0</v>
          </cell>
        </row>
        <row r="47"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</row>
        <row r="52">
          <cell r="E52">
            <v>12.650076660156248</v>
          </cell>
        </row>
        <row r="53">
          <cell r="E53">
            <v>8.5375790835295255</v>
          </cell>
        </row>
        <row r="54">
          <cell r="E54">
            <v>78.311135803097855</v>
          </cell>
        </row>
        <row r="55">
          <cell r="E55">
            <v>1.800451278990862</v>
          </cell>
        </row>
        <row r="56">
          <cell r="E56">
            <v>16.223620243483047</v>
          </cell>
        </row>
        <row r="57">
          <cell r="E57">
            <v>17.811580806374948</v>
          </cell>
        </row>
      </sheetData>
      <sheetData sheetId="26">
        <row r="13">
          <cell r="L13">
            <v>39.267637363013023</v>
          </cell>
        </row>
      </sheetData>
      <sheetData sheetId="27">
        <row r="13">
          <cell r="L13">
            <v>40.000273468658179</v>
          </cell>
          <cell r="T13">
            <v>7.76122971899715</v>
          </cell>
          <cell r="U13">
            <v>134.5958383814887</v>
          </cell>
          <cell r="V13">
            <v>149.5228289340921</v>
          </cell>
          <cell r="W13">
            <v>92.228183694440688</v>
          </cell>
          <cell r="X13">
            <v>85.601807225833156</v>
          </cell>
        </row>
        <row r="22">
          <cell r="T22">
            <v>2.1246665240340468</v>
          </cell>
          <cell r="U22">
            <v>61.74986568544189</v>
          </cell>
          <cell r="V22">
            <v>40.99551664852801</v>
          </cell>
          <cell r="W22">
            <v>22.444989891684408</v>
          </cell>
          <cell r="X22">
            <v>9.5408937218332817</v>
          </cell>
        </row>
        <row r="30">
          <cell r="T30">
            <v>0</v>
          </cell>
          <cell r="U30">
            <v>20.658237597633519</v>
          </cell>
          <cell r="V30">
            <v>26.593767108522837</v>
          </cell>
          <cell r="W30">
            <v>19.0580863696926</v>
          </cell>
          <cell r="X30">
            <v>0</v>
          </cell>
        </row>
        <row r="36"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</row>
        <row r="37">
          <cell r="T37">
            <v>3.3736621545342089</v>
          </cell>
          <cell r="U37">
            <v>19.866368456853682</v>
          </cell>
          <cell r="V37">
            <v>34.097641504490639</v>
          </cell>
          <cell r="W37">
            <v>0.40515733033320123</v>
          </cell>
          <cell r="X37">
            <v>0</v>
          </cell>
        </row>
        <row r="38"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</row>
        <row r="39">
          <cell r="T39">
            <v>1.300620381405156</v>
          </cell>
          <cell r="U39">
            <v>7.8820466826144567E-4</v>
          </cell>
          <cell r="V39">
            <v>2.7285855468891569</v>
          </cell>
          <cell r="W39">
            <v>1.0133205125094877</v>
          </cell>
          <cell r="X39">
            <v>0</v>
          </cell>
        </row>
        <row r="40">
          <cell r="T40">
            <v>1</v>
          </cell>
          <cell r="U40">
            <v>7.6335380859375004</v>
          </cell>
          <cell r="V40">
            <v>103.59461616627088</v>
          </cell>
          <cell r="W40">
            <v>25.404172221757367</v>
          </cell>
          <cell r="X40">
            <v>0</v>
          </cell>
        </row>
        <row r="41">
          <cell r="T41">
            <v>15.889145060057182</v>
          </cell>
          <cell r="U41">
            <v>2.1415231567382813</v>
          </cell>
          <cell r="V41">
            <v>0</v>
          </cell>
          <cell r="W41">
            <v>0</v>
          </cell>
          <cell r="X41">
            <v>71.59302193291866</v>
          </cell>
        </row>
        <row r="42"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62.42121803575882</v>
          </cell>
        </row>
        <row r="43">
          <cell r="T43">
            <v>9.0097391312566604</v>
          </cell>
          <cell r="U43">
            <v>5.1952563518908157</v>
          </cell>
          <cell r="V43">
            <v>2.2535083725168867</v>
          </cell>
          <cell r="W43">
            <v>1.3399462790047187</v>
          </cell>
          <cell r="X43">
            <v>0</v>
          </cell>
        </row>
        <row r="44"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</row>
        <row r="45"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</row>
        <row r="46">
          <cell r="T46">
            <v>0</v>
          </cell>
          <cell r="U46">
            <v>2.7841882556496467</v>
          </cell>
          <cell r="V46">
            <v>0</v>
          </cell>
          <cell r="W46">
            <v>0</v>
          </cell>
          <cell r="X46">
            <v>0</v>
          </cell>
        </row>
        <row r="47"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</row>
        <row r="52">
          <cell r="E52">
            <v>9.617915039062499</v>
          </cell>
        </row>
        <row r="53">
          <cell r="E53">
            <v>6.7321107560009157</v>
          </cell>
        </row>
        <row r="54">
          <cell r="E54">
            <v>63.453621141900157</v>
          </cell>
        </row>
        <row r="55">
          <cell r="E55">
            <v>2.7141517882424018</v>
          </cell>
        </row>
        <row r="56">
          <cell r="E56">
            <v>21.978073187488125</v>
          </cell>
        </row>
        <row r="57">
          <cell r="E57">
            <v>25.023965550983899</v>
          </cell>
        </row>
      </sheetData>
      <sheetData sheetId="28">
        <row r="13">
          <cell r="L13">
            <v>40.00031821738844</v>
          </cell>
        </row>
      </sheetData>
      <sheetData sheetId="29">
        <row r="13">
          <cell r="L13">
            <v>40.000075434727478</v>
          </cell>
          <cell r="T13">
            <v>7.8459207286229669</v>
          </cell>
          <cell r="U13">
            <v>137.71292998685365</v>
          </cell>
          <cell r="V13">
            <v>129.06523934568938</v>
          </cell>
          <cell r="W13">
            <v>81.567308013661545</v>
          </cell>
          <cell r="X13">
            <v>110.4417553978261</v>
          </cell>
        </row>
        <row r="22">
          <cell r="T22">
            <v>2.0699451002198215</v>
          </cell>
          <cell r="U22">
            <v>41.814196369584614</v>
          </cell>
          <cell r="V22">
            <v>26.189974300976441</v>
          </cell>
          <cell r="W22">
            <v>13.079973215835341</v>
          </cell>
          <cell r="X22">
            <v>10.559576245645603</v>
          </cell>
        </row>
        <row r="30">
          <cell r="T30">
            <v>0</v>
          </cell>
          <cell r="U30">
            <v>20.476765974261674</v>
          </cell>
          <cell r="V30">
            <v>22.248806062911136</v>
          </cell>
          <cell r="W30">
            <v>18.887400278885494</v>
          </cell>
          <cell r="X30">
            <v>0</v>
          </cell>
        </row>
        <row r="36"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</row>
        <row r="37">
          <cell r="T37">
            <v>4.5749249618986854</v>
          </cell>
          <cell r="U37">
            <v>18.511250218523632</v>
          </cell>
          <cell r="V37">
            <v>28.937300829462252</v>
          </cell>
          <cell r="W37">
            <v>0.34200087095620557</v>
          </cell>
          <cell r="X37">
            <v>0</v>
          </cell>
        </row>
        <row r="38"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</row>
        <row r="39">
          <cell r="T39">
            <v>2.1874070050904897</v>
          </cell>
          <cell r="U39">
            <v>8.5890570413253253E-4</v>
          </cell>
          <cell r="V39">
            <v>3.1166998128913419</v>
          </cell>
          <cell r="W39">
            <v>0.98841007039498519</v>
          </cell>
          <cell r="X39">
            <v>0</v>
          </cell>
        </row>
        <row r="40">
          <cell r="T40">
            <v>1.5</v>
          </cell>
          <cell r="U40">
            <v>11.306912109375</v>
          </cell>
          <cell r="V40">
            <v>124.95584249070536</v>
          </cell>
          <cell r="W40">
            <v>29.475134675869491</v>
          </cell>
          <cell r="X40">
            <v>0</v>
          </cell>
        </row>
        <row r="41">
          <cell r="T41">
            <v>17.116756732826516</v>
          </cell>
          <cell r="U41">
            <v>1.4169866943359375</v>
          </cell>
          <cell r="V41">
            <v>0</v>
          </cell>
          <cell r="W41">
            <v>0</v>
          </cell>
          <cell r="X41">
            <v>14.232306217999398</v>
          </cell>
        </row>
        <row r="42"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2.0327553633446804</v>
          </cell>
        </row>
        <row r="43">
          <cell r="T43">
            <v>0</v>
          </cell>
          <cell r="U43">
            <v>0.671413025716175</v>
          </cell>
          <cell r="V43">
            <v>0.19325490667833059</v>
          </cell>
          <cell r="W43">
            <v>0.13103912510682203</v>
          </cell>
          <cell r="X43">
            <v>0</v>
          </cell>
        </row>
        <row r="44"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</row>
        <row r="45"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</row>
        <row r="46">
          <cell r="T46">
            <v>0</v>
          </cell>
          <cell r="U46">
            <v>1.2844353845350245</v>
          </cell>
          <cell r="V46">
            <v>0</v>
          </cell>
          <cell r="W46">
            <v>0</v>
          </cell>
          <cell r="X46">
            <v>0</v>
          </cell>
        </row>
        <row r="47"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</row>
        <row r="52">
          <cell r="E52">
            <v>4.6467534179687497</v>
          </cell>
        </row>
        <row r="53">
          <cell r="E53">
            <v>2.6585092475046008</v>
          </cell>
        </row>
        <row r="54">
          <cell r="E54">
            <v>39.848807090011732</v>
          </cell>
        </row>
        <row r="55">
          <cell r="E55">
            <v>4.780741280438523</v>
          </cell>
        </row>
        <row r="56">
          <cell r="E56">
            <v>30.295802166304487</v>
          </cell>
        </row>
        <row r="57">
          <cell r="E57">
            <v>35.496713960556022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ésultats"/>
      <sheetName val="T energie vecteurs"/>
      <sheetName val="T energie usages"/>
      <sheetName val="G energie"/>
      <sheetName val="G mix élec"/>
      <sheetName val="G mix carb"/>
      <sheetName val="G mix gaz"/>
      <sheetName val="T CO2"/>
      <sheetName val="G CO2"/>
      <sheetName val="T parc auto"/>
      <sheetName val="G parc auto"/>
      <sheetName val="T logement"/>
      <sheetName val="G parc logt"/>
      <sheetName val="Table Graphs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/>
      <sheetData sheetId="8" refreshError="1"/>
      <sheetData sheetId="9">
        <row r="4">
          <cell r="A4" t="str">
            <v>TEND</v>
          </cell>
        </row>
        <row r="5">
          <cell r="I5">
            <v>34.664492700000004</v>
          </cell>
          <cell r="J5">
            <v>34.956187980000003</v>
          </cell>
          <cell r="K5">
            <v>35.116030049999999</v>
          </cell>
          <cell r="L5">
            <v>35.22984451</v>
          </cell>
          <cell r="M5">
            <v>35.293663940000002</v>
          </cell>
          <cell r="N5">
            <v>35.310390290000001</v>
          </cell>
          <cell r="O5">
            <v>35.378433780000002</v>
          </cell>
          <cell r="P5">
            <v>35.496856720000004</v>
          </cell>
          <cell r="Q5">
            <v>35.653829440000003</v>
          </cell>
          <cell r="R5">
            <v>35.834650719999999</v>
          </cell>
          <cell r="S5">
            <v>36.029956510000005</v>
          </cell>
          <cell r="T5">
            <v>36.22702245</v>
          </cell>
          <cell r="U5">
            <v>36.422585409999996</v>
          </cell>
          <cell r="V5">
            <v>36.615497920000003</v>
          </cell>
          <cell r="W5">
            <v>36.806113070000002</v>
          </cell>
          <cell r="X5">
            <v>36.99621071</v>
          </cell>
          <cell r="Y5">
            <v>37.184294620000003</v>
          </cell>
          <cell r="Z5">
            <v>37.372872549999997</v>
          </cell>
          <cell r="AA5">
            <v>37.563526299999999</v>
          </cell>
          <cell r="AB5">
            <v>37.757729379999994</v>
          </cell>
          <cell r="AC5">
            <v>37.955981359999996</v>
          </cell>
          <cell r="AD5">
            <v>38.166927919999999</v>
          </cell>
          <cell r="AE5">
            <v>38.388725370000003</v>
          </cell>
          <cell r="AF5">
            <v>38.617999920000003</v>
          </cell>
          <cell r="AG5">
            <v>38.852641049999995</v>
          </cell>
          <cell r="AH5">
            <v>39.090289320000004</v>
          </cell>
          <cell r="AI5">
            <v>39.328744280000002</v>
          </cell>
          <cell r="AJ5">
            <v>39.56777889</v>
          </cell>
          <cell r="AK5">
            <v>39.807161919999999</v>
          </cell>
          <cell r="AL5">
            <v>40.046711999999999</v>
          </cell>
          <cell r="AM5">
            <v>40.288447350000006</v>
          </cell>
        </row>
        <row r="6">
          <cell r="I6">
            <v>8.5699726798540449E-3</v>
          </cell>
          <cell r="J6">
            <v>1.3125767536852568E-2</v>
          </cell>
          <cell r="K6">
            <v>2.093814652035246E-2</v>
          </cell>
          <cell r="L6">
            <v>2.9339596650975963E-2</v>
          </cell>
          <cell r="M6">
            <v>3.8422705171822412E-2</v>
          </cell>
          <cell r="N6">
            <v>4.8298948326351107E-2</v>
          </cell>
          <cell r="O6">
            <v>5.9426982864022086E-2</v>
          </cell>
          <cell r="P6">
            <v>7.1945526561541698E-2</v>
          </cell>
          <cell r="Q6">
            <v>8.5942049539349558E-2</v>
          </cell>
          <cell r="R6">
            <v>0.10147172535354351</v>
          </cell>
          <cell r="S6">
            <v>0.11859008108472456</v>
          </cell>
          <cell r="T6">
            <v>0.13730358074183932</v>
          </cell>
          <cell r="U6">
            <v>0.15763780877629907</v>
          </cell>
          <cell r="V6">
            <v>0.17959577390884213</v>
          </cell>
          <cell r="W6">
            <v>0.20315166958215294</v>
          </cell>
          <cell r="X6">
            <v>0.22824904180571959</v>
          </cell>
          <cell r="Y6">
            <v>0.2547637951132391</v>
          </cell>
          <cell r="Z6">
            <v>0.28256330245612871</v>
          </cell>
          <cell r="AA6">
            <v>0.31147078409409074</v>
          </cell>
          <cell r="AB6">
            <v>0.34127816401018973</v>
          </cell>
          <cell r="AC6">
            <v>0.3717464103001657</v>
          </cell>
          <cell r="AD6">
            <v>0.40269710709271045</v>
          </cell>
          <cell r="AE6">
            <v>0.43384849821076515</v>
          </cell>
          <cell r="AF6">
            <v>0.464913357170052</v>
          </cell>
          <cell r="AG6">
            <v>0.49563467577965337</v>
          </cell>
          <cell r="AH6">
            <v>0.52577836510113596</v>
          </cell>
          <cell r="AI6">
            <v>0.55514202702634574</v>
          </cell>
          <cell r="AJ6">
            <v>0.58357173153926301</v>
          </cell>
          <cell r="AK6">
            <v>0.61094374421556352</v>
          </cell>
          <cell r="AL6">
            <v>0.63716406480512056</v>
          </cell>
          <cell r="AM6">
            <v>0.66218106938290833</v>
          </cell>
        </row>
      </sheetData>
      <sheetData sheetId="10" refreshError="1"/>
      <sheetData sheetId="11"/>
      <sheetData sheetId="12" refreshError="1"/>
      <sheetData sheetId="13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2">
    <tabColor rgb="FF0070C0"/>
  </sheetPr>
  <dimension ref="A1:BF524"/>
  <sheetViews>
    <sheetView topLeftCell="I1" zoomScale="90" zoomScaleNormal="90" workbookViewId="0">
      <selection activeCell="T5" sqref="T5"/>
    </sheetView>
  </sheetViews>
  <sheetFormatPr baseColWidth="10" defaultRowHeight="14.5" x14ac:dyDescent="0.35"/>
  <cols>
    <col min="2" max="2" width="14.453125" customWidth="1"/>
    <col min="3" max="3" width="18.54296875" bestFit="1" customWidth="1"/>
    <col min="4" max="4" width="18.54296875" customWidth="1"/>
    <col min="5" max="8" width="5.54296875" customWidth="1"/>
    <col min="9" max="23" width="7.453125" customWidth="1"/>
    <col min="25" max="58" width="11.453125" style="3"/>
  </cols>
  <sheetData>
    <row r="1" spans="1:29" ht="28.5" x14ac:dyDescent="0.65">
      <c r="A1" s="171" t="s">
        <v>97</v>
      </c>
      <c r="B1" s="3"/>
      <c r="C1" s="3"/>
      <c r="D1" s="3" t="s">
        <v>523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spans="1:29" ht="23.5" x14ac:dyDescent="0.55000000000000004">
      <c r="A2" s="46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spans="1:29" ht="21" x14ac:dyDescent="0.5">
      <c r="A3" s="172" t="s">
        <v>81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spans="1:29" ht="23.5" x14ac:dyDescent="0.55000000000000004">
      <c r="A4" s="161" t="str">
        <f>Résultats!B1</f>
        <v>SNBC3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spans="1:29" s="3" customFormat="1" ht="23.5" x14ac:dyDescent="0.55000000000000004">
      <c r="A5" s="46"/>
      <c r="D5" s="7"/>
      <c r="E5" s="235">
        <f>Résultats!E1</f>
        <v>4</v>
      </c>
      <c r="F5" s="235">
        <f>E5+9</f>
        <v>13</v>
      </c>
      <c r="G5" s="235">
        <f>F5+3</f>
        <v>16</v>
      </c>
      <c r="H5" s="235">
        <f t="shared" ref="H5:S5" si="0">G5+1</f>
        <v>17</v>
      </c>
      <c r="I5" s="235">
        <f t="shared" si="0"/>
        <v>18</v>
      </c>
      <c r="J5" s="235">
        <f t="shared" si="0"/>
        <v>19</v>
      </c>
      <c r="K5" s="235">
        <f t="shared" si="0"/>
        <v>20</v>
      </c>
      <c r="L5" s="235">
        <f t="shared" si="0"/>
        <v>21</v>
      </c>
      <c r="M5" s="235">
        <f t="shared" si="0"/>
        <v>22</v>
      </c>
      <c r="N5" s="235">
        <f t="shared" si="0"/>
        <v>23</v>
      </c>
      <c r="O5" s="235">
        <f t="shared" si="0"/>
        <v>24</v>
      </c>
      <c r="P5" s="235">
        <f t="shared" si="0"/>
        <v>25</v>
      </c>
      <c r="Q5" s="235">
        <f t="shared" si="0"/>
        <v>26</v>
      </c>
      <c r="R5" s="235">
        <f t="shared" si="0"/>
        <v>27</v>
      </c>
      <c r="S5" s="235">
        <f t="shared" si="0"/>
        <v>28</v>
      </c>
      <c r="T5" s="235">
        <f>S5+5</f>
        <v>33</v>
      </c>
      <c r="U5" s="235">
        <f>T5+5</f>
        <v>38</v>
      </c>
      <c r="V5" s="235">
        <f>U5+5</f>
        <v>43</v>
      </c>
      <c r="W5" s="235">
        <f>V5+5</f>
        <v>48</v>
      </c>
    </row>
    <row r="6" spans="1:29" x14ac:dyDescent="0.35">
      <c r="A6" s="3"/>
      <c r="B6" s="168"/>
      <c r="C6" s="2"/>
      <c r="D6" s="15"/>
      <c r="E6" s="4">
        <v>2006</v>
      </c>
      <c r="F6" s="4">
        <v>2015</v>
      </c>
      <c r="G6" s="20">
        <v>2018</v>
      </c>
      <c r="H6" s="27">
        <v>2019</v>
      </c>
      <c r="I6" s="83">
        <v>2020</v>
      </c>
      <c r="J6" s="91">
        <v>2021</v>
      </c>
      <c r="K6" s="27">
        <v>2022</v>
      </c>
      <c r="L6" s="27">
        <v>2023</v>
      </c>
      <c r="M6" s="27">
        <v>2024</v>
      </c>
      <c r="N6" s="83">
        <v>2025</v>
      </c>
      <c r="O6" s="91">
        <v>2026</v>
      </c>
      <c r="P6" s="27">
        <v>2027</v>
      </c>
      <c r="Q6" s="27">
        <v>2028</v>
      </c>
      <c r="R6" s="27">
        <v>2029</v>
      </c>
      <c r="S6" s="92">
        <v>2030</v>
      </c>
      <c r="T6" s="93">
        <v>2035</v>
      </c>
      <c r="U6" s="93">
        <v>2040</v>
      </c>
      <c r="V6" s="93">
        <v>2045</v>
      </c>
      <c r="W6" s="93">
        <v>2050</v>
      </c>
      <c r="X6" s="3"/>
      <c r="Y6" s="19"/>
      <c r="Z6" s="166" t="s">
        <v>90</v>
      </c>
      <c r="AA6" s="166"/>
      <c r="AB6" s="166"/>
      <c r="AC6" s="38"/>
    </row>
    <row r="7" spans="1:29" ht="15" customHeight="1" x14ac:dyDescent="0.35">
      <c r="A7" s="3"/>
      <c r="B7" s="299" t="s">
        <v>0</v>
      </c>
      <c r="C7" s="5" t="s">
        <v>1</v>
      </c>
      <c r="D7" s="2"/>
      <c r="E7" s="6">
        <f>SUM(E8:E9)</f>
        <v>89.447820110999999</v>
      </c>
      <c r="F7" s="6">
        <f>SUM(F8:F9)</f>
        <v>74.149510590000006</v>
      </c>
      <c r="G7" s="84">
        <f t="shared" ref="G7:R7" si="1">SUM(G8:G9)</f>
        <v>71.779054207000001</v>
      </c>
      <c r="H7" s="6">
        <f t="shared" si="1"/>
        <v>71.054272535999999</v>
      </c>
      <c r="I7" s="85">
        <f t="shared" si="1"/>
        <v>70.396423753999997</v>
      </c>
      <c r="J7" s="84">
        <f t="shared" si="1"/>
        <v>70.678246911000002</v>
      </c>
      <c r="K7" s="6">
        <f t="shared" si="1"/>
        <v>70.682910304999993</v>
      </c>
      <c r="L7" s="6">
        <f t="shared" si="1"/>
        <v>70.641427110999999</v>
      </c>
      <c r="M7" s="6">
        <f t="shared" si="1"/>
        <v>69.779742424000005</v>
      </c>
      <c r="N7" s="85">
        <f t="shared" si="1"/>
        <v>68.783848139</v>
      </c>
      <c r="O7" s="84">
        <f t="shared" si="1"/>
        <v>68.11863194899999</v>
      </c>
      <c r="P7" s="6">
        <f t="shared" si="1"/>
        <v>67.632522359999996</v>
      </c>
      <c r="Q7" s="6">
        <f t="shared" si="1"/>
        <v>67.311199510000009</v>
      </c>
      <c r="R7" s="6">
        <f t="shared" si="1"/>
        <v>67.077772437999997</v>
      </c>
      <c r="S7" s="85">
        <f>SUM(S8:S9)</f>
        <v>66.942646459000002</v>
      </c>
      <c r="T7" s="94">
        <f>SUM(T8:T9)</f>
        <v>64.824350257999996</v>
      </c>
      <c r="U7" s="94">
        <f>SUM(U8:U9)</f>
        <v>62.343748393000006</v>
      </c>
      <c r="V7" s="94">
        <f>SUM(V8:V9)</f>
        <v>60.109892666</v>
      </c>
      <c r="W7" s="94">
        <f>SUM(W8:W9)</f>
        <v>58.231960802000003</v>
      </c>
      <c r="X7" s="3"/>
      <c r="Y7" s="75"/>
      <c r="Z7" s="194"/>
      <c r="AA7" s="195">
        <v>2020</v>
      </c>
      <c r="AB7" s="195">
        <v>2030</v>
      </c>
      <c r="AC7" s="196">
        <v>2050</v>
      </c>
    </row>
    <row r="8" spans="1:29" x14ac:dyDescent="0.35">
      <c r="A8" s="3"/>
      <c r="B8" s="300"/>
      <c r="C8" s="3" t="s">
        <v>2</v>
      </c>
      <c r="D8" s="15" t="s">
        <v>384</v>
      </c>
      <c r="E8" s="16">
        <f>VLOOKUP($D8,Résultats!$B$2:$AX$476,E$5,FALSE)</f>
        <v>88.747785539999995</v>
      </c>
      <c r="F8" s="16">
        <f>VLOOKUP($D8,Résultats!$B$2:$AX$476,F$5,FALSE)</f>
        <v>70.504315250000005</v>
      </c>
      <c r="G8" s="22">
        <f>VLOOKUP($D8,Résultats!$B$2:$AX$476,G$5,FALSE)</f>
        <v>67.644558009999997</v>
      </c>
      <c r="H8" s="16">
        <f>VLOOKUP($D8,Résultats!$B$2:$AX$476,H$5,FALSE)</f>
        <v>66.740949189999995</v>
      </c>
      <c r="I8" s="86">
        <f>VLOOKUP($D8,Résultats!$B$2:$AX$476,I$5,FALSE)</f>
        <v>67.057898359999996</v>
      </c>
      <c r="J8" s="22">
        <f>VLOOKUP($D8,Résultats!$B$2:$AX$476,J$5,FALSE)</f>
        <v>67.143995329999996</v>
      </c>
      <c r="K8" s="16">
        <f>VLOOKUP($D8,Résultats!$B$2:$AX$476,K$5,FALSE)</f>
        <v>66.970497739999999</v>
      </c>
      <c r="L8" s="16">
        <f>VLOOKUP($D8,Résultats!$B$2:$AX$476,L$5,FALSE)</f>
        <v>66.757671099999996</v>
      </c>
      <c r="M8" s="16">
        <f>VLOOKUP($D8,Résultats!$B$2:$AX$476,M$5,FALSE)</f>
        <v>65.83091091</v>
      </c>
      <c r="N8" s="86">
        <f>VLOOKUP($D8,Résultats!$B$2:$AX$476,N$5,FALSE)</f>
        <v>64.780000819999998</v>
      </c>
      <c r="O8" s="22">
        <f>VLOOKUP($D8,Résultats!$B$2:$AX$476,O$5,FALSE)</f>
        <v>64.157642679999995</v>
      </c>
      <c r="P8" s="16">
        <f>VLOOKUP($D8,Résultats!$B$2:$AX$476,P$5,FALSE)</f>
        <v>63.703910020000002</v>
      </c>
      <c r="Q8" s="16">
        <f>VLOOKUP($D8,Résultats!$B$2:$AX$476,Q$5,FALSE)</f>
        <v>63.405347550000002</v>
      </c>
      <c r="R8" s="16">
        <f>VLOOKUP($D8,Résultats!$B$2:$AX$476,R$5,FALSE)</f>
        <v>63.189007289999999</v>
      </c>
      <c r="S8" s="86">
        <f>VLOOKUP($D8,Résultats!$B$2:$AX$476,S$5,FALSE)</f>
        <v>63.065179469999997</v>
      </c>
      <c r="T8" s="95">
        <f>VLOOKUP($D8,Résultats!$B$2:$AX$476,T$5,FALSE)</f>
        <v>61.105329879999999</v>
      </c>
      <c r="U8" s="95">
        <f>VLOOKUP($D8,Résultats!$B$2:$AX$476,U$5,FALSE)</f>
        <v>58.778148100000003</v>
      </c>
      <c r="V8" s="95">
        <f>VLOOKUP($D8,Résultats!$B$2:$AX$476,V$5,FALSE)</f>
        <v>56.617119870000003</v>
      </c>
      <c r="W8" s="95">
        <f>VLOOKUP($D8,Résultats!$B$2:$AX$476,W$5,FALSE)</f>
        <v>54.765144730000003</v>
      </c>
      <c r="X8" s="45">
        <f>W8-'[1]Cibles THREEME'!$H4</f>
        <v>44.364537498808509</v>
      </c>
      <c r="Y8" s="75"/>
      <c r="Z8" s="198" t="s">
        <v>68</v>
      </c>
      <c r="AA8" s="199">
        <f>I27</f>
        <v>230.4413945192</v>
      </c>
      <c r="AB8" s="199">
        <f>S27</f>
        <v>228.54553839210001</v>
      </c>
      <c r="AC8" s="89">
        <f>W27</f>
        <v>189.9711363511</v>
      </c>
    </row>
    <row r="9" spans="1:29" x14ac:dyDescent="0.35">
      <c r="A9" s="3"/>
      <c r="B9" s="301"/>
      <c r="C9" s="7" t="s">
        <v>3</v>
      </c>
      <c r="D9" s="15" t="s">
        <v>385</v>
      </c>
      <c r="E9" s="16">
        <f>VLOOKUP($D9,Résultats!$B$2:$AX$476,E$5,FALSE)</f>
        <v>0.70003457099999999</v>
      </c>
      <c r="F9" s="16">
        <f>VLOOKUP($D9,Résultats!$B$2:$AX$476,F$5,FALSE)</f>
        <v>3.6451953399999999</v>
      </c>
      <c r="G9" s="22">
        <f>VLOOKUP($D9,Résultats!$B$2:$AX$476,G$5,FALSE)</f>
        <v>4.1344961969999998</v>
      </c>
      <c r="H9" s="16">
        <f>VLOOKUP($D9,Résultats!$B$2:$AX$476,H$5,FALSE)</f>
        <v>4.3133233459999998</v>
      </c>
      <c r="I9" s="86">
        <f>VLOOKUP($D9,Résultats!$B$2:$AX$476,I$5,FALSE)</f>
        <v>3.3385253939999999</v>
      </c>
      <c r="J9" s="22">
        <f>VLOOKUP($D9,Résultats!$B$2:$AX$476,J$5,FALSE)</f>
        <v>3.5342515809999999</v>
      </c>
      <c r="K9" s="16">
        <f>VLOOKUP($D9,Résultats!$B$2:$AX$476,K$5,FALSE)</f>
        <v>3.7124125650000002</v>
      </c>
      <c r="L9" s="16">
        <f>VLOOKUP($D9,Résultats!$B$2:$AX$476,L$5,FALSE)</f>
        <v>3.883756011</v>
      </c>
      <c r="M9" s="16">
        <f>VLOOKUP($D9,Résultats!$B$2:$AX$476,M$5,FALSE)</f>
        <v>3.9488315140000001</v>
      </c>
      <c r="N9" s="86">
        <f>VLOOKUP($D9,Résultats!$B$2:$AX$476,N$5,FALSE)</f>
        <v>4.0038473190000001</v>
      </c>
      <c r="O9" s="22">
        <f>VLOOKUP($D9,Résultats!$B$2:$AX$476,O$5,FALSE)</f>
        <v>3.9609892690000001</v>
      </c>
      <c r="P9" s="16">
        <f>VLOOKUP($D9,Résultats!$B$2:$AX$476,P$5,FALSE)</f>
        <v>3.9286123399999999</v>
      </c>
      <c r="Q9" s="16">
        <f>VLOOKUP($D9,Résultats!$B$2:$AX$476,Q$5,FALSE)</f>
        <v>3.9058519600000001</v>
      </c>
      <c r="R9" s="16">
        <f>VLOOKUP($D9,Résultats!$B$2:$AX$476,R$5,FALSE)</f>
        <v>3.8887651480000001</v>
      </c>
      <c r="S9" s="86">
        <f>VLOOKUP($D9,Résultats!$B$2:$AX$476,S$5,FALSE)</f>
        <v>3.8774669890000002</v>
      </c>
      <c r="T9" s="95">
        <f>VLOOKUP($D9,Résultats!$B$2:$AX$476,T$5,FALSE)</f>
        <v>3.7190203780000002</v>
      </c>
      <c r="U9" s="95">
        <f>VLOOKUP($D9,Résultats!$B$2:$AX$476,U$5,FALSE)</f>
        <v>3.5656002930000001</v>
      </c>
      <c r="V9" s="95">
        <f>VLOOKUP($D9,Résultats!$B$2:$AX$476,V$5,FALSE)</f>
        <v>3.4927727960000001</v>
      </c>
      <c r="W9" s="95">
        <f>VLOOKUP($D9,Résultats!$B$2:$AX$476,W$5,FALSE)</f>
        <v>3.4668160719999999</v>
      </c>
      <c r="X9" s="45">
        <f>W9-'[1]Cibles THREEME'!$H5</f>
        <v>-3.0025143577082858E-2</v>
      </c>
      <c r="Y9" s="75"/>
      <c r="Z9" s="75"/>
      <c r="AA9" s="75"/>
      <c r="AB9" s="75"/>
      <c r="AC9" s="75"/>
    </row>
    <row r="10" spans="1:29" ht="15" customHeight="1" x14ac:dyDescent="0.35">
      <c r="A10" s="3"/>
      <c r="B10" s="299" t="s">
        <v>4</v>
      </c>
      <c r="C10" s="5" t="s">
        <v>1</v>
      </c>
      <c r="D10" s="2"/>
      <c r="E10" s="8">
        <f>SUM(E11:E18)</f>
        <v>135.21335642290001</v>
      </c>
      <c r="F10" s="8">
        <f>SUM(F11:F18)</f>
        <v>141.24105079590001</v>
      </c>
      <c r="G10" s="21">
        <f t="shared" ref="G10:R10" si="2">SUM(G11:G18)</f>
        <v>136.1060914732</v>
      </c>
      <c r="H10" s="8">
        <f t="shared" si="2"/>
        <v>132.25198997839999</v>
      </c>
      <c r="I10" s="87">
        <f t="shared" si="2"/>
        <v>122.9618015858</v>
      </c>
      <c r="J10" s="21">
        <f t="shared" si="2"/>
        <v>118.41000798989991</v>
      </c>
      <c r="K10" s="8">
        <f t="shared" si="2"/>
        <v>115.23254442410001</v>
      </c>
      <c r="L10" s="8">
        <f t="shared" si="2"/>
        <v>112.75552714969999</v>
      </c>
      <c r="M10" s="8">
        <f t="shared" si="2"/>
        <v>120.89943778590001</v>
      </c>
      <c r="N10" s="87">
        <f t="shared" si="2"/>
        <v>129.44701510749999</v>
      </c>
      <c r="O10" s="21">
        <f t="shared" si="2"/>
        <v>129.98661331259999</v>
      </c>
      <c r="P10" s="8">
        <f t="shared" si="2"/>
        <v>130.23514470540002</v>
      </c>
      <c r="Q10" s="8">
        <f t="shared" si="2"/>
        <v>130.4350879072</v>
      </c>
      <c r="R10" s="8">
        <f t="shared" si="2"/>
        <v>130.4250243171</v>
      </c>
      <c r="S10" s="87">
        <f>SUM(S11:S18)</f>
        <v>130.51706615980001</v>
      </c>
      <c r="T10" s="96">
        <f>SUM(T11:T18)</f>
        <v>118.57764304909999</v>
      </c>
      <c r="U10" s="96">
        <f>SUM(U11:U18)</f>
        <v>110.6808660092</v>
      </c>
      <c r="V10" s="96">
        <f>SUM(V11:V18)</f>
        <v>103.22549068110001</v>
      </c>
      <c r="W10" s="96">
        <f>SUM(W11:W18)</f>
        <v>99.007865334800002</v>
      </c>
      <c r="X10" s="45"/>
      <c r="Y10" s="75"/>
      <c r="Z10" s="75"/>
      <c r="AA10" s="75"/>
      <c r="AB10" s="75"/>
      <c r="AC10" s="75"/>
    </row>
    <row r="11" spans="1:29" x14ac:dyDescent="0.35">
      <c r="A11" s="3"/>
      <c r="B11" s="300"/>
      <c r="C11" s="3" t="s">
        <v>5</v>
      </c>
      <c r="D11" s="3" t="s">
        <v>386</v>
      </c>
      <c r="E11" s="16">
        <f>VLOOKUP($D11,Résultats!$B$2:$AX$476,E$5,FALSE)</f>
        <v>118.47422469999999</v>
      </c>
      <c r="F11" s="16">
        <f>VLOOKUP($D11,Résultats!$B$2:$AX$476,F$5,FALSE)</f>
        <v>125.1966125</v>
      </c>
      <c r="G11" s="22">
        <f>VLOOKUP($D11,Résultats!$B$2:$AX$476,G$5,FALSE)</f>
        <v>117.6860918</v>
      </c>
      <c r="H11" s="16">
        <f>VLOOKUP($D11,Résultats!$B$2:$AX$476,H$5,FALSE)</f>
        <v>113.11560489999999</v>
      </c>
      <c r="I11" s="86">
        <f>VLOOKUP($D11,Résultats!$B$2:$AX$476,I$5,FALSE)</f>
        <v>103.2361592</v>
      </c>
      <c r="J11" s="22">
        <f>VLOOKUP($D11,Résultats!$B$2:$AX$476,J$5,FALSE)</f>
        <v>99.465334369999894</v>
      </c>
      <c r="K11" s="16">
        <f>VLOOKUP($D11,Résultats!$B$2:$AX$476,K$5,FALSE)</f>
        <v>96.885669010000001</v>
      </c>
      <c r="L11" s="16">
        <f>VLOOKUP($D11,Résultats!$B$2:$AX$476,L$5,FALSE)</f>
        <v>94.928333890000005</v>
      </c>
      <c r="M11" s="16">
        <f>VLOOKUP($D11,Résultats!$B$2:$AX$476,M$5,FALSE)</f>
        <v>102.2124013</v>
      </c>
      <c r="N11" s="86">
        <f>VLOOKUP($D11,Résultats!$B$2:$AX$476,N$5,FALSE)</f>
        <v>109.8879264</v>
      </c>
      <c r="O11" s="22">
        <f>VLOOKUP($D11,Résultats!$B$2:$AX$476,O$5,FALSE)</f>
        <v>109.9867773</v>
      </c>
      <c r="P11" s="16">
        <f>VLOOKUP($D11,Résultats!$B$2:$AX$476,P$5,FALSE)</f>
        <v>109.8524436</v>
      </c>
      <c r="Q11" s="16">
        <f>VLOOKUP($D11,Résultats!$B$2:$AX$476,Q$5,FALSE)</f>
        <v>109.6909876</v>
      </c>
      <c r="R11" s="16">
        <f>VLOOKUP($D11,Résultats!$B$2:$AX$476,R$5,FALSE)</f>
        <v>109.4057155</v>
      </c>
      <c r="S11" s="86">
        <f>VLOOKUP($D11,Résultats!$B$2:$AX$476,S$5,FALSE)</f>
        <v>109.2187229</v>
      </c>
      <c r="T11" s="95">
        <f>VLOOKUP($D11,Résultats!$B$2:$AX$476,T$5,FALSE)</f>
        <v>94.530636130000005</v>
      </c>
      <c r="U11" s="95">
        <f>VLOOKUP($D11,Résultats!$B$2:$AX$476,U$5,FALSE)</f>
        <v>83.023719159999999</v>
      </c>
      <c r="V11" s="95">
        <f>VLOOKUP($D11,Résultats!$B$2:$AX$476,V$5,FALSE)</f>
        <v>72.146266620000006</v>
      </c>
      <c r="W11" s="95">
        <f>VLOOKUP($D11,Résultats!$B$2:$AX$476,W$5,FALSE)</f>
        <v>62.455035369999997</v>
      </c>
      <c r="X11" s="45">
        <f>W11-'[1]Cibles THREEME'!$H10</f>
        <v>59.79733193843586</v>
      </c>
      <c r="Y11" s="75"/>
      <c r="Z11" s="75"/>
      <c r="AA11" s="75"/>
      <c r="AB11" s="75"/>
      <c r="AC11" s="75"/>
    </row>
    <row r="12" spans="1:29" x14ac:dyDescent="0.35">
      <c r="A12" s="3"/>
      <c r="B12" s="300"/>
      <c r="C12" s="3" t="s">
        <v>6</v>
      </c>
      <c r="D12" s="3" t="s">
        <v>387</v>
      </c>
      <c r="E12" s="16">
        <f>VLOOKUP($D12,Résultats!$B$2:$AX$476,E$5,FALSE)</f>
        <v>1.321055477</v>
      </c>
      <c r="F12" s="16">
        <f>VLOOKUP($D12,Résultats!$B$2:$AX$476,F$5,FALSE)</f>
        <v>0.60014208120000001</v>
      </c>
      <c r="G12" s="22">
        <f>VLOOKUP($D12,Résultats!$B$2:$AX$476,G$5,FALSE)</f>
        <v>0.4301279281</v>
      </c>
      <c r="H12" s="16">
        <f>VLOOKUP($D12,Résultats!$B$2:$AX$476,H$5,FALSE)</f>
        <v>0.37764510340000002</v>
      </c>
      <c r="I12" s="86">
        <f>VLOOKUP($D12,Résultats!$B$2:$AX$476,I$5,FALSE)</f>
        <v>0.32736568020000001</v>
      </c>
      <c r="J12" s="22">
        <f>VLOOKUP($D12,Résultats!$B$2:$AX$476,J$5,FALSE)</f>
        <v>0.51335057319999999</v>
      </c>
      <c r="K12" s="16">
        <f>VLOOKUP($D12,Résultats!$B$2:$AX$476,K$5,FALSE)</f>
        <v>0.68424406719999997</v>
      </c>
      <c r="L12" s="16">
        <f>VLOOKUP($D12,Résultats!$B$2:$AX$476,L$5,FALSE)</f>
        <v>0.84294232609999997</v>
      </c>
      <c r="M12" s="16">
        <f>VLOOKUP($D12,Résultats!$B$2:$AX$476,M$5,FALSE)</f>
        <v>0.78441338790000004</v>
      </c>
      <c r="N12" s="86">
        <f>VLOOKUP($D12,Résultats!$B$2:$AX$476,N$5,FALSE)</f>
        <v>0.71263033269999998</v>
      </c>
      <c r="O12" s="22">
        <f>VLOOKUP($D12,Résultats!$B$2:$AX$476,O$5,FALSE)</f>
        <v>0.70770905539999995</v>
      </c>
      <c r="P12" s="16">
        <f>VLOOKUP($D12,Résultats!$B$2:$AX$476,P$5,FALSE)</f>
        <v>0.70127598759999998</v>
      </c>
      <c r="Q12" s="16">
        <f>VLOOKUP($D12,Résultats!$B$2:$AX$476,Q$5,FALSE)</f>
        <v>0.69467119129999999</v>
      </c>
      <c r="R12" s="16">
        <f>VLOOKUP($D12,Résultats!$B$2:$AX$476,R$5,FALSE)</f>
        <v>0.68750385749999998</v>
      </c>
      <c r="S12" s="86">
        <f>VLOOKUP($D12,Résultats!$B$2:$AX$476,S$5,FALSE)</f>
        <v>0.68097832260000002</v>
      </c>
      <c r="T12" s="95">
        <f>VLOOKUP($D12,Résultats!$B$2:$AX$476,T$5,FALSE)</f>
        <v>0.69411686859999999</v>
      </c>
      <c r="U12" s="95">
        <f>VLOOKUP($D12,Résultats!$B$2:$AX$476,U$5,FALSE)</f>
        <v>0.64720609149999997</v>
      </c>
      <c r="V12" s="95">
        <f>VLOOKUP($D12,Résultats!$B$2:$AX$476,V$5,FALSE)</f>
        <v>0.67567897460000004</v>
      </c>
      <c r="W12" s="95">
        <f>VLOOKUP($D12,Résultats!$B$2:$AX$476,W$5,FALSE)</f>
        <v>0.69033316190000005</v>
      </c>
      <c r="X12" s="45">
        <f>W12-'[1]Cibles THREEME'!$H11</f>
        <v>0.69033316190000005</v>
      </c>
      <c r="Y12" s="75"/>
      <c r="Z12" s="200"/>
      <c r="AA12" s="188"/>
      <c r="AB12" s="188"/>
      <c r="AC12" s="188"/>
    </row>
    <row r="13" spans="1:29" x14ac:dyDescent="0.35">
      <c r="A13" s="3"/>
      <c r="B13" s="300"/>
      <c r="C13" s="3" t="s">
        <v>7</v>
      </c>
      <c r="D13" s="3" t="s">
        <v>388</v>
      </c>
      <c r="E13" s="16">
        <f>VLOOKUP($D13,Résultats!$B$2:$AX$476,E$5,FALSE)</f>
        <v>3.5862282059999999</v>
      </c>
      <c r="F13" s="16">
        <f>VLOOKUP($D13,Résultats!$B$2:$AX$476,F$5,FALSE)</f>
        <v>2.6827546770000001</v>
      </c>
      <c r="G13" s="22">
        <f>VLOOKUP($D13,Résultats!$B$2:$AX$476,G$5,FALSE)</f>
        <v>3.4773633930000001</v>
      </c>
      <c r="H13" s="16">
        <f>VLOOKUP($D13,Résultats!$B$2:$AX$476,H$5,FALSE)</f>
        <v>3.7202548919999998</v>
      </c>
      <c r="I13" s="86">
        <f>VLOOKUP($D13,Résultats!$B$2:$AX$476,I$5,FALSE)</f>
        <v>5.7498801530000003</v>
      </c>
      <c r="J13" s="22">
        <f>VLOOKUP($D13,Résultats!$B$2:$AX$476,J$5,FALSE)</f>
        <v>4.2103530879999997</v>
      </c>
      <c r="K13" s="16">
        <f>VLOOKUP($D13,Résultats!$B$2:$AX$476,K$5,FALSE)</f>
        <v>2.859999255</v>
      </c>
      <c r="L13" s="16">
        <f>VLOOKUP($D13,Résultats!$B$2:$AX$476,L$5,FALSE)</f>
        <v>1.6359633769999999</v>
      </c>
      <c r="M13" s="16">
        <f>VLOOKUP($D13,Résultats!$B$2:$AX$476,M$5,FALSE)</f>
        <v>1.67475208</v>
      </c>
      <c r="N13" s="86">
        <f>VLOOKUP($D13,Résultats!$B$2:$AX$476,N$5,FALSE)</f>
        <v>1.710205435</v>
      </c>
      <c r="O13" s="22">
        <f>VLOOKUP($D13,Résultats!$B$2:$AX$476,O$5,FALSE)</f>
        <v>1.6971216339999999</v>
      </c>
      <c r="P13" s="16">
        <f>VLOOKUP($D13,Résultats!$B$2:$AX$476,P$5,FALSE)</f>
        <v>1.680519098</v>
      </c>
      <c r="Q13" s="16">
        <f>VLOOKUP($D13,Résultats!$B$2:$AX$476,Q$5,FALSE)</f>
        <v>1.6636144740000001</v>
      </c>
      <c r="R13" s="16">
        <f>VLOOKUP($D13,Résultats!$B$2:$AX$476,R$5,FALSE)</f>
        <v>1.646092629</v>
      </c>
      <c r="S13" s="86">
        <f>VLOOKUP($D13,Résultats!$B$2:$AX$476,S$5,FALSE)</f>
        <v>1.6301133290000001</v>
      </c>
      <c r="T13" s="95">
        <f>VLOOKUP($D13,Résultats!$B$2:$AX$476,T$5,FALSE)</f>
        <v>1.542481757</v>
      </c>
      <c r="U13" s="95">
        <f>VLOOKUP($D13,Résultats!$B$2:$AX$476,U$5,FALSE)</f>
        <v>1.4964728540000001</v>
      </c>
      <c r="V13" s="95">
        <f>VLOOKUP($D13,Résultats!$B$2:$AX$476,V$5,FALSE)</f>
        <v>1.4560933170000001</v>
      </c>
      <c r="W13" s="95">
        <f>VLOOKUP($D13,Résultats!$B$2:$AX$476,W$5,FALSE)</f>
        <v>4.0628674560000002</v>
      </c>
      <c r="X13" s="45">
        <f>W13-'[1]Cibles THREEME'!$H12</f>
        <v>1.7699468483760397</v>
      </c>
      <c r="Y13" s="75"/>
    </row>
    <row r="14" spans="1:29" x14ac:dyDescent="0.35">
      <c r="A14" s="3"/>
      <c r="B14" s="300"/>
      <c r="C14" s="3" t="s">
        <v>8</v>
      </c>
      <c r="D14" s="3" t="s">
        <v>389</v>
      </c>
      <c r="E14" s="16">
        <f>VLOOKUP($D14,Résultats!$B$2:$AX$476,E$5,FALSE)</f>
        <v>5.2640531209999999</v>
      </c>
      <c r="F14" s="16">
        <f>VLOOKUP($D14,Résultats!$B$2:$AX$476,F$5,FALSE)</f>
        <v>3.1528672430000002</v>
      </c>
      <c r="G14" s="22">
        <f>VLOOKUP($D14,Résultats!$B$2:$AX$476,G$5,FALSE)</f>
        <v>2.4105668310000001</v>
      </c>
      <c r="H14" s="16">
        <f>VLOOKUP($D14,Résultats!$B$2:$AX$476,H$5,FALSE)</f>
        <v>2.1619437239999999</v>
      </c>
      <c r="I14" s="86">
        <f>VLOOKUP($D14,Résultats!$B$2:$AX$476,I$5,FALSE)</f>
        <v>0.90223520459999995</v>
      </c>
      <c r="J14" s="22">
        <f>VLOOKUP($D14,Résultats!$B$2:$AX$476,J$5,FALSE)</f>
        <v>0.7082562027</v>
      </c>
      <c r="K14" s="16">
        <f>VLOOKUP($D14,Résultats!$B$2:$AX$476,K$5,FALSE)</f>
        <v>0.54030365589999996</v>
      </c>
      <c r="L14" s="16">
        <f>VLOOKUP($D14,Résultats!$B$2:$AX$476,L$5,FALSE)</f>
        <v>0.38955596260000003</v>
      </c>
      <c r="M14" s="16">
        <f>VLOOKUP($D14,Résultats!$B$2:$AX$476,M$5,FALSE)</f>
        <v>0.33121842699999998</v>
      </c>
      <c r="N14" s="86">
        <f>VLOOKUP($D14,Résultats!$B$2:$AX$476,N$5,FALSE)</f>
        <v>0.26161408780000001</v>
      </c>
      <c r="O14" s="22">
        <f>VLOOKUP($D14,Résultats!$B$2:$AX$476,O$5,FALSE)</f>
        <v>0.2617702422</v>
      </c>
      <c r="P14" s="16">
        <f>VLOOKUP($D14,Résultats!$B$2:$AX$476,P$5,FALSE)</f>
        <v>0.26137481779999999</v>
      </c>
      <c r="Q14" s="16">
        <f>VLOOKUP($D14,Résultats!$B$2:$AX$476,Q$5,FALSE)</f>
        <v>0.26091844289999999</v>
      </c>
      <c r="R14" s="16">
        <f>VLOOKUP($D14,Résultats!$B$2:$AX$476,R$5,FALSE)</f>
        <v>0.26015549360000001</v>
      </c>
      <c r="S14" s="86">
        <f>VLOOKUP($D14,Résultats!$B$2:$AX$476,S$5,FALSE)</f>
        <v>0.2596276112</v>
      </c>
      <c r="T14" s="95">
        <f>VLOOKUP($D14,Résultats!$B$2:$AX$476,T$5,FALSE)</f>
        <v>0.2488195245</v>
      </c>
      <c r="U14" s="95">
        <f>VLOOKUP($D14,Résultats!$B$2:$AX$476,U$5,FALSE)</f>
        <v>0.24479717570000001</v>
      </c>
      <c r="V14" s="95">
        <f>VLOOKUP($D14,Résultats!$B$2:$AX$476,V$5,FALSE)</f>
        <v>0.2419171135</v>
      </c>
      <c r="W14" s="95">
        <f>VLOOKUP($D14,Résultats!$B$2:$AX$476,W$5,FALSE)</f>
        <v>0.24277690390000001</v>
      </c>
      <c r="X14" s="45">
        <f>W14-'[1]Cibles THREEME'!$H13</f>
        <v>0.24277690390000001</v>
      </c>
      <c r="Y14" s="75"/>
    </row>
    <row r="15" spans="1:29" x14ac:dyDescent="0.35">
      <c r="A15" s="3"/>
      <c r="B15" s="300"/>
      <c r="C15" s="3" t="s">
        <v>9</v>
      </c>
      <c r="D15" s="3" t="s">
        <v>390</v>
      </c>
      <c r="E15" s="16">
        <f>VLOOKUP($D15,Résultats!$B$2:$AX$476,E$5,FALSE)</f>
        <v>0.36838541540000003</v>
      </c>
      <c r="F15" s="16">
        <f>VLOOKUP($D15,Résultats!$B$2:$AX$476,F$5,FALSE)</f>
        <v>1.7183675270000001</v>
      </c>
      <c r="G15" s="22">
        <f>VLOOKUP($D15,Résultats!$B$2:$AX$476,G$5,FALSE)</f>
        <v>2.5011001799999999</v>
      </c>
      <c r="H15" s="16">
        <f>VLOOKUP($D15,Résultats!$B$2:$AX$476,H$5,FALSE)</f>
        <v>2.7812479749999999</v>
      </c>
      <c r="I15" s="86">
        <f>VLOOKUP($D15,Résultats!$B$2:$AX$476,I$5,FALSE)</f>
        <v>3.6738219870000002</v>
      </c>
      <c r="J15" s="22">
        <f>VLOOKUP($D15,Résultats!$B$2:$AX$476,J$5,FALSE)</f>
        <v>3.7451667209999999</v>
      </c>
      <c r="K15" s="16">
        <f>VLOOKUP($D15,Résultats!$B$2:$AX$476,K$5,FALSE)</f>
        <v>3.8436691010000001</v>
      </c>
      <c r="L15" s="16">
        <f>VLOOKUP($D15,Résultats!$B$2:$AX$476,L$5,FALSE)</f>
        <v>3.9535262580000001</v>
      </c>
      <c r="M15" s="16">
        <f>VLOOKUP($D15,Résultats!$B$2:$AX$476,M$5,FALSE)</f>
        <v>4.5171926280000001</v>
      </c>
      <c r="N15" s="86">
        <f>VLOOKUP($D15,Résultats!$B$2:$AX$476,N$5,FALSE)</f>
        <v>5.120149606</v>
      </c>
      <c r="O15" s="22">
        <f>VLOOKUP($D15,Résultats!$B$2:$AX$476,O$5,FALSE)</f>
        <v>5.4696437329999998</v>
      </c>
      <c r="P15" s="16">
        <f>VLOOKUP($D15,Résultats!$B$2:$AX$476,P$5,FALSE)</f>
        <v>5.8081879289999998</v>
      </c>
      <c r="Q15" s="16">
        <f>VLOOKUP($D15,Résultats!$B$2:$AX$476,Q$5,FALSE)</f>
        <v>6.1451521170000003</v>
      </c>
      <c r="R15" s="16">
        <f>VLOOKUP($D15,Résultats!$B$2:$AX$476,R$5,FALSE)</f>
        <v>6.365442528</v>
      </c>
      <c r="S15" s="86">
        <f>VLOOKUP($D15,Résultats!$B$2:$AX$476,S$5,FALSE)</f>
        <v>6.5905389369999998</v>
      </c>
      <c r="T15" s="95">
        <f>VLOOKUP($D15,Résultats!$B$2:$AX$476,T$5,FALSE)</f>
        <v>8.1471353709999903</v>
      </c>
      <c r="U15" s="95">
        <f>VLOOKUP($D15,Résultats!$B$2:$AX$476,U$5,FALSE)</f>
        <v>9.8836233680000003</v>
      </c>
      <c r="V15" s="95">
        <f>VLOOKUP($D15,Résultats!$B$2:$AX$476,V$5,FALSE)</f>
        <v>11.621924959999999</v>
      </c>
      <c r="W15" s="95">
        <f>VLOOKUP($D15,Résultats!$B$2:$AX$476,W$5,FALSE)</f>
        <v>13.418363469999999</v>
      </c>
      <c r="X15" s="45">
        <f>W15-'[1]Cibles THREEME'!$H14</f>
        <v>-4.3546373898452266</v>
      </c>
      <c r="Y15" s="75"/>
    </row>
    <row r="16" spans="1:29" x14ac:dyDescent="0.35">
      <c r="A16" s="3"/>
      <c r="B16" s="300"/>
      <c r="C16" s="3" t="s">
        <v>10</v>
      </c>
      <c r="D16" s="3" t="s">
        <v>391</v>
      </c>
      <c r="E16" s="16">
        <f>VLOOKUP($D16,Résultats!$B$2:$AX$476,E$5,FALSE)</f>
        <v>8.2886718499999998E-2</v>
      </c>
      <c r="F16" s="16">
        <f>VLOOKUP($D16,Résultats!$B$2:$AX$476,F$5,FALSE)</f>
        <v>0.60265022270000002</v>
      </c>
      <c r="G16" s="22">
        <f>VLOOKUP($D16,Résultats!$B$2:$AX$476,G$5,FALSE)</f>
        <v>0.96370479210000004</v>
      </c>
      <c r="H16" s="16">
        <f>VLOOKUP($D16,Résultats!$B$2:$AX$476,H$5,FALSE)</f>
        <v>1.1057930739999999</v>
      </c>
      <c r="I16" s="86">
        <f>VLOOKUP($D16,Résultats!$B$2:$AX$476,I$5,FALSE)</f>
        <v>1.61907219</v>
      </c>
      <c r="J16" s="22">
        <f>VLOOKUP($D16,Résultats!$B$2:$AX$476,J$5,FALSE)</f>
        <v>1.6505141800000001</v>
      </c>
      <c r="K16" s="16">
        <f>VLOOKUP($D16,Résultats!$B$2:$AX$476,K$5,FALSE)</f>
        <v>1.693924684</v>
      </c>
      <c r="L16" s="16">
        <f>VLOOKUP($D16,Résultats!$B$2:$AX$476,L$5,FALSE)</f>
        <v>1.7423392959999999</v>
      </c>
      <c r="M16" s="16">
        <f>VLOOKUP($D16,Résultats!$B$2:$AX$476,M$5,FALSE)</f>
        <v>1.9112319</v>
      </c>
      <c r="N16" s="86">
        <f>VLOOKUP($D16,Résultats!$B$2:$AX$476,N$5,FALSE)</f>
        <v>2.09025075</v>
      </c>
      <c r="O16" s="22">
        <f>VLOOKUP($D16,Résultats!$B$2:$AX$476,O$5,FALSE)</f>
        <v>2.247100326</v>
      </c>
      <c r="P16" s="16">
        <f>VLOOKUP($D16,Résultats!$B$2:$AX$476,P$5,FALSE)</f>
        <v>2.3994711419999999</v>
      </c>
      <c r="Q16" s="16">
        <f>VLOOKUP($D16,Résultats!$B$2:$AX$476,Q$5,FALSE)</f>
        <v>2.5511788759999998</v>
      </c>
      <c r="R16" s="16">
        <f>VLOOKUP($D16,Résultats!$B$2:$AX$476,R$5,FALSE)</f>
        <v>2.7025809980000002</v>
      </c>
      <c r="S16" s="86">
        <f>VLOOKUP($D16,Résultats!$B$2:$AX$476,S$5,FALSE)</f>
        <v>2.855794436</v>
      </c>
      <c r="T16" s="95">
        <f>VLOOKUP($D16,Résultats!$B$2:$AX$476,T$5,FALSE)</f>
        <v>4.4942099689999999</v>
      </c>
      <c r="U16" s="95">
        <f>VLOOKUP($D16,Résultats!$B$2:$AX$476,U$5,FALSE)</f>
        <v>6.2382474730000004</v>
      </c>
      <c r="V16" s="95">
        <f>VLOOKUP($D16,Résultats!$B$2:$AX$476,V$5,FALSE)</f>
        <v>7.9995172869999998</v>
      </c>
      <c r="W16" s="95">
        <f>VLOOKUP($D16,Résultats!$B$2:$AX$476,W$5,FALSE)</f>
        <v>8.9957336800000007</v>
      </c>
      <c r="X16" s="45">
        <f>W16-'[1]Cibles THREEME'!$H17</f>
        <v>-1.4943780998796203</v>
      </c>
      <c r="Y16" s="75"/>
    </row>
    <row r="17" spans="1:39" x14ac:dyDescent="0.35">
      <c r="A17" s="3"/>
      <c r="B17" s="300"/>
      <c r="C17" s="3" t="s">
        <v>11</v>
      </c>
      <c r="D17" s="3" t="s">
        <v>392</v>
      </c>
      <c r="E17" s="16">
        <f>VLOOKUP($D17,Résultats!$B$2:$AX$476,E$5,FALSE)</f>
        <v>4.6467795299999999</v>
      </c>
      <c r="F17" s="16">
        <f>VLOOKUP($D17,Résultats!$B$2:$AX$476,F$5,FALSE)</f>
        <v>4.8772381820000001</v>
      </c>
      <c r="G17" s="22">
        <f>VLOOKUP($D17,Résultats!$B$2:$AX$476,G$5,FALSE)</f>
        <v>5.295508935</v>
      </c>
      <c r="H17" s="16">
        <f>VLOOKUP($D17,Résultats!$B$2:$AX$476,H$5,FALSE)</f>
        <v>5.3404971630000002</v>
      </c>
      <c r="I17" s="86">
        <f>VLOOKUP($D17,Résultats!$B$2:$AX$476,I$5,FALSE)</f>
        <v>4.8247905050000002</v>
      </c>
      <c r="J17" s="22">
        <f>VLOOKUP($D17,Résultats!$B$2:$AX$476,J$5,FALSE)</f>
        <v>4.9152743040000004</v>
      </c>
      <c r="K17" s="16">
        <f>VLOOKUP($D17,Résultats!$B$2:$AX$476,K$5,FALSE)</f>
        <v>5.0412600379999999</v>
      </c>
      <c r="L17" s="16">
        <f>VLOOKUP($D17,Résultats!$B$2:$AX$476,L$5,FALSE)</f>
        <v>5.181965173</v>
      </c>
      <c r="M17" s="16">
        <f>VLOOKUP($D17,Résultats!$B$2:$AX$476,M$5,FALSE)</f>
        <v>5.2357645020000003</v>
      </c>
      <c r="N17" s="86">
        <f>VLOOKUP($D17,Résultats!$B$2:$AX$476,N$5,FALSE)</f>
        <v>5.2784285290000001</v>
      </c>
      <c r="O17" s="22">
        <f>VLOOKUP($D17,Résultats!$B$2:$AX$476,O$5,FALSE)</f>
        <v>5.268445496</v>
      </c>
      <c r="P17" s="16">
        <f>VLOOKUP($D17,Résultats!$B$2:$AX$476,P$5,FALSE)</f>
        <v>5.2474164620000003</v>
      </c>
      <c r="Q17" s="16">
        <f>VLOOKUP($D17,Résultats!$B$2:$AX$476,Q$5,FALSE)</f>
        <v>5.2252492369999999</v>
      </c>
      <c r="R17" s="16">
        <f>VLOOKUP($D17,Résultats!$B$2:$AX$476,R$5,FALSE)</f>
        <v>5.2070066329999998</v>
      </c>
      <c r="S17" s="86">
        <f>VLOOKUP($D17,Résultats!$B$2:$AX$476,S$5,FALSE)</f>
        <v>5.1934838389999998</v>
      </c>
      <c r="T17" s="95">
        <f>VLOOKUP($D17,Résultats!$B$2:$AX$476,T$5,FALSE)</f>
        <v>5.116972691</v>
      </c>
      <c r="U17" s="95">
        <f>VLOOKUP($D17,Résultats!$B$2:$AX$476,U$5,FALSE)</f>
        <v>5.1510284850000003</v>
      </c>
      <c r="V17" s="95">
        <f>VLOOKUP($D17,Résultats!$B$2:$AX$476,V$5,FALSE)</f>
        <v>5.1703611299999999</v>
      </c>
      <c r="W17" s="95">
        <f>VLOOKUP($D17,Résultats!$B$2:$AX$476,W$5,FALSE)</f>
        <v>5.2098297359999997</v>
      </c>
      <c r="X17" s="45">
        <f>W17-'[1]Cibles THREEME'!$H18</f>
        <v>-0.25018746090455668</v>
      </c>
      <c r="Y17" s="75"/>
    </row>
    <row r="18" spans="1:39" x14ac:dyDescent="0.35">
      <c r="A18" s="3"/>
      <c r="B18" s="301"/>
      <c r="C18" s="7" t="s">
        <v>12</v>
      </c>
      <c r="D18" s="3" t="s">
        <v>393</v>
      </c>
      <c r="E18" s="17">
        <f>VLOOKUP($D18,Résultats!$B$2:$AX$476,E$5,FALSE)</f>
        <v>1.469743255</v>
      </c>
      <c r="F18" s="17">
        <f>VLOOKUP($D18,Résultats!$B$2:$AX$476,F$5,FALSE)</f>
        <v>2.4104183629999998</v>
      </c>
      <c r="G18" s="88">
        <f>VLOOKUP($D18,Résultats!$B$2:$AX$476,G$5,FALSE)</f>
        <v>3.3416276140000001</v>
      </c>
      <c r="H18" s="17">
        <f>VLOOKUP($D18,Résultats!$B$2:$AX$476,H$5,FALSE)</f>
        <v>3.6490031470000002</v>
      </c>
      <c r="I18" s="89">
        <f>VLOOKUP($D18,Résultats!$B$2:$AX$476,I$5,FALSE)</f>
        <v>2.6284766660000001</v>
      </c>
      <c r="J18" s="88">
        <f>VLOOKUP($D18,Résultats!$B$2:$AX$476,J$5,FALSE)</f>
        <v>3.2017585510000002</v>
      </c>
      <c r="K18" s="17">
        <f>VLOOKUP($D18,Résultats!$B$2:$AX$476,K$5,FALSE)</f>
        <v>3.683474613</v>
      </c>
      <c r="L18" s="17">
        <f>VLOOKUP($D18,Résultats!$B$2:$AX$476,L$5,FALSE)</f>
        <v>4.0809008670000004</v>
      </c>
      <c r="M18" s="17">
        <f>VLOOKUP($D18,Résultats!$B$2:$AX$476,M$5,FALSE)</f>
        <v>4.2324635610000003</v>
      </c>
      <c r="N18" s="89">
        <f>VLOOKUP($D18,Résultats!$B$2:$AX$476,N$5,FALSE)</f>
        <v>4.3858099670000001</v>
      </c>
      <c r="O18" s="88">
        <f>VLOOKUP($D18,Résultats!$B$2:$AX$476,O$5,FALSE)</f>
        <v>4.3480455259999999</v>
      </c>
      <c r="P18" s="17">
        <f>VLOOKUP($D18,Résultats!$B$2:$AX$476,P$5,FALSE)</f>
        <v>4.2844556689999997</v>
      </c>
      <c r="Q18" s="17">
        <f>VLOOKUP($D18,Résultats!$B$2:$AX$476,Q$5,FALSE)</f>
        <v>4.2033159690000002</v>
      </c>
      <c r="R18" s="17">
        <f>VLOOKUP($D18,Résultats!$B$2:$AX$476,R$5,FALSE)</f>
        <v>4.1505266780000003</v>
      </c>
      <c r="S18" s="89">
        <f>VLOOKUP($D18,Résultats!$B$2:$AX$476,S$5,FALSE)</f>
        <v>4.0878067849999997</v>
      </c>
      <c r="T18" s="97">
        <f>VLOOKUP($D18,Résultats!$B$2:$AX$476,T$5,FALSE)</f>
        <v>3.8032707380000002</v>
      </c>
      <c r="U18" s="97">
        <f>VLOOKUP($D18,Résultats!$B$2:$AX$476,U$5,FALSE)</f>
        <v>3.9957714019999999</v>
      </c>
      <c r="V18" s="97">
        <f>VLOOKUP($D18,Résultats!$B$2:$AX$476,V$5,FALSE)</f>
        <v>3.9137312789999998</v>
      </c>
      <c r="W18" s="97">
        <f>VLOOKUP($D18,Résultats!$B$2:$AX$476,W$5,FALSE)</f>
        <v>3.9329255569999999</v>
      </c>
      <c r="X18" s="45">
        <f>W18-'[1]Cibles THREEME'!$H19</f>
        <v>2.7707985433695175</v>
      </c>
      <c r="Y18" s="75"/>
    </row>
    <row r="19" spans="1:39" ht="15" customHeight="1" x14ac:dyDescent="0.35">
      <c r="A19" s="3"/>
      <c r="B19" s="299" t="s">
        <v>53</v>
      </c>
      <c r="C19" s="5" t="s">
        <v>1</v>
      </c>
      <c r="D19" s="2"/>
      <c r="E19" s="6">
        <f>SUM(E20:E25)</f>
        <v>38.5161228865</v>
      </c>
      <c r="F19" s="6">
        <f>SUM(F20:F25)</f>
        <v>38.23294581879999</v>
      </c>
      <c r="G19" s="84">
        <f t="shared" ref="G19:R19" si="3">SUM(G20:G25)</f>
        <v>37.457205535799993</v>
      </c>
      <c r="H19" s="6">
        <f t="shared" si="3"/>
        <v>36.093771151699997</v>
      </c>
      <c r="I19" s="85">
        <f t="shared" si="3"/>
        <v>34.605544990399991</v>
      </c>
      <c r="J19" s="84">
        <f t="shared" si="3"/>
        <v>33.349056992700007</v>
      </c>
      <c r="K19" s="6">
        <f t="shared" si="3"/>
        <v>32.510346154899999</v>
      </c>
      <c r="L19" s="6">
        <f t="shared" si="3"/>
        <v>31.838523376599994</v>
      </c>
      <c r="M19" s="6">
        <f t="shared" si="3"/>
        <v>30.908161275099999</v>
      </c>
      <c r="N19" s="85">
        <f t="shared" si="3"/>
        <v>29.980798860500002</v>
      </c>
      <c r="O19" s="84">
        <f t="shared" si="3"/>
        <v>29.330722301599998</v>
      </c>
      <c r="P19" s="6">
        <f t="shared" si="3"/>
        <v>28.911905392100003</v>
      </c>
      <c r="Q19" s="6">
        <f t="shared" si="3"/>
        <v>28.647954757200001</v>
      </c>
      <c r="R19" s="6">
        <f t="shared" si="3"/>
        <v>28.521016786299995</v>
      </c>
      <c r="S19" s="85">
        <f>SUM(S20:S25)</f>
        <v>28.446106595300002</v>
      </c>
      <c r="T19" s="94">
        <f>SUM(T20:T25)</f>
        <v>28.5117405244</v>
      </c>
      <c r="U19" s="94">
        <f>SUM(U20:U25)</f>
        <v>28.897258342500002</v>
      </c>
      <c r="V19" s="94">
        <f>SUM(V20:V25)</f>
        <v>28.950393909299997</v>
      </c>
      <c r="W19" s="94">
        <f>SUM(W20:W25)</f>
        <v>29.159200452300002</v>
      </c>
      <c r="X19" s="3"/>
      <c r="Y19" s="75"/>
    </row>
    <row r="20" spans="1:39" x14ac:dyDescent="0.35">
      <c r="A20" s="3"/>
      <c r="B20" s="300"/>
      <c r="C20" s="3" t="s">
        <v>13</v>
      </c>
      <c r="D20" s="3" t="s">
        <v>394</v>
      </c>
      <c r="E20" s="16">
        <f>VLOOKUP($D20,Résultats!$B$2:$AX$476,E$5,FALSE)</f>
        <v>35.359228450000003</v>
      </c>
      <c r="F20" s="16">
        <f>VLOOKUP($D20,Résultats!$B$2:$AX$476,F$5,FALSE)</f>
        <v>32.847080149999996</v>
      </c>
      <c r="G20" s="22">
        <f>VLOOKUP($D20,Résultats!$B$2:$AX$476,G$5,FALSE)</f>
        <v>28.734479289999999</v>
      </c>
      <c r="H20" s="16">
        <f>VLOOKUP($D20,Résultats!$B$2:$AX$476,H$5,FALSE)</f>
        <v>26.162973439999998</v>
      </c>
      <c r="I20" s="86">
        <f>VLOOKUP($D20,Résultats!$B$2:$AX$476,I$5,FALSE)</f>
        <v>23.739344920000001</v>
      </c>
      <c r="J20" s="22">
        <f>VLOOKUP($D20,Résultats!$B$2:$AX$476,J$5,FALSE)</f>
        <v>22.782091680000001</v>
      </c>
      <c r="K20" s="16">
        <f>VLOOKUP($D20,Résultats!$B$2:$AX$476,K$5,FALSE)</f>
        <v>22.117336909999999</v>
      </c>
      <c r="L20" s="16">
        <f>VLOOKUP($D20,Résultats!$B$2:$AX$476,L$5,FALSE)</f>
        <v>21.571446009999999</v>
      </c>
      <c r="M20" s="16">
        <f>VLOOKUP($D20,Résultats!$B$2:$AX$476,M$5,FALSE)</f>
        <v>20.735911560000002</v>
      </c>
      <c r="N20" s="86">
        <f>VLOOKUP($D20,Résultats!$B$2:$AX$476,N$5,FALSE)</f>
        <v>19.912006439999999</v>
      </c>
      <c r="O20" s="22">
        <f>VLOOKUP($D20,Résultats!$B$2:$AX$476,O$5,FALSE)</f>
        <v>19.283909090000002</v>
      </c>
      <c r="P20" s="16">
        <f>VLOOKUP($D20,Résultats!$B$2:$AX$476,P$5,FALSE)</f>
        <v>18.814616690000001</v>
      </c>
      <c r="Q20" s="16">
        <f>VLOOKUP($D20,Résultats!$B$2:$AX$476,Q$5,FALSE)</f>
        <v>18.450292050000002</v>
      </c>
      <c r="R20" s="16">
        <f>VLOOKUP($D20,Résultats!$B$2:$AX$476,R$5,FALSE)</f>
        <v>18.171587509999998</v>
      </c>
      <c r="S20" s="86">
        <f>VLOOKUP($D20,Résultats!$B$2:$AX$476,S$5,FALSE)</f>
        <v>17.927110320000001</v>
      </c>
      <c r="T20" s="95">
        <f>VLOOKUP($D20,Résultats!$B$2:$AX$476,T$5,FALSE)</f>
        <v>17.113956590000001</v>
      </c>
      <c r="U20" s="95">
        <f>VLOOKUP($D20,Résultats!$B$2:$AX$476,U$5,FALSE)</f>
        <v>16.949520830000001</v>
      </c>
      <c r="V20" s="95">
        <f>VLOOKUP($D20,Résultats!$B$2:$AX$476,V$5,FALSE)</f>
        <v>16.478210690000001</v>
      </c>
      <c r="W20" s="95">
        <f>VLOOKUP($D20,Résultats!$B$2:$AX$476,W$5,FALSE)</f>
        <v>16.0758185</v>
      </c>
      <c r="X20" s="45">
        <f>W20-'[1]Cibles THREEME'!$H28</f>
        <v>10.637035770440542</v>
      </c>
      <c r="Y20" s="75"/>
    </row>
    <row r="21" spans="1:39" x14ac:dyDescent="0.35">
      <c r="A21" s="3"/>
      <c r="B21" s="300"/>
      <c r="C21" s="3" t="s">
        <v>14</v>
      </c>
      <c r="D21" s="3" t="s">
        <v>395</v>
      </c>
      <c r="E21" s="16">
        <f>VLOOKUP($D21,Résultats!$B$2:$AX$476,E$5,FALSE)</f>
        <v>1.60860863</v>
      </c>
      <c r="F21" s="16">
        <f>VLOOKUP($D21,Résultats!$B$2:$AX$476,F$5,FALSE)</f>
        <v>3.277185485</v>
      </c>
      <c r="G21" s="22">
        <f>VLOOKUP($D21,Résultats!$B$2:$AX$476,G$5,FALSE)</f>
        <v>6.4980816949999998</v>
      </c>
      <c r="H21" s="16">
        <f>VLOOKUP($D21,Résultats!$B$2:$AX$476,H$5,FALSE)</f>
        <v>7.7719836359999999</v>
      </c>
      <c r="I21" s="86">
        <f>VLOOKUP($D21,Résultats!$B$2:$AX$476,I$5,FALSE)</f>
        <v>6.568542291</v>
      </c>
      <c r="J21" s="22">
        <f>VLOOKUP($D21,Résultats!$B$2:$AX$476,J$5,FALSE)</f>
        <v>6.5459729109999998</v>
      </c>
      <c r="K21" s="16">
        <f>VLOOKUP($D21,Résultats!$B$2:$AX$476,K$5,FALSE)</f>
        <v>6.5881817610000004</v>
      </c>
      <c r="L21" s="16">
        <f>VLOOKUP($D21,Résultats!$B$2:$AX$476,L$5,FALSE)</f>
        <v>6.6511020209999998</v>
      </c>
      <c r="M21" s="16">
        <f>VLOOKUP($D21,Résultats!$B$2:$AX$476,M$5,FALSE)</f>
        <v>6.4740715099999999</v>
      </c>
      <c r="N21" s="86">
        <f>VLOOKUP($D21,Résultats!$B$2:$AX$476,N$5,FALSE)</f>
        <v>6.2969856809999998</v>
      </c>
      <c r="O21" s="22">
        <f>VLOOKUP($D21,Résultats!$B$2:$AX$476,O$5,FALSE)</f>
        <v>6.2381368909999999</v>
      </c>
      <c r="P21" s="16">
        <f>VLOOKUP($D21,Résultats!$B$2:$AX$476,P$5,FALSE)</f>
        <v>6.2257959820000002</v>
      </c>
      <c r="Q21" s="16">
        <f>VLOOKUP($D21,Résultats!$B$2:$AX$476,Q$5,FALSE)</f>
        <v>6.2451443639999997</v>
      </c>
      <c r="R21" s="16">
        <f>VLOOKUP($D21,Résultats!$B$2:$AX$476,R$5,FALSE)</f>
        <v>6.2938730500000002</v>
      </c>
      <c r="S21" s="86">
        <f>VLOOKUP($D21,Résultats!$B$2:$AX$476,S$5,FALSE)</f>
        <v>6.3536618259999997</v>
      </c>
      <c r="T21" s="95">
        <f>VLOOKUP($D21,Résultats!$B$2:$AX$476,T$5,FALSE)</f>
        <v>6.770416569</v>
      </c>
      <c r="U21" s="95">
        <f>VLOOKUP($D21,Résultats!$B$2:$AX$476,U$5,FALSE)</f>
        <v>6.9390697570000004</v>
      </c>
      <c r="V21" s="95">
        <f>VLOOKUP($D21,Résultats!$B$2:$AX$476,V$5,FALSE)</f>
        <v>7.1078962880000001</v>
      </c>
      <c r="W21" s="95">
        <f>VLOOKUP($D21,Résultats!$B$2:$AX$476,W$5,FALSE)</f>
        <v>7.1690134790000002</v>
      </c>
      <c r="X21" s="45">
        <f>W21-'[1]Cibles THREEME'!$H29</f>
        <v>-4.742172356668668</v>
      </c>
      <c r="Y21" s="75"/>
    </row>
    <row r="22" spans="1:39" x14ac:dyDescent="0.35">
      <c r="A22" s="3"/>
      <c r="B22" s="300"/>
      <c r="C22" s="3" t="s">
        <v>15</v>
      </c>
      <c r="D22" s="3" t="s">
        <v>396</v>
      </c>
      <c r="E22" s="16">
        <f>VLOOKUP($D22,Résultats!$B$2:$AX$476,E$5,FALSE)</f>
        <v>0.2010760788</v>
      </c>
      <c r="F22" s="16">
        <f>VLOOKUP($D22,Résultats!$B$2:$AX$476,F$5,FALSE)</f>
        <v>0.1071890858</v>
      </c>
      <c r="G22" s="22">
        <f>VLOOKUP($D22,Résultats!$B$2:$AX$476,G$5,FALSE)</f>
        <v>9.4746092599999998E-2</v>
      </c>
      <c r="H22" s="16">
        <f>VLOOKUP($D22,Résultats!$B$2:$AX$476,H$5,FALSE)</f>
        <v>8.6566571600000003E-2</v>
      </c>
      <c r="I22" s="86">
        <f>VLOOKUP($D22,Résultats!$B$2:$AX$476,I$5,FALSE)</f>
        <v>0.36735247450000003</v>
      </c>
      <c r="J22" s="22">
        <f>VLOOKUP($D22,Résultats!$B$2:$AX$476,J$5,FALSE)</f>
        <v>0.33169609639999997</v>
      </c>
      <c r="K22" s="16">
        <f>VLOOKUP($D22,Résultats!$B$2:$AX$476,K$5,FALSE)</f>
        <v>0.30196724089999999</v>
      </c>
      <c r="L22" s="16">
        <f>VLOOKUP($D22,Résultats!$B$2:$AX$476,L$5,FALSE)</f>
        <v>0.27513589510000003</v>
      </c>
      <c r="M22" s="16">
        <f>VLOOKUP($D22,Résultats!$B$2:$AX$476,M$5,FALSE)</f>
        <v>0.3430299859</v>
      </c>
      <c r="N22" s="86">
        <f>VLOOKUP($D22,Résultats!$B$2:$AX$476,N$5,FALSE)</f>
        <v>0.40733880020000002</v>
      </c>
      <c r="O22" s="22">
        <f>VLOOKUP($D22,Résultats!$B$2:$AX$476,O$5,FALSE)</f>
        <v>0.39831262029999998</v>
      </c>
      <c r="P22" s="16">
        <f>VLOOKUP($D22,Résultats!$B$2:$AX$476,P$5,FALSE)</f>
        <v>0.39243320390000003</v>
      </c>
      <c r="Q22" s="16">
        <f>VLOOKUP($D22,Résultats!$B$2:$AX$476,Q$5,FALSE)</f>
        <v>0.38865957070000001</v>
      </c>
      <c r="R22" s="16">
        <f>VLOOKUP($D22,Résultats!$B$2:$AX$476,R$5,FALSE)</f>
        <v>0.38664340339999997</v>
      </c>
      <c r="S22" s="86">
        <f>VLOOKUP($D22,Résultats!$B$2:$AX$476,S$5,FALSE)</f>
        <v>0.38533380389999999</v>
      </c>
      <c r="T22" s="95">
        <f>VLOOKUP($D22,Résultats!$B$2:$AX$476,T$5,FALSE)</f>
        <v>0.45778282689999999</v>
      </c>
      <c r="U22" s="95">
        <f>VLOOKUP($D22,Résultats!$B$2:$AX$476,U$5,FALSE)</f>
        <v>0.55386647200000005</v>
      </c>
      <c r="V22" s="95">
        <f>VLOOKUP($D22,Résultats!$B$2:$AX$476,V$5,FALSE)</f>
        <v>0.63645563490000001</v>
      </c>
      <c r="W22" s="95">
        <f>VLOOKUP($D22,Résultats!$B$2:$AX$476,W$5,FALSE)</f>
        <v>0.70852907470000004</v>
      </c>
      <c r="X22" s="45">
        <f>W22-'[1]Cibles THREEME'!$H30</f>
        <v>-11.617080237825272</v>
      </c>
      <c r="Y22" s="75"/>
      <c r="Z22" s="75"/>
      <c r="AA22" s="75"/>
    </row>
    <row r="23" spans="1:39" x14ac:dyDescent="0.35">
      <c r="A23" s="3"/>
      <c r="B23" s="300"/>
      <c r="C23" s="3" t="s">
        <v>16</v>
      </c>
      <c r="D23" s="3" t="s">
        <v>397</v>
      </c>
      <c r="E23" s="16">
        <f>VLOOKUP($D23,Résultats!$B$2:$AX$476,E$5,FALSE)</f>
        <v>0.74398149140000003</v>
      </c>
      <c r="F23" s="16">
        <f>VLOOKUP($D23,Résultats!$B$2:$AX$476,F$5,FALSE)</f>
        <v>0.60475860319999997</v>
      </c>
      <c r="G23" s="22">
        <f>VLOOKUP($D23,Résultats!$B$2:$AX$476,G$5,FALSE)</f>
        <v>0.57859387829999998</v>
      </c>
      <c r="H23" s="16">
        <f>VLOOKUP($D23,Résultats!$B$2:$AX$476,H$5,FALSE)</f>
        <v>0.54272149729999997</v>
      </c>
      <c r="I23" s="86">
        <f>VLOOKUP($D23,Résultats!$B$2:$AX$476,I$5,FALSE)</f>
        <v>1.417240241</v>
      </c>
      <c r="J23" s="22">
        <f>VLOOKUP($D23,Résultats!$B$2:$AX$476,J$5,FALSE)</f>
        <v>1.194404113</v>
      </c>
      <c r="K23" s="16">
        <f>VLOOKUP($D23,Résultats!$B$2:$AX$476,K$5,FALSE)</f>
        <v>1.0007182160000001</v>
      </c>
      <c r="L23" s="16">
        <f>VLOOKUP($D23,Résultats!$B$2:$AX$476,L$5,FALSE)</f>
        <v>0.82304128340000005</v>
      </c>
      <c r="M23" s="16">
        <f>VLOOKUP($D23,Résultats!$B$2:$AX$476,M$5,FALSE)</f>
        <v>0.8084281338</v>
      </c>
      <c r="N23" s="86">
        <f>VLOOKUP($D23,Résultats!$B$2:$AX$476,N$5,FALSE)</f>
        <v>0.79341687120000004</v>
      </c>
      <c r="O23" s="22">
        <f>VLOOKUP($D23,Résultats!$B$2:$AX$476,O$5,FALSE)</f>
        <v>0.77478190010000003</v>
      </c>
      <c r="P23" s="16">
        <f>VLOOKUP($D23,Résultats!$B$2:$AX$476,P$5,FALSE)</f>
        <v>0.76230387929999999</v>
      </c>
      <c r="Q23" s="16">
        <f>VLOOKUP($D23,Résultats!$B$2:$AX$476,Q$5,FALSE)</f>
        <v>0.7539385529</v>
      </c>
      <c r="R23" s="16">
        <f>VLOOKUP($D23,Résultats!$B$2:$AX$476,R$5,FALSE)</f>
        <v>0.74885821959999999</v>
      </c>
      <c r="S23" s="86">
        <f>VLOOKUP($D23,Résultats!$B$2:$AX$476,S$5,FALSE)</f>
        <v>0.74515427000000001</v>
      </c>
      <c r="T23" s="95">
        <f>VLOOKUP($D23,Résultats!$B$2:$AX$476,T$5,FALSE)</f>
        <v>0.71970664230000003</v>
      </c>
      <c r="U23" s="95">
        <f>VLOOKUP($D23,Résultats!$B$2:$AX$476,U$5,FALSE)</f>
        <v>0.7137986851</v>
      </c>
      <c r="V23" s="95">
        <f>VLOOKUP($D23,Résultats!$B$2:$AX$476,V$5,FALSE)</f>
        <v>0.70722552589999998</v>
      </c>
      <c r="W23" s="95">
        <f>VLOOKUP($D23,Résultats!$B$2:$AX$476,W$5,FALSE)</f>
        <v>0.71514445599999998</v>
      </c>
      <c r="X23" s="45">
        <f>W23-'[1]Cibles THREEME'!$H31</f>
        <v>-7.637608800721718E-2</v>
      </c>
      <c r="Y23" s="75"/>
      <c r="Z23" s="75"/>
      <c r="AA23" s="75"/>
    </row>
    <row r="24" spans="1:39" x14ac:dyDescent="0.35">
      <c r="A24" s="3"/>
      <c r="B24" s="300"/>
      <c r="C24" s="3" t="s">
        <v>17</v>
      </c>
      <c r="D24" s="3" t="s">
        <v>398</v>
      </c>
      <c r="E24" s="16">
        <f>VLOOKUP($D24,Résultats!$B$2:$AX$476,E$5,FALSE)</f>
        <v>0.2010760788</v>
      </c>
      <c r="F24" s="16">
        <f>VLOOKUP($D24,Résultats!$B$2:$AX$476,F$5,FALSE)</f>
        <v>0.26936350079999999</v>
      </c>
      <c r="G24" s="22">
        <f>VLOOKUP($D24,Résultats!$B$2:$AX$476,G$5,FALSE)</f>
        <v>0.29203429089999999</v>
      </c>
      <c r="H24" s="16">
        <f>VLOOKUP($D24,Résultats!$B$2:$AX$476,H$5,FALSE)</f>
        <v>0.28561710480000002</v>
      </c>
      <c r="I24" s="86">
        <f>VLOOKUP($D24,Résultats!$B$2:$AX$476,I$5,FALSE)</f>
        <v>0.32126610290000002</v>
      </c>
      <c r="J24" s="22">
        <f>VLOOKUP($D24,Résultats!$B$2:$AX$476,J$5,FALSE)</f>
        <v>0.30028620630000002</v>
      </c>
      <c r="K24" s="16">
        <f>VLOOKUP($D24,Résultats!$B$2:$AX$476,K$5,FALSE)</f>
        <v>0.28380648200000003</v>
      </c>
      <c r="L24" s="16">
        <f>VLOOKUP($D24,Résultats!$B$2:$AX$476,L$5,FALSE)</f>
        <v>0.2693448161</v>
      </c>
      <c r="M24" s="16">
        <f>VLOOKUP($D24,Résultats!$B$2:$AX$476,M$5,FALSE)</f>
        <v>0.26585479740000001</v>
      </c>
      <c r="N24" s="86">
        <f>VLOOKUP($D24,Résultats!$B$2:$AX$476,N$5,FALSE)</f>
        <v>0.26218728610000003</v>
      </c>
      <c r="O24" s="22">
        <f>VLOOKUP($D24,Résultats!$B$2:$AX$476,O$5,FALSE)</f>
        <v>0.25947286120000002</v>
      </c>
      <c r="P24" s="16">
        <f>VLOOKUP($D24,Résultats!$B$2:$AX$476,P$5,FALSE)</f>
        <v>0.25870187989999999</v>
      </c>
      <c r="Q24" s="16">
        <f>VLOOKUP($D24,Résultats!$B$2:$AX$476,Q$5,FALSE)</f>
        <v>0.2592531716</v>
      </c>
      <c r="R24" s="16">
        <f>VLOOKUP($D24,Résultats!$B$2:$AX$476,R$5,FALSE)</f>
        <v>0.26092768329999999</v>
      </c>
      <c r="S24" s="86">
        <f>VLOOKUP($D24,Résultats!$B$2:$AX$476,S$5,FALSE)</f>
        <v>0.26306258939999999</v>
      </c>
      <c r="T24" s="95">
        <f>VLOOKUP($D24,Résultats!$B$2:$AX$476,T$5,FALSE)</f>
        <v>0.25631512519999999</v>
      </c>
      <c r="U24" s="95">
        <f>VLOOKUP($D24,Résultats!$B$2:$AX$476,U$5,FALSE)</f>
        <v>0.25627707840000002</v>
      </c>
      <c r="V24" s="95">
        <f>VLOOKUP($D24,Résultats!$B$2:$AX$476,V$5,FALSE)</f>
        <v>0.25637167249999998</v>
      </c>
      <c r="W24" s="95">
        <f>VLOOKUP($D24,Résultats!$B$2:$AX$476,W$5,FALSE)</f>
        <v>0.26091243060000002</v>
      </c>
      <c r="X24" s="45">
        <f>W24-'[1]Cibles THREEME'!$H32</f>
        <v>2.9588622423044053E-3</v>
      </c>
      <c r="Y24" s="75"/>
      <c r="Z24" s="75"/>
      <c r="AA24" s="75"/>
    </row>
    <row r="25" spans="1:39" x14ac:dyDescent="0.35">
      <c r="A25" s="3"/>
      <c r="B25" s="301"/>
      <c r="C25" s="7" t="s">
        <v>12</v>
      </c>
      <c r="D25" s="3" t="s">
        <v>399</v>
      </c>
      <c r="E25" s="17">
        <f>VLOOKUP($D25,Résultats!$B$2:$AX$476,E$5,FALSE)</f>
        <v>0.4021521575</v>
      </c>
      <c r="F25" s="17">
        <f>VLOOKUP($D25,Résultats!$B$2:$AX$476,F$5,FALSE)</f>
        <v>1.127368994</v>
      </c>
      <c r="G25" s="88">
        <f>VLOOKUP($D25,Résultats!$B$2:$AX$476,G$5,FALSE)</f>
        <v>1.259270289</v>
      </c>
      <c r="H25" s="17">
        <f>VLOOKUP($D25,Résultats!$B$2:$AX$476,H$5,FALSE)</f>
        <v>1.243908902</v>
      </c>
      <c r="I25" s="89">
        <f>VLOOKUP($D25,Résultats!$B$2:$AX$476,I$5,FALSE)</f>
        <v>2.1917989609999999</v>
      </c>
      <c r="J25" s="88">
        <f>VLOOKUP($D25,Résultats!$B$2:$AX$476,J$5,FALSE)</f>
        <v>2.194605986</v>
      </c>
      <c r="K25" s="17">
        <f>VLOOKUP($D25,Résultats!$B$2:$AX$476,K$5,FALSE)</f>
        <v>2.218335545</v>
      </c>
      <c r="L25" s="17">
        <f>VLOOKUP($D25,Résultats!$B$2:$AX$476,L$5,FALSE)</f>
        <v>2.2484533510000002</v>
      </c>
      <c r="M25" s="17">
        <f>VLOOKUP($D25,Résultats!$B$2:$AX$476,M$5,FALSE)</f>
        <v>2.2808652880000002</v>
      </c>
      <c r="N25" s="89">
        <f>VLOOKUP($D25,Résultats!$B$2:$AX$476,N$5,FALSE)</f>
        <v>2.308863782</v>
      </c>
      <c r="O25" s="88">
        <f>VLOOKUP($D25,Résultats!$B$2:$AX$476,O$5,FALSE)</f>
        <v>2.3761089389999999</v>
      </c>
      <c r="P25" s="17">
        <f>VLOOKUP($D25,Résultats!$B$2:$AX$476,P$5,FALSE)</f>
        <v>2.4580537570000001</v>
      </c>
      <c r="Q25" s="17">
        <f>VLOOKUP($D25,Résultats!$B$2:$AX$476,Q$5,FALSE)</f>
        <v>2.5506670480000002</v>
      </c>
      <c r="R25" s="17">
        <f>VLOOKUP($D25,Résultats!$B$2:$AX$476,R$5,FALSE)</f>
        <v>2.6591269199999998</v>
      </c>
      <c r="S25" s="89">
        <f>VLOOKUP($D25,Résultats!$B$2:$AX$476,S$5,FALSE)</f>
        <v>2.7717837859999999</v>
      </c>
      <c r="T25" s="97">
        <f>VLOOKUP($D25,Résultats!$B$2:$AX$476,T$5,FALSE)</f>
        <v>3.1935627709999999</v>
      </c>
      <c r="U25" s="97">
        <f>VLOOKUP($D25,Résultats!$B$2:$AX$476,U$5,FALSE)</f>
        <v>3.48472552</v>
      </c>
      <c r="V25" s="97">
        <f>VLOOKUP($D25,Résultats!$B$2:$AX$476,V$5,FALSE)</f>
        <v>3.7642340980000002</v>
      </c>
      <c r="W25" s="97">
        <f>VLOOKUP($D25,Résultats!$B$2:$AX$476,W$5,FALSE)</f>
        <v>4.2297825119999999</v>
      </c>
      <c r="X25" s="45">
        <f>W25-'[1]Cibles THREEME'!$H33</f>
        <v>-3.2513808309693903</v>
      </c>
      <c r="Y25" s="75"/>
      <c r="Z25" s="75"/>
      <c r="AA25" s="75"/>
    </row>
    <row r="26" spans="1:39" x14ac:dyDescent="0.35">
      <c r="A26" s="3"/>
      <c r="B26" s="170" t="s">
        <v>8</v>
      </c>
      <c r="C26" s="2"/>
      <c r="D26" s="14" t="s">
        <v>400</v>
      </c>
      <c r="E26" s="6">
        <f>VLOOKUP($D26,Résultats!$B$2:$AX$476,E$5,FALSE)</f>
        <v>5.7508898210000003</v>
      </c>
      <c r="F26" s="6">
        <f>VLOOKUP($D26,Résultats!$B$2:$AX$476,F$5,FALSE)</f>
        <v>4.5939322589999998</v>
      </c>
      <c r="G26" s="84">
        <f>VLOOKUP($D26,Résultats!$B$2:$AX$476,G$5,FALSE)</f>
        <v>2.8432722319999999</v>
      </c>
      <c r="H26" s="6">
        <f>VLOOKUP($D26,Résultats!$B$2:$AX$476,H$5,FALSE)</f>
        <v>2.64132335</v>
      </c>
      <c r="I26" s="85">
        <f>VLOOKUP($D26,Résultats!$B$2:$AX$476,I$5,FALSE)</f>
        <v>2.4776241890000001</v>
      </c>
      <c r="J26" s="84">
        <f>VLOOKUP($D26,Résultats!$B$2:$AX$476,J$5,FALSE)</f>
        <v>2.4044440709999999</v>
      </c>
      <c r="K26" s="6">
        <f>VLOOKUP($D26,Résultats!$B$2:$AX$476,K$5,FALSE)</f>
        <v>2.3941102729999999</v>
      </c>
      <c r="L26" s="6">
        <f>VLOOKUP($D26,Résultats!$B$2:$AX$476,L$5,FALSE)</f>
        <v>2.412767557</v>
      </c>
      <c r="M26" s="6">
        <f>VLOOKUP($D26,Résultats!$B$2:$AX$476,M$5,FALSE)</f>
        <v>2.4301483269999999</v>
      </c>
      <c r="N26" s="85">
        <f>VLOOKUP($D26,Résultats!$B$2:$AX$476,N$5,FALSE)</f>
        <v>2.4559615080000001</v>
      </c>
      <c r="O26" s="84">
        <f>VLOOKUP($D26,Résultats!$B$2:$AX$476,O$5,FALSE)</f>
        <v>2.4906364660000002</v>
      </c>
      <c r="P26" s="6">
        <f>VLOOKUP($D26,Résultats!$B$2:$AX$476,P$5,FALSE)</f>
        <v>2.5264774609999998</v>
      </c>
      <c r="Q26" s="6">
        <f>VLOOKUP($D26,Résultats!$B$2:$AX$476,Q$5,FALSE)</f>
        <v>2.5635813870000002</v>
      </c>
      <c r="R26" s="6">
        <f>VLOOKUP($D26,Résultats!$B$2:$AX$476,R$5,FALSE)</f>
        <v>2.6003325369999999</v>
      </c>
      <c r="S26" s="85">
        <f>VLOOKUP($D26,Résultats!$B$2:$AX$476,S$5,FALSE)</f>
        <v>2.639719178</v>
      </c>
      <c r="T26" s="94">
        <f>VLOOKUP($D26,Résultats!$B$2:$AX$476,T$5,FALSE)</f>
        <v>2.8415580760000001</v>
      </c>
      <c r="U26" s="94">
        <f>VLOOKUP($D26,Résultats!$B$2:$AX$476,U$5,FALSE)</f>
        <v>3.0623977249999998</v>
      </c>
      <c r="V26" s="94">
        <f>VLOOKUP($D26,Résultats!$B$2:$AX$476,V$5,FALSE)</f>
        <v>3.2977124390000001</v>
      </c>
      <c r="W26" s="94">
        <f>VLOOKUP($D26,Résultats!$B$2:$AX$476,W$5,FALSE)</f>
        <v>3.5721097620000002</v>
      </c>
      <c r="X26" s="3"/>
      <c r="Y26" s="75"/>
      <c r="Z26" s="75"/>
      <c r="AA26" s="75"/>
    </row>
    <row r="27" spans="1:39" x14ac:dyDescent="0.35">
      <c r="A27" s="3"/>
      <c r="B27" s="169" t="s">
        <v>1</v>
      </c>
      <c r="C27" s="2"/>
      <c r="D27" s="2"/>
      <c r="E27" s="9">
        <f>E26+E19+E10+E7</f>
        <v>268.92818924139999</v>
      </c>
      <c r="F27" s="9">
        <f>F26+F19+F10+F7</f>
        <v>258.21743946369998</v>
      </c>
      <c r="G27" s="23">
        <f t="shared" ref="G27:R27" si="4">G26+G19+G10+G7</f>
        <v>248.185623448</v>
      </c>
      <c r="H27" s="9">
        <f t="shared" si="4"/>
        <v>242.04135701609999</v>
      </c>
      <c r="I27" s="90">
        <f t="shared" si="4"/>
        <v>230.4413945192</v>
      </c>
      <c r="J27" s="23">
        <f t="shared" si="4"/>
        <v>224.84175596459991</v>
      </c>
      <c r="K27" s="9">
        <f t="shared" si="4"/>
        <v>220.81991115700004</v>
      </c>
      <c r="L27" s="9">
        <f t="shared" si="4"/>
        <v>217.64824519429999</v>
      </c>
      <c r="M27" s="9">
        <f t="shared" si="4"/>
        <v>224.01748981200001</v>
      </c>
      <c r="N27" s="90">
        <f t="shared" si="4"/>
        <v>230.66762361499997</v>
      </c>
      <c r="O27" s="23">
        <f t="shared" si="4"/>
        <v>229.92660402919998</v>
      </c>
      <c r="P27" s="9">
        <f t="shared" si="4"/>
        <v>229.30604991850001</v>
      </c>
      <c r="Q27" s="9">
        <f t="shared" si="4"/>
        <v>228.95782356140001</v>
      </c>
      <c r="R27" s="9">
        <f t="shared" si="4"/>
        <v>228.62414607839997</v>
      </c>
      <c r="S27" s="90">
        <f>S26+S19+S10+S7</f>
        <v>228.54553839210001</v>
      </c>
      <c r="T27" s="98">
        <f>T26+T19+T10+T7</f>
        <v>214.75529190750001</v>
      </c>
      <c r="U27" s="98">
        <f>U26+U19+U10+U7</f>
        <v>204.98427046969999</v>
      </c>
      <c r="V27" s="98">
        <f>V26+V19+V10+V7</f>
        <v>195.58348969540003</v>
      </c>
      <c r="W27" s="98">
        <f>W26+W19+W10+W7</f>
        <v>189.9711363511</v>
      </c>
      <c r="X27" s="3"/>
      <c r="Y27" s="75"/>
      <c r="Z27" s="75"/>
      <c r="AA27" s="75"/>
    </row>
    <row r="28" spans="1:39" x14ac:dyDescent="0.3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spans="1:39" x14ac:dyDescent="0.3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spans="1:39" ht="21" x14ac:dyDescent="0.5">
      <c r="A30" s="172" t="s">
        <v>82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 spans="1:39" ht="23.5" x14ac:dyDescent="0.55000000000000004">
      <c r="A31" s="161" t="str">
        <f>Résultats!B1</f>
        <v>SNBC3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Z31" s="166" t="s">
        <v>91</v>
      </c>
      <c r="AA31" s="166"/>
      <c r="AB31" s="166"/>
      <c r="AC31" s="38"/>
      <c r="AE31" s="166" t="s">
        <v>94</v>
      </c>
      <c r="AF31" s="166"/>
      <c r="AG31" s="166"/>
      <c r="AH31" s="38"/>
      <c r="AJ31" s="166" t="s">
        <v>95</v>
      </c>
      <c r="AK31" s="166"/>
      <c r="AL31" s="166"/>
      <c r="AM31" s="38"/>
    </row>
    <row r="32" spans="1:39" x14ac:dyDescent="0.35">
      <c r="A32" s="3"/>
      <c r="B32" s="168"/>
      <c r="C32" s="2"/>
      <c r="D32" s="15"/>
      <c r="E32" s="4">
        <v>2006</v>
      </c>
      <c r="F32" s="4">
        <v>2015</v>
      </c>
      <c r="G32" s="20">
        <v>2018</v>
      </c>
      <c r="H32" s="27">
        <v>2019</v>
      </c>
      <c r="I32" s="83">
        <v>2020</v>
      </c>
      <c r="J32" s="91">
        <v>2021</v>
      </c>
      <c r="K32" s="27">
        <v>2022</v>
      </c>
      <c r="L32" s="27">
        <v>2023</v>
      </c>
      <c r="M32" s="27">
        <v>2024</v>
      </c>
      <c r="N32" s="83">
        <v>2025</v>
      </c>
      <c r="O32" s="91">
        <v>2026</v>
      </c>
      <c r="P32" s="27">
        <v>2027</v>
      </c>
      <c r="Q32" s="27">
        <v>2028</v>
      </c>
      <c r="R32" s="27">
        <v>2029</v>
      </c>
      <c r="S32" s="92">
        <v>2030</v>
      </c>
      <c r="T32" s="93">
        <v>2035</v>
      </c>
      <c r="U32" s="93">
        <v>2040</v>
      </c>
      <c r="V32" s="93">
        <v>2045</v>
      </c>
      <c r="W32" s="93">
        <v>2050</v>
      </c>
      <c r="X32" s="3"/>
      <c r="Z32" s="194"/>
      <c r="AA32" s="195">
        <v>2020</v>
      </c>
      <c r="AB32" s="195">
        <v>2030</v>
      </c>
      <c r="AC32" s="196">
        <v>2050</v>
      </c>
      <c r="AE32" s="194"/>
      <c r="AF32" s="195">
        <v>2020</v>
      </c>
      <c r="AG32" s="195">
        <v>2030</v>
      </c>
      <c r="AH32" s="196">
        <v>2050</v>
      </c>
      <c r="AJ32" s="194"/>
      <c r="AK32" s="195">
        <v>2020</v>
      </c>
      <c r="AL32" s="195">
        <v>2030</v>
      </c>
      <c r="AM32" s="196">
        <v>2050</v>
      </c>
    </row>
    <row r="33" spans="1:39" x14ac:dyDescent="0.35">
      <c r="A33" s="3"/>
      <c r="B33" s="299" t="s">
        <v>0</v>
      </c>
      <c r="C33" s="5" t="s">
        <v>1</v>
      </c>
      <c r="D33" s="2" t="s">
        <v>401</v>
      </c>
      <c r="E33" s="6">
        <f>SUM(E34:E35)</f>
        <v>84.607581081000006</v>
      </c>
      <c r="F33" s="6">
        <f>SUM(F34:F35)</f>
        <v>71.927641289999997</v>
      </c>
      <c r="G33" s="84">
        <f t="shared" ref="G33:R33" si="5">SUM(G34:G35)</f>
        <v>69.373004837000011</v>
      </c>
      <c r="H33" s="6">
        <f t="shared" si="5"/>
        <v>68.590653846000009</v>
      </c>
      <c r="I33" s="85">
        <f t="shared" si="5"/>
        <v>69.000234223999996</v>
      </c>
      <c r="J33" s="84">
        <f t="shared" si="5"/>
        <v>68.809573101000012</v>
      </c>
      <c r="K33" s="6">
        <f t="shared" si="5"/>
        <v>68.356264034999995</v>
      </c>
      <c r="L33" s="6">
        <f t="shared" si="5"/>
        <v>67.867356731000001</v>
      </c>
      <c r="M33" s="6">
        <f t="shared" si="5"/>
        <v>66.893700584000001</v>
      </c>
      <c r="N33" s="85">
        <f t="shared" si="5"/>
        <v>65.796502989000004</v>
      </c>
      <c r="O33" s="84">
        <f t="shared" si="5"/>
        <v>65.095459429000002</v>
      </c>
      <c r="P33" s="6">
        <f t="shared" si="5"/>
        <v>64.566793939999997</v>
      </c>
      <c r="Q33" s="6">
        <f t="shared" si="5"/>
        <v>64.196336610000003</v>
      </c>
      <c r="R33" s="6">
        <f t="shared" si="5"/>
        <v>63.899862007999999</v>
      </c>
      <c r="S33" s="85">
        <f>SUM(S34:S35)</f>
        <v>63.697612579000001</v>
      </c>
      <c r="T33" s="94">
        <f>SUM(T34:T35)</f>
        <v>61.364430718000001</v>
      </c>
      <c r="U33" s="94">
        <f>SUM(U34:U35)</f>
        <v>58.712957893000002</v>
      </c>
      <c r="V33" s="94">
        <f>SUM(V34:V35)</f>
        <v>56.414252695999998</v>
      </c>
      <c r="W33" s="94">
        <f>SUM(W34:W35)</f>
        <v>54.604443922000002</v>
      </c>
      <c r="X33" s="3"/>
      <c r="Z33" s="197" t="s">
        <v>42</v>
      </c>
      <c r="AA33" s="201">
        <f>(I38+I40)/I36</f>
        <v>8.6413757764263622E-3</v>
      </c>
      <c r="AB33" s="201">
        <f>(S38+S40)/S36</f>
        <v>6.9572056932788754E-3</v>
      </c>
      <c r="AC33" s="202">
        <f>(W38+W40)/W36</f>
        <v>7.0660959961197176E-3</v>
      </c>
      <c r="AE33" s="197" t="s">
        <v>96</v>
      </c>
      <c r="AF33" s="201">
        <f>I34/I33</f>
        <v>0.95161573824283074</v>
      </c>
      <c r="AG33" s="201">
        <f>S34/S33</f>
        <v>0.93912696517171612</v>
      </c>
      <c r="AH33" s="202">
        <f>W34/W33</f>
        <v>0.93651036760025996</v>
      </c>
      <c r="AJ33" s="197" t="s">
        <v>66</v>
      </c>
      <c r="AK33" s="201">
        <f>I46/(I46+I48)</f>
        <v>0.9843965625003791</v>
      </c>
      <c r="AL33" s="201">
        <f>S46/(S46+S48)</f>
        <v>0.97850009739214383</v>
      </c>
      <c r="AM33" s="202">
        <f>W46/(W46+W48)</f>
        <v>0.9569367643685357</v>
      </c>
    </row>
    <row r="34" spans="1:39" x14ac:dyDescent="0.35">
      <c r="A34" s="3"/>
      <c r="B34" s="300"/>
      <c r="C34" s="3" t="s">
        <v>2</v>
      </c>
      <c r="D34" s="15" t="s">
        <v>402</v>
      </c>
      <c r="E34" s="16">
        <f>VLOOKUP($D34,Résultats!$B$2:$AX$476,E$5,FALSE)</f>
        <v>83.907546510000003</v>
      </c>
      <c r="F34" s="16">
        <f>VLOOKUP($D34,Résultats!$B$2:$AX$476,F$5,FALSE)</f>
        <v>68.282445949999996</v>
      </c>
      <c r="G34" s="22">
        <f>VLOOKUP($D34,Résultats!$B$2:$AX$476,G$5,FALSE)</f>
        <v>65.238508640000006</v>
      </c>
      <c r="H34" s="16">
        <f>VLOOKUP($D34,Résultats!$B$2:$AX$476,H$5,FALSE)</f>
        <v>64.277330500000005</v>
      </c>
      <c r="I34" s="86">
        <f>VLOOKUP($D34,Résultats!$B$2:$AX$476,I$5,FALSE)</f>
        <v>65.661708829999995</v>
      </c>
      <c r="J34" s="22">
        <f>VLOOKUP($D34,Résultats!$B$2:$AX$476,J$5,FALSE)</f>
        <v>65.275321520000006</v>
      </c>
      <c r="K34" s="16">
        <f>VLOOKUP($D34,Résultats!$B$2:$AX$476,K$5,FALSE)</f>
        <v>64.643851470000001</v>
      </c>
      <c r="L34" s="16">
        <f>VLOOKUP($D34,Résultats!$B$2:$AX$476,L$5,FALSE)</f>
        <v>63.983600719999998</v>
      </c>
      <c r="M34" s="16">
        <f>VLOOKUP($D34,Résultats!$B$2:$AX$476,M$5,FALSE)</f>
        <v>62.944869070000003</v>
      </c>
      <c r="N34" s="86">
        <f>VLOOKUP($D34,Résultats!$B$2:$AX$476,N$5,FALSE)</f>
        <v>61.792655670000002</v>
      </c>
      <c r="O34" s="22">
        <f>VLOOKUP($D34,Résultats!$B$2:$AX$476,O$5,FALSE)</f>
        <v>61.134470159999999</v>
      </c>
      <c r="P34" s="16">
        <f>VLOOKUP($D34,Résultats!$B$2:$AX$476,P$5,FALSE)</f>
        <v>60.638181600000003</v>
      </c>
      <c r="Q34" s="16">
        <f>VLOOKUP($D34,Résultats!$B$2:$AX$476,Q$5,FALSE)</f>
        <v>60.290484650000003</v>
      </c>
      <c r="R34" s="16">
        <f>VLOOKUP($D34,Résultats!$B$2:$AX$476,R$5,FALSE)</f>
        <v>60.011096860000002</v>
      </c>
      <c r="S34" s="86">
        <f>VLOOKUP($D34,Résultats!$B$2:$AX$476,S$5,FALSE)</f>
        <v>59.820145590000003</v>
      </c>
      <c r="T34" s="95">
        <f>VLOOKUP($D34,Résultats!$B$2:$AX$476,T$5,FALSE)</f>
        <v>57.645410339999998</v>
      </c>
      <c r="U34" s="95">
        <f>VLOOKUP($D34,Résultats!$B$2:$AX$476,U$5,FALSE)</f>
        <v>55.147357599999999</v>
      </c>
      <c r="V34" s="95">
        <f>VLOOKUP($D34,Résultats!$B$2:$AX$476,V$5,FALSE)</f>
        <v>52.921479900000001</v>
      </c>
      <c r="W34" s="95">
        <f>VLOOKUP($D34,Résultats!$B$2:$AX$476,W$5,FALSE)</f>
        <v>51.137627850000001</v>
      </c>
      <c r="X34" s="45">
        <f>W34-'[1]Cibles THREEME'!$AJ4</f>
        <v>41.455525242514042</v>
      </c>
      <c r="Z34" s="197" t="s">
        <v>61</v>
      </c>
      <c r="AA34" s="201">
        <f>I37/I36</f>
        <v>0.69408091300933039</v>
      </c>
      <c r="AB34" s="201">
        <f>S37/S36</f>
        <v>0.64846858621716819</v>
      </c>
      <c r="AC34" s="202">
        <f>W37/W36</f>
        <v>0.37300389188245819</v>
      </c>
      <c r="AE34" s="198" t="s">
        <v>65</v>
      </c>
      <c r="AF34" s="203">
        <f>I35/I33</f>
        <v>4.8384261757169193E-2</v>
      </c>
      <c r="AG34" s="203">
        <f>S35/S33</f>
        <v>6.0873034828283878E-2</v>
      </c>
      <c r="AH34" s="204">
        <f>W35/W33</f>
        <v>6.3489632399740051E-2</v>
      </c>
      <c r="AJ34" s="198" t="s">
        <v>67</v>
      </c>
      <c r="AK34" s="203">
        <f>I48/(I46+I48)</f>
        <v>1.5603437499620915E-2</v>
      </c>
      <c r="AL34" s="203">
        <f>S48/(S46+S48)</f>
        <v>2.149990260785611E-2</v>
      </c>
      <c r="AM34" s="204">
        <f>W48/(W46+W48)</f>
        <v>4.3063235631464358E-2</v>
      </c>
    </row>
    <row r="35" spans="1:39" x14ac:dyDescent="0.35">
      <c r="A35" s="3"/>
      <c r="B35" s="301"/>
      <c r="C35" s="7" t="s">
        <v>3</v>
      </c>
      <c r="D35" s="3" t="s">
        <v>403</v>
      </c>
      <c r="E35" s="16">
        <f>VLOOKUP($D35,Résultats!$B$2:$AX$476,E$5,FALSE)</f>
        <v>0.70003457099999999</v>
      </c>
      <c r="F35" s="16">
        <f>VLOOKUP($D35,Résultats!$B$2:$AX$476,F$5,FALSE)</f>
        <v>3.6451953399999999</v>
      </c>
      <c r="G35" s="22">
        <f>VLOOKUP($D35,Résultats!$B$2:$AX$476,G$5,FALSE)</f>
        <v>4.1344961969999998</v>
      </c>
      <c r="H35" s="16">
        <f>VLOOKUP($D35,Résultats!$B$2:$AX$476,H$5,FALSE)</f>
        <v>4.3133233459999998</v>
      </c>
      <c r="I35" s="86">
        <f>VLOOKUP($D35,Résultats!$B$2:$AX$476,I$5,FALSE)</f>
        <v>3.3385253939999999</v>
      </c>
      <c r="J35" s="22">
        <f>VLOOKUP($D35,Résultats!$B$2:$AX$476,J$5,FALSE)</f>
        <v>3.5342515809999999</v>
      </c>
      <c r="K35" s="16">
        <f>VLOOKUP($D35,Résultats!$B$2:$AX$476,K$5,FALSE)</f>
        <v>3.7124125650000002</v>
      </c>
      <c r="L35" s="16">
        <f>VLOOKUP($D35,Résultats!$B$2:$AX$476,L$5,FALSE)</f>
        <v>3.883756011</v>
      </c>
      <c r="M35" s="16">
        <f>VLOOKUP($D35,Résultats!$B$2:$AX$476,M$5,FALSE)</f>
        <v>3.9488315140000001</v>
      </c>
      <c r="N35" s="86">
        <f>VLOOKUP($D35,Résultats!$B$2:$AX$476,N$5,FALSE)</f>
        <v>4.0038473190000001</v>
      </c>
      <c r="O35" s="22">
        <f>VLOOKUP($D35,Résultats!$B$2:$AX$476,O$5,FALSE)</f>
        <v>3.9609892690000001</v>
      </c>
      <c r="P35" s="16">
        <f>VLOOKUP($D35,Résultats!$B$2:$AX$476,P$5,FALSE)</f>
        <v>3.9286123399999999</v>
      </c>
      <c r="Q35" s="16">
        <f>VLOOKUP($D35,Résultats!$B$2:$AX$476,Q$5,FALSE)</f>
        <v>3.9058519600000001</v>
      </c>
      <c r="R35" s="16">
        <f>VLOOKUP($D35,Résultats!$B$2:$AX$476,R$5,FALSE)</f>
        <v>3.8887651480000001</v>
      </c>
      <c r="S35" s="86">
        <f>VLOOKUP($D35,Résultats!$B$2:$AX$476,S$5,FALSE)</f>
        <v>3.8774669890000002</v>
      </c>
      <c r="T35" s="95">
        <f>VLOOKUP($D35,Résultats!$B$2:$AX$476,T$5,FALSE)</f>
        <v>3.7190203780000002</v>
      </c>
      <c r="U35" s="95">
        <f>VLOOKUP($D35,Résultats!$B$2:$AX$476,U$5,FALSE)</f>
        <v>3.5656002930000001</v>
      </c>
      <c r="V35" s="95">
        <f>VLOOKUP($D35,Résultats!$B$2:$AX$476,V$5,FALSE)</f>
        <v>3.4927727960000001</v>
      </c>
      <c r="W35" s="95">
        <f>VLOOKUP($D35,Résultats!$B$2:$AX$476,W$5,FALSE)</f>
        <v>3.4668160719999999</v>
      </c>
      <c r="X35" s="45">
        <f>W35-'[1]Cibles THREEME'!$AJ5</f>
        <v>-3.0025143577082858E-2</v>
      </c>
      <c r="Z35" s="197" t="s">
        <v>93</v>
      </c>
      <c r="AA35" s="201">
        <f>I43/I36</f>
        <v>0.10258601322728146</v>
      </c>
      <c r="AB35" s="201">
        <f>S43/S36</f>
        <v>0.1022205843013701</v>
      </c>
      <c r="AC35" s="202">
        <f>W43/W36</f>
        <v>9.7911813981698362E-2</v>
      </c>
      <c r="AE35" s="189" t="s">
        <v>92</v>
      </c>
      <c r="AF35" s="205">
        <f>SUM(AF33:AF34)</f>
        <v>0.99999999999999989</v>
      </c>
      <c r="AG35" s="205">
        <f t="shared" ref="AG35:AH35" si="6">SUM(AG33:AG34)</f>
        <v>1</v>
      </c>
      <c r="AH35" s="205">
        <f t="shared" si="6"/>
        <v>1</v>
      </c>
      <c r="AJ35" s="189" t="s">
        <v>92</v>
      </c>
      <c r="AK35" s="205">
        <f>SUM(AK33:AK34)</f>
        <v>1</v>
      </c>
      <c r="AL35" s="205">
        <f t="shared" ref="AL35" si="7">SUM(AL33:AL34)</f>
        <v>0.99999999999999989</v>
      </c>
      <c r="AM35" s="205">
        <f t="shared" ref="AM35" si="8">SUM(AM33:AM34)</f>
        <v>1</v>
      </c>
    </row>
    <row r="36" spans="1:39" x14ac:dyDescent="0.35">
      <c r="A36" s="3"/>
      <c r="B36" s="299" t="s">
        <v>4</v>
      </c>
      <c r="C36" s="5" t="s">
        <v>1</v>
      </c>
      <c r="D36" s="2" t="s">
        <v>404</v>
      </c>
      <c r="E36" s="8">
        <f>SUM(E37:E44)</f>
        <v>37.199999999899994</v>
      </c>
      <c r="F36" s="8">
        <f>SUM(F37:F44)</f>
        <v>37.919776105200008</v>
      </c>
      <c r="G36" s="21">
        <f t="shared" ref="G36:R36" si="9">SUM(G37:G44)</f>
        <v>38.062145181799998</v>
      </c>
      <c r="H36" s="8">
        <f t="shared" si="9"/>
        <v>37.527974581999999</v>
      </c>
      <c r="I36" s="87">
        <f t="shared" si="9"/>
        <v>36.419188118000001</v>
      </c>
      <c r="J36" s="21">
        <f t="shared" si="9"/>
        <v>35.801493278800002</v>
      </c>
      <c r="K36" s="8">
        <f t="shared" si="9"/>
        <v>35.6351785871</v>
      </c>
      <c r="L36" s="8">
        <f t="shared" si="9"/>
        <v>35.703476642400005</v>
      </c>
      <c r="M36" s="8">
        <f t="shared" si="9"/>
        <v>35.9849200516</v>
      </c>
      <c r="N36" s="87">
        <f t="shared" si="9"/>
        <v>36.333361920400009</v>
      </c>
      <c r="O36" s="21">
        <f t="shared" si="9"/>
        <v>36.556201213800001</v>
      </c>
      <c r="P36" s="8">
        <f t="shared" si="9"/>
        <v>36.691166336799995</v>
      </c>
      <c r="Q36" s="8">
        <f t="shared" si="9"/>
        <v>36.816356003200006</v>
      </c>
      <c r="R36" s="8">
        <f t="shared" si="9"/>
        <v>36.973006707300001</v>
      </c>
      <c r="S36" s="87">
        <f>SUM(S37:S44)</f>
        <v>37.167208747300002</v>
      </c>
      <c r="T36" s="96">
        <f>SUM(T37:T44)</f>
        <v>39.233034788799998</v>
      </c>
      <c r="U36" s="96">
        <f>SUM(U37:U44)</f>
        <v>41.921258193100002</v>
      </c>
      <c r="V36" s="96">
        <f>SUM(V37:V44)</f>
        <v>43.954681422299998</v>
      </c>
      <c r="W36" s="96">
        <f>SUM(W37:W44)</f>
        <v>45.782185874299998</v>
      </c>
      <c r="X36" s="3"/>
      <c r="Z36" s="197" t="s">
        <v>62</v>
      </c>
      <c r="AA36" s="201">
        <f>I42/I36</f>
        <v>3.6998234272389824E-2</v>
      </c>
      <c r="AB36" s="201">
        <f>S42/S36</f>
        <v>6.0326902222994687E-2</v>
      </c>
      <c r="AC36" s="202">
        <f>W42/W36</f>
        <v>0.1765622875061903</v>
      </c>
    </row>
    <row r="37" spans="1:39" x14ac:dyDescent="0.35">
      <c r="A37" s="3"/>
      <c r="B37" s="300"/>
      <c r="C37" s="3" t="s">
        <v>5</v>
      </c>
      <c r="D37" s="3" t="s">
        <v>405</v>
      </c>
      <c r="E37" s="16">
        <f>VLOOKUP($D37,Résultats!$B$2:$AX$476,E$5,FALSE)</f>
        <v>29.721453270000001</v>
      </c>
      <c r="F37" s="16">
        <f>VLOOKUP($D37,Résultats!$B$2:$AX$476,F$5,FALSE)</f>
        <v>30.153096489999999</v>
      </c>
      <c r="G37" s="22">
        <f>VLOOKUP($D37,Résultats!$B$2:$AX$476,G$5,FALSE)</f>
        <v>28.61424426</v>
      </c>
      <c r="H37" s="16">
        <f>VLOOKUP($D37,Résultats!$B$2:$AX$476,H$5,FALSE)</f>
        <v>27.551317959999999</v>
      </c>
      <c r="I37" s="86">
        <f>VLOOKUP($D37,Résultats!$B$2:$AX$476,I$5,FALSE)</f>
        <v>25.27786334</v>
      </c>
      <c r="J37" s="22">
        <f>VLOOKUP($D37,Résultats!$B$2:$AX$476,J$5,FALSE)</f>
        <v>24.812604440000001</v>
      </c>
      <c r="K37" s="16">
        <f>VLOOKUP($D37,Résultats!$B$2:$AX$476,K$5,FALSE)</f>
        <v>24.662489260000001</v>
      </c>
      <c r="L37" s="16">
        <f>VLOOKUP($D37,Résultats!$B$2:$AX$476,L$5,FALSE)</f>
        <v>24.6762619</v>
      </c>
      <c r="M37" s="16">
        <f>VLOOKUP($D37,Résultats!$B$2:$AX$476,M$5,FALSE)</f>
        <v>24.782415530000002</v>
      </c>
      <c r="N37" s="86">
        <f>VLOOKUP($D37,Résultats!$B$2:$AX$476,N$5,FALSE)</f>
        <v>24.934234790000001</v>
      </c>
      <c r="O37" s="22">
        <f>VLOOKUP($D37,Résultats!$B$2:$AX$476,O$5,FALSE)</f>
        <v>24.7759824</v>
      </c>
      <c r="P37" s="16">
        <f>VLOOKUP($D37,Résultats!$B$2:$AX$476,P$5,FALSE)</f>
        <v>24.560376940000001</v>
      </c>
      <c r="Q37" s="16">
        <f>VLOOKUP($D37,Résultats!$B$2:$AX$476,Q$5,FALSE)</f>
        <v>24.341186329999999</v>
      </c>
      <c r="R37" s="16">
        <f>VLOOKUP($D37,Résultats!$B$2:$AX$476,R$5,FALSE)</f>
        <v>24.208385929999999</v>
      </c>
      <c r="S37" s="86">
        <f>VLOOKUP($D37,Résultats!$B$2:$AX$476,S$5,FALSE)</f>
        <v>24.10176731</v>
      </c>
      <c r="T37" s="95">
        <f>VLOOKUP($D37,Résultats!$B$2:$AX$476,T$5,FALSE)</f>
        <v>22.807529469999999</v>
      </c>
      <c r="U37" s="95">
        <f>VLOOKUP($D37,Résultats!$B$2:$AX$476,U$5,FALSE)</f>
        <v>21.352309739999999</v>
      </c>
      <c r="V37" s="95">
        <f>VLOOKUP($D37,Résultats!$B$2:$AX$476,V$5,FALSE)</f>
        <v>19.49995444</v>
      </c>
      <c r="W37" s="95">
        <f>VLOOKUP($D37,Résultats!$B$2:$AX$476,W$5,FALSE)</f>
        <v>17.07693351</v>
      </c>
      <c r="X37" s="45">
        <f>W37-'[1]Cibles THREEME'!$AJ8</f>
        <v>16.455874378454304</v>
      </c>
      <c r="Z37" s="197" t="s">
        <v>63</v>
      </c>
      <c r="AA37" s="201">
        <f>I41/I36</f>
        <v>8.3952357067752906E-2</v>
      </c>
      <c r="AB37" s="201">
        <f>S41/S36</f>
        <v>0.13922108434833425</v>
      </c>
      <c r="AC37" s="202">
        <f>W41/W36</f>
        <v>0.26336672855912119</v>
      </c>
    </row>
    <row r="38" spans="1:39" x14ac:dyDescent="0.35">
      <c r="A38" s="3"/>
      <c r="B38" s="300"/>
      <c r="C38" s="3" t="s">
        <v>6</v>
      </c>
      <c r="D38" s="3" t="s">
        <v>406</v>
      </c>
      <c r="E38" s="16">
        <f>VLOOKUP($D38,Résultats!$B$2:$AX$476,E$5,FALSE)</f>
        <v>0.38143942939999997</v>
      </c>
      <c r="F38" s="16">
        <f>VLOOKUP($D38,Résultats!$B$2:$AX$476,F$5,FALSE)</f>
        <v>0.15980153280000001</v>
      </c>
      <c r="G38" s="22">
        <f>VLOOKUP($D38,Résultats!$B$2:$AX$476,G$5,FALSE)</f>
        <v>0.1202629974</v>
      </c>
      <c r="H38" s="16">
        <f>VLOOKUP($D38,Résultats!$B$2:$AX$476,H$5,FALSE)</f>
        <v>0.1071829475</v>
      </c>
      <c r="I38" s="86">
        <f>VLOOKUP($D38,Résultats!$B$2:$AX$476,I$5,FALSE)</f>
        <v>0.1059278483</v>
      </c>
      <c r="J38" s="22">
        <f>VLOOKUP($D38,Résultats!$B$2:$AX$476,J$5,FALSE)</f>
        <v>0.16971038929999999</v>
      </c>
      <c r="K38" s="16">
        <f>VLOOKUP($D38,Résultats!$B$2:$AX$476,K$5,FALSE)</f>
        <v>0.2314856626</v>
      </c>
      <c r="L38" s="16">
        <f>VLOOKUP($D38,Résultats!$B$2:$AX$476,L$5,FALSE)</f>
        <v>0.29206260270000001</v>
      </c>
      <c r="M38" s="16">
        <f>VLOOKUP($D38,Résultats!$B$2:$AX$476,M$5,FALSE)</f>
        <v>0.25448089550000003</v>
      </c>
      <c r="N38" s="86">
        <f>VLOOKUP($D38,Résultats!$B$2:$AX$476,N$5,FALSE)</f>
        <v>0.2171583872</v>
      </c>
      <c r="O38" s="22">
        <f>VLOOKUP($D38,Résultats!$B$2:$AX$476,O$5,FALSE)</f>
        <v>0.21445538189999999</v>
      </c>
      <c r="P38" s="16">
        <f>VLOOKUP($D38,Résultats!$B$2:$AX$476,P$5,FALSE)</f>
        <v>0.21126544059999999</v>
      </c>
      <c r="Q38" s="16">
        <f>VLOOKUP($D38,Résultats!$B$2:$AX$476,Q$5,FALSE)</f>
        <v>0.20805757220000001</v>
      </c>
      <c r="R38" s="16">
        <f>VLOOKUP($D38,Résultats!$B$2:$AX$476,R$5,FALSE)</f>
        <v>0.20560546069999999</v>
      </c>
      <c r="S38" s="86">
        <f>VLOOKUP($D38,Résultats!$B$2:$AX$476,S$5,FALSE)</f>
        <v>0.20338468730000001</v>
      </c>
      <c r="T38" s="95">
        <f>VLOOKUP($D38,Résultats!$B$2:$AX$476,T$5,FALSE)</f>
        <v>0.22579422390000001</v>
      </c>
      <c r="U38" s="95">
        <f>VLOOKUP($D38,Résultats!$B$2:$AX$476,U$5,FALSE)</f>
        <v>0.22627908620000001</v>
      </c>
      <c r="V38" s="95">
        <f>VLOOKUP($D38,Résultats!$B$2:$AX$476,V$5,FALSE)</f>
        <v>0.24837957890000001</v>
      </c>
      <c r="W38" s="95">
        <f>VLOOKUP($D38,Résultats!$B$2:$AX$476,W$5,FALSE)</f>
        <v>0.25806468059999998</v>
      </c>
      <c r="X38" s="45">
        <f>W38-'[1]Cibles THREEME'!$AJ9</f>
        <v>0.24806468059999998</v>
      </c>
      <c r="Z38" s="198" t="s">
        <v>64</v>
      </c>
      <c r="AA38" s="203">
        <f>(I39+I44)/I36</f>
        <v>7.374110664681896E-2</v>
      </c>
      <c r="AB38" s="203">
        <f>(S39+S44)/S36</f>
        <v>4.280563721685382E-2</v>
      </c>
      <c r="AC38" s="204">
        <f>(W39+W44)/W36</f>
        <v>8.2089182074412306E-2</v>
      </c>
    </row>
    <row r="39" spans="1:39" x14ac:dyDescent="0.35">
      <c r="A39" s="3"/>
      <c r="B39" s="300"/>
      <c r="C39" s="3" t="s">
        <v>7</v>
      </c>
      <c r="D39" s="3" t="s">
        <v>407</v>
      </c>
      <c r="E39" s="16">
        <f>VLOOKUP($D39,Résultats!$B$2:$AX$476,E$5,FALSE)</f>
        <v>1.5233057169999999</v>
      </c>
      <c r="F39" s="16">
        <f>VLOOKUP($D39,Résultats!$B$2:$AX$476,F$5,FALSE)</f>
        <v>1.073387141</v>
      </c>
      <c r="G39" s="22">
        <f>VLOOKUP($D39,Résultats!$B$2:$AX$476,G$5,FALSE)</f>
        <v>1.4140902829999999</v>
      </c>
      <c r="H39" s="16">
        <f>VLOOKUP($D39,Résultats!$B$2:$AX$476,H$5,FALSE)</f>
        <v>1.5188936470000001</v>
      </c>
      <c r="I39" s="86">
        <f>VLOOKUP($D39,Résultats!$B$2:$AX$476,I$5,FALSE)</f>
        <v>2.2414907999999998</v>
      </c>
      <c r="J39" s="22">
        <f>VLOOKUP($D39,Résultats!$B$2:$AX$476,J$5,FALSE)</f>
        <v>1.6748891400000001</v>
      </c>
      <c r="K39" s="16">
        <f>VLOOKUP($D39,Résultats!$B$2:$AX$476,K$5,FALSE)</f>
        <v>1.16282972</v>
      </c>
      <c r="L39" s="16">
        <f>VLOOKUP($D39,Résultats!$B$2:$AX$476,L$5,FALSE)</f>
        <v>0.68036909109999999</v>
      </c>
      <c r="M39" s="16">
        <f>VLOOKUP($D39,Résultats!$B$2:$AX$476,M$5,FALSE)</f>
        <v>0.65686545519999995</v>
      </c>
      <c r="N39" s="86">
        <f>VLOOKUP($D39,Résultats!$B$2:$AX$476,N$5,FALSE)</f>
        <v>0.63442947750000001</v>
      </c>
      <c r="O39" s="22">
        <f>VLOOKUP($D39,Résultats!$B$2:$AX$476,O$5,FALSE)</f>
        <v>0.63123797130000003</v>
      </c>
      <c r="P39" s="16">
        <f>VLOOKUP($D39,Résultats!$B$2:$AX$476,P$5,FALSE)</f>
        <v>0.62657924600000003</v>
      </c>
      <c r="Q39" s="16">
        <f>VLOOKUP($D39,Résultats!$B$2:$AX$476,Q$5,FALSE)</f>
        <v>0.62182091780000004</v>
      </c>
      <c r="R39" s="16">
        <f>VLOOKUP($D39,Résultats!$B$2:$AX$476,R$5,FALSE)</f>
        <v>0.61923739649999998</v>
      </c>
      <c r="S39" s="86">
        <f>VLOOKUP($D39,Résultats!$B$2:$AX$476,S$5,FALSE)</f>
        <v>0.61731807959999996</v>
      </c>
      <c r="T39" s="95">
        <f>VLOOKUP($D39,Résultats!$B$2:$AX$476,T$5,FALSE)</f>
        <v>0.64839905460000002</v>
      </c>
      <c r="U39" s="95">
        <f>VLOOKUP($D39,Résultats!$B$2:$AX$476,U$5,FALSE)</f>
        <v>0.68864290049999999</v>
      </c>
      <c r="V39" s="95">
        <f>VLOOKUP($D39,Résultats!$B$2:$AX$476,V$5,FALSE)</f>
        <v>0.71775339859999998</v>
      </c>
      <c r="W39" s="95">
        <f>VLOOKUP($D39,Résultats!$B$2:$AX$476,W$5,FALSE)</f>
        <v>2.0785612609999999</v>
      </c>
      <c r="X39" s="45">
        <f>W39-'[1]Cibles THREEME'!$AJ10</f>
        <v>0.98257455827229867</v>
      </c>
      <c r="Z39" s="189" t="s">
        <v>92</v>
      </c>
      <c r="AA39" s="205">
        <f>SUM(AA33:AA38)</f>
        <v>0.99999999999999989</v>
      </c>
      <c r="AB39" s="205">
        <f t="shared" ref="AB39:AC39" si="10">SUM(AB33:AB38)</f>
        <v>0.99999999999999978</v>
      </c>
      <c r="AC39" s="205">
        <f t="shared" si="10"/>
        <v>1</v>
      </c>
      <c r="AJ39" s="189"/>
      <c r="AK39" s="205"/>
      <c r="AL39" s="205"/>
      <c r="AM39" s="205"/>
    </row>
    <row r="40" spans="1:39" x14ac:dyDescent="0.35">
      <c r="A40" s="3"/>
      <c r="B40" s="300"/>
      <c r="C40" s="3" t="s">
        <v>8</v>
      </c>
      <c r="D40" s="3" t="s">
        <v>408</v>
      </c>
      <c r="E40" s="16">
        <f>VLOOKUP($D40,Résultats!$B$2:$AX$476,E$5,FALSE)</f>
        <v>1.5199342149999999</v>
      </c>
      <c r="F40" s="16">
        <f>VLOOKUP($D40,Résultats!$B$2:$AX$476,F$5,FALSE)</f>
        <v>0.8395228964</v>
      </c>
      <c r="G40" s="22">
        <f>VLOOKUP($D40,Résultats!$B$2:$AX$476,G$5,FALSE)</f>
        <v>0.62843923960000003</v>
      </c>
      <c r="H40" s="16">
        <f>VLOOKUP($D40,Résultats!$B$2:$AX$476,H$5,FALSE)</f>
        <v>0.55909231420000005</v>
      </c>
      <c r="I40" s="86">
        <f>VLOOKUP($D40,Résultats!$B$2:$AX$476,I$5,FALSE)</f>
        <v>0.20878404170000001</v>
      </c>
      <c r="J40" s="22">
        <f>VLOOKUP($D40,Résultats!$B$2:$AX$476,J$5,FALSE)</f>
        <v>0.16773390490000001</v>
      </c>
      <c r="K40" s="16">
        <f>VLOOKUP($D40,Résultats!$B$2:$AX$476,K$5,FALSE)</f>
        <v>0.13117044720000001</v>
      </c>
      <c r="L40" s="16">
        <f>VLOOKUP($D40,Résultats!$B$2:$AX$476,L$5,FALSE)</f>
        <v>9.7027686000000002E-2</v>
      </c>
      <c r="M40" s="16">
        <f>VLOOKUP($D40,Résultats!$B$2:$AX$476,M$5,FALSE)</f>
        <v>7.6911657199999997E-2</v>
      </c>
      <c r="N40" s="86">
        <f>VLOOKUP($D40,Résultats!$B$2:$AX$476,N$5,FALSE)</f>
        <v>5.6826471199999999E-2</v>
      </c>
      <c r="O40" s="22">
        <f>VLOOKUP($D40,Résultats!$B$2:$AX$476,O$5,FALSE)</f>
        <v>5.6520581399999999E-2</v>
      </c>
      <c r="P40" s="16">
        <f>VLOOKUP($D40,Résultats!$B$2:$AX$476,P$5,FALSE)</f>
        <v>5.6083461299999998E-2</v>
      </c>
      <c r="Q40" s="16">
        <f>VLOOKUP($D40,Résultats!$B$2:$AX$476,Q$5,FALSE)</f>
        <v>5.56376206E-2</v>
      </c>
      <c r="R40" s="16">
        <f>VLOOKUP($D40,Résultats!$B$2:$AX$476,R$5,FALSE)</f>
        <v>5.5386653100000002E-2</v>
      </c>
      <c r="S40" s="86">
        <f>VLOOKUP($D40,Résultats!$B$2:$AX$476,S$5,FALSE)</f>
        <v>5.5195228999999998E-2</v>
      </c>
      <c r="T40" s="95">
        <f>VLOOKUP($D40,Résultats!$B$2:$AX$476,T$5,FALSE)</f>
        <v>5.7902186299999998E-2</v>
      </c>
      <c r="U40" s="95">
        <f>VLOOKUP($D40,Résultats!$B$2:$AX$476,U$5,FALSE)</f>
        <v>6.1482378400000003E-2</v>
      </c>
      <c r="V40" s="95">
        <f>VLOOKUP($D40,Résultats!$B$2:$AX$476,V$5,FALSE)</f>
        <v>6.4068508800000007E-2</v>
      </c>
      <c r="W40" s="95">
        <f>VLOOKUP($D40,Résultats!$B$2:$AX$476,W$5,FALSE)</f>
        <v>6.5436639699999896E-2</v>
      </c>
      <c r="X40" s="45">
        <f>W40-'[1]Cibles THREEME'!$AJ11</f>
        <v>5.5436639699999894E-2</v>
      </c>
    </row>
    <row r="41" spans="1:39" x14ac:dyDescent="0.35">
      <c r="A41" s="3"/>
      <c r="B41" s="300"/>
      <c r="C41" s="3" t="s">
        <v>9</v>
      </c>
      <c r="D41" s="3" t="s">
        <v>409</v>
      </c>
      <c r="E41" s="16">
        <f>VLOOKUP($D41,Résultats!$B$2:$AX$476,E$5,FALSE)</f>
        <v>0.30707470139999998</v>
      </c>
      <c r="F41" s="16">
        <f>VLOOKUP($D41,Résultats!$B$2:$AX$476,F$5,FALSE)</f>
        <v>1.391241867</v>
      </c>
      <c r="G41" s="22">
        <f>VLOOKUP($D41,Résultats!$B$2:$AX$476,G$5,FALSE)</f>
        <v>2.0682990760000002</v>
      </c>
      <c r="H41" s="16">
        <f>VLOOKUP($D41,Résultats!$B$2:$AX$476,H$5,FALSE)</f>
        <v>2.3129178920000002</v>
      </c>
      <c r="I41" s="86">
        <f>VLOOKUP($D41,Résultats!$B$2:$AX$476,I$5,FALSE)</f>
        <v>3.0574766850000001</v>
      </c>
      <c r="J41" s="22">
        <f>VLOOKUP($D41,Résultats!$B$2:$AX$476,J$5,FALSE)</f>
        <v>3.1562411880000001</v>
      </c>
      <c r="K41" s="16">
        <f>VLOOKUP($D41,Résultats!$B$2:$AX$476,K$5,FALSE)</f>
        <v>3.2852744610000002</v>
      </c>
      <c r="L41" s="16">
        <f>VLOOKUP($D41,Résultats!$B$2:$AX$476,L$5,FALSE)</f>
        <v>3.429684408</v>
      </c>
      <c r="M41" s="16">
        <f>VLOOKUP($D41,Résultats!$B$2:$AX$476,M$5,FALSE)</f>
        <v>3.7527911399999998</v>
      </c>
      <c r="N41" s="86">
        <f>VLOOKUP($D41,Résultats!$B$2:$AX$476,N$5,FALSE)</f>
        <v>4.084478088</v>
      </c>
      <c r="O41" s="22">
        <f>VLOOKUP($D41,Résultats!$B$2:$AX$476,O$5,FALSE)</f>
        <v>4.3450304900000001</v>
      </c>
      <c r="P41" s="16">
        <f>VLOOKUP($D41,Résultats!$B$2:$AX$476,P$5,FALSE)</f>
        <v>4.5934705009999997</v>
      </c>
      <c r="Q41" s="16">
        <f>VLOOKUP($D41,Résultats!$B$2:$AX$476,Q$5,FALSE)</f>
        <v>4.8384477950000004</v>
      </c>
      <c r="R41" s="16">
        <f>VLOOKUP($D41,Résultats!$B$2:$AX$476,R$5,FALSE)</f>
        <v>5.0044024870000001</v>
      </c>
      <c r="S41" s="86">
        <f>VLOOKUP($D41,Résultats!$B$2:$AX$476,S$5,FALSE)</f>
        <v>5.1744591040000003</v>
      </c>
      <c r="T41" s="95">
        <f>VLOOKUP($D41,Résultats!$B$2:$AX$476,T$5,FALSE)</f>
        <v>6.7378114499999997</v>
      </c>
      <c r="U41" s="95">
        <f>VLOOKUP($D41,Résultats!$B$2:$AX$476,U$5,FALSE)</f>
        <v>8.544816398</v>
      </c>
      <c r="V41" s="95">
        <f>VLOOKUP($D41,Résultats!$B$2:$AX$476,V$5,FALSE)</f>
        <v>10.352611960000001</v>
      </c>
      <c r="W41" s="95">
        <f>VLOOKUP($D41,Résultats!$B$2:$AX$476,W$5,FALSE)</f>
        <v>12.05750452</v>
      </c>
      <c r="X41" s="45">
        <f>W41-'[1]Cibles THREEME'!$AJ12</f>
        <v>-0.52807611632310092</v>
      </c>
    </row>
    <row r="42" spans="1:39" x14ac:dyDescent="0.35">
      <c r="A42" s="3"/>
      <c r="B42" s="300"/>
      <c r="C42" s="3" t="s">
        <v>10</v>
      </c>
      <c r="D42" s="3" t="s">
        <v>410</v>
      </c>
      <c r="E42" s="16">
        <f>VLOOKUP($D42,Résultats!$B$2:$AX$476,E$5,FALSE)</f>
        <v>6.9091807800000002E-2</v>
      </c>
      <c r="F42" s="16">
        <f>VLOOKUP($D42,Résultats!$B$2:$AX$476,F$5,FALSE)</f>
        <v>0.48792368800000002</v>
      </c>
      <c r="G42" s="22">
        <f>VLOOKUP($D42,Résultats!$B$2:$AX$476,G$5,FALSE)</f>
        <v>0.79694118120000002</v>
      </c>
      <c r="H42" s="16">
        <f>VLOOKUP($D42,Résultats!$B$2:$AX$476,H$5,FALSE)</f>
        <v>0.91959027339999999</v>
      </c>
      <c r="I42" s="86">
        <f>VLOOKUP($D42,Résultats!$B$2:$AX$476,I$5,FALSE)</f>
        <v>1.3474456539999999</v>
      </c>
      <c r="J42" s="22">
        <f>VLOOKUP($D42,Résultats!$B$2:$AX$476,J$5,FALSE)</f>
        <v>1.3909716780000001</v>
      </c>
      <c r="K42" s="16">
        <f>VLOOKUP($D42,Résultats!$B$2:$AX$476,K$5,FALSE)</f>
        <v>1.4478373019999999</v>
      </c>
      <c r="L42" s="16">
        <f>VLOOKUP($D42,Résultats!$B$2:$AX$476,L$5,FALSE)</f>
        <v>1.511479507</v>
      </c>
      <c r="M42" s="16">
        <f>VLOOKUP($D42,Résultats!$B$2:$AX$476,M$5,FALSE)</f>
        <v>1.5878123280000001</v>
      </c>
      <c r="N42" s="86">
        <f>VLOOKUP($D42,Résultats!$B$2:$AX$476,N$5,FALSE)</f>
        <v>1.667448032</v>
      </c>
      <c r="O42" s="22">
        <f>VLOOKUP($D42,Résultats!$B$2:$AX$476,O$5,FALSE)</f>
        <v>1.785074112</v>
      </c>
      <c r="P42" s="16">
        <f>VLOOKUP($D42,Résultats!$B$2:$AX$476,P$5,FALSE)</f>
        <v>1.8976486370000001</v>
      </c>
      <c r="Q42" s="16">
        <f>VLOOKUP($D42,Résultats!$B$2:$AX$476,Q$5,FALSE)</f>
        <v>2.008696542</v>
      </c>
      <c r="R42" s="16">
        <f>VLOOKUP($D42,Résultats!$B$2:$AX$476,R$5,FALSE)</f>
        <v>2.1247231449999999</v>
      </c>
      <c r="S42" s="86">
        <f>VLOOKUP($D42,Résultats!$B$2:$AX$476,S$5,FALSE)</f>
        <v>2.242182568</v>
      </c>
      <c r="T42" s="95">
        <f>VLOOKUP($D42,Résultats!$B$2:$AX$476,T$5,FALSE)</f>
        <v>3.7167836310000002</v>
      </c>
      <c r="U42" s="95">
        <f>VLOOKUP($D42,Résultats!$B$2:$AX$476,U$5,FALSE)</f>
        <v>5.3932325539999999</v>
      </c>
      <c r="V42" s="95">
        <f>VLOOKUP($D42,Résultats!$B$2:$AX$476,V$5,FALSE)</f>
        <v>7.1258331659999996</v>
      </c>
      <c r="W42" s="95">
        <f>VLOOKUP($D42,Résultats!$B$2:$AX$476,W$5,FALSE)</f>
        <v>8.0834074650000005</v>
      </c>
      <c r="X42" s="45">
        <f>W42-'[1]Cibles THREEME'!$AJ13</f>
        <v>0.65505314651224733</v>
      </c>
      <c r="Z42" s="60" t="s">
        <v>485</v>
      </c>
    </row>
    <row r="43" spans="1:39" x14ac:dyDescent="0.35">
      <c r="A43" s="3"/>
      <c r="B43" s="300"/>
      <c r="C43" s="3" t="s">
        <v>11</v>
      </c>
      <c r="D43" s="3" t="s">
        <v>411</v>
      </c>
      <c r="E43" s="16">
        <f>VLOOKUP($D43,Résultats!$B$2:$AX$476,E$5,FALSE)</f>
        <v>3.4539557539999999</v>
      </c>
      <c r="F43" s="16">
        <f>VLOOKUP($D43,Résultats!$B$2:$AX$476,F$5,FALSE)</f>
        <v>3.4833795190000001</v>
      </c>
      <c r="G43" s="22">
        <f>VLOOKUP($D43,Résultats!$B$2:$AX$476,G$5,FALSE)</f>
        <v>3.9049163679999999</v>
      </c>
      <c r="H43" s="16">
        <f>VLOOKUP($D43,Résultats!$B$2:$AX$476,H$5,FALSE)</f>
        <v>3.9745871959999999</v>
      </c>
      <c r="I43" s="86">
        <f>VLOOKUP($D43,Résultats!$B$2:$AX$476,I$5,FALSE)</f>
        <v>3.7360993140000001</v>
      </c>
      <c r="J43" s="22">
        <f>VLOOKUP($D43,Résultats!$B$2:$AX$476,J$5,FALSE)</f>
        <v>3.8567851059999998</v>
      </c>
      <c r="K43" s="16">
        <f>VLOOKUP($D43,Résultats!$B$2:$AX$476,K$5,FALSE)</f>
        <v>4.014457975</v>
      </c>
      <c r="L43" s="16">
        <f>VLOOKUP($D43,Résultats!$B$2:$AX$476,L$5,FALSE)</f>
        <v>4.1909204500000001</v>
      </c>
      <c r="M43" s="16">
        <f>VLOOKUP($D43,Résultats!$B$2:$AX$476,M$5,FALSE)</f>
        <v>4.0482092840000004</v>
      </c>
      <c r="N43" s="86">
        <f>VLOOKUP($D43,Résultats!$B$2:$AX$476,N$5,FALSE)</f>
        <v>3.9120896140000001</v>
      </c>
      <c r="O43" s="22">
        <f>VLOOKUP($D43,Résultats!$B$2:$AX$476,O$5,FALSE)</f>
        <v>3.8906381539999999</v>
      </c>
      <c r="P43" s="16">
        <f>VLOOKUP($D43,Résultats!$B$2:$AX$476,P$5,FALSE)</f>
        <v>3.8601561680000001</v>
      </c>
      <c r="Q43" s="16">
        <f>VLOOKUP($D43,Résultats!$B$2:$AX$476,Q$5,FALSE)</f>
        <v>3.8290777829999998</v>
      </c>
      <c r="R43" s="16">
        <f>VLOOKUP($D43,Résultats!$B$2:$AX$476,R$5,FALSE)</f>
        <v>3.8121177429999999</v>
      </c>
      <c r="S43" s="86">
        <f>VLOOKUP($D43,Résultats!$B$2:$AX$476,S$5,FALSE)</f>
        <v>3.7992537949999998</v>
      </c>
      <c r="T43" s="95">
        <f>VLOOKUP($D43,Résultats!$B$2:$AX$476,T$5,FALSE)</f>
        <v>3.9776105529999999</v>
      </c>
      <c r="U43" s="95">
        <f>VLOOKUP($D43,Résultats!$B$2:$AX$476,U$5,FALSE)</f>
        <v>4.2177844330000003</v>
      </c>
      <c r="V43" s="95">
        <f>VLOOKUP($D43,Résultats!$B$2:$AX$476,V$5,FALSE)</f>
        <v>4.3906648800000001</v>
      </c>
      <c r="W43" s="95">
        <f>VLOOKUP($D43,Résultats!$B$2:$AX$476,W$5,FALSE)</f>
        <v>4.4826168669999999</v>
      </c>
      <c r="X43" s="45">
        <f>W43-'[1]Cibles THREEME'!$AJ14</f>
        <v>0.61621933237727644</v>
      </c>
      <c r="Z43" s="194"/>
      <c r="AA43" s="195">
        <v>2020</v>
      </c>
      <c r="AB43" s="195">
        <v>2030</v>
      </c>
      <c r="AC43" s="196">
        <v>2050</v>
      </c>
    </row>
    <row r="44" spans="1:39" x14ac:dyDescent="0.35">
      <c r="A44" s="3"/>
      <c r="B44" s="301"/>
      <c r="C44" s="7" t="s">
        <v>12</v>
      </c>
      <c r="D44" s="3" t="s">
        <v>412</v>
      </c>
      <c r="E44" s="17">
        <f>VLOOKUP($D44,Résultats!$B$2:$AX$476,E$5,FALSE)</f>
        <v>0.2237451053</v>
      </c>
      <c r="F44" s="17">
        <f>VLOOKUP($D44,Résultats!$B$2:$AX$476,F$5,FALSE)</f>
        <v>0.33142297100000001</v>
      </c>
      <c r="G44" s="88">
        <f>VLOOKUP($D44,Résultats!$B$2:$AX$476,G$5,FALSE)</f>
        <v>0.51495177660000002</v>
      </c>
      <c r="H44" s="17">
        <f>VLOOKUP($D44,Résultats!$B$2:$AX$476,H$5,FALSE)</f>
        <v>0.58439235190000005</v>
      </c>
      <c r="I44" s="89">
        <f>VLOOKUP($D44,Résultats!$B$2:$AX$476,I$5,FALSE)</f>
        <v>0.44410043500000002</v>
      </c>
      <c r="J44" s="88">
        <f>VLOOKUP($D44,Résultats!$B$2:$AX$476,J$5,FALSE)</f>
        <v>0.57255743260000003</v>
      </c>
      <c r="K44" s="17">
        <f>VLOOKUP($D44,Résultats!$B$2:$AX$476,K$5,FALSE)</f>
        <v>0.69963375930000005</v>
      </c>
      <c r="L44" s="17">
        <f>VLOOKUP($D44,Résultats!$B$2:$AX$476,L$5,FALSE)</f>
        <v>0.82567099759999996</v>
      </c>
      <c r="M44" s="17">
        <f>VLOOKUP($D44,Résultats!$B$2:$AX$476,M$5,FALSE)</f>
        <v>0.82543376170000005</v>
      </c>
      <c r="N44" s="89">
        <f>VLOOKUP($D44,Résultats!$B$2:$AX$476,N$5,FALSE)</f>
        <v>0.82669706050000002</v>
      </c>
      <c r="O44" s="88">
        <f>VLOOKUP($D44,Résultats!$B$2:$AX$476,O$5,FALSE)</f>
        <v>0.85726212319999995</v>
      </c>
      <c r="P44" s="17">
        <f>VLOOKUP($D44,Résultats!$B$2:$AX$476,P$5,FALSE)</f>
        <v>0.88558594290000003</v>
      </c>
      <c r="Q44" s="17">
        <f>VLOOKUP($D44,Résultats!$B$2:$AX$476,Q$5,FALSE)</f>
        <v>0.91343144259999998</v>
      </c>
      <c r="R44" s="17">
        <f>VLOOKUP($D44,Résultats!$B$2:$AX$476,R$5,FALSE)</f>
        <v>0.94314789200000004</v>
      </c>
      <c r="S44" s="89">
        <f>VLOOKUP($D44,Résultats!$B$2:$AX$476,S$5,FALSE)</f>
        <v>0.97364797439999995</v>
      </c>
      <c r="T44" s="97">
        <f>VLOOKUP($D44,Résultats!$B$2:$AX$476,T$5,FALSE)</f>
        <v>1.06120422</v>
      </c>
      <c r="U44" s="97">
        <f>VLOOKUP($D44,Résultats!$B$2:$AX$476,U$5,FALSE)</f>
        <v>1.4367107029999999</v>
      </c>
      <c r="V44" s="97">
        <f>VLOOKUP($D44,Résultats!$B$2:$AX$476,V$5,FALSE)</f>
        <v>1.5554154899999999</v>
      </c>
      <c r="W44" s="97">
        <f>VLOOKUP($D44,Résultats!$B$2:$AX$476,W$5,FALSE)</f>
        <v>1.6796609309999999</v>
      </c>
      <c r="X44" s="45">
        <f>W44-'[1]Cibles THREEME'!$AJ15</f>
        <v>1.3691313652271513</v>
      </c>
      <c r="Z44" s="197" t="s">
        <v>486</v>
      </c>
      <c r="AA44" s="16">
        <f>I36</f>
        <v>36.419188118000001</v>
      </c>
      <c r="AB44" s="16">
        <f>S36</f>
        <v>37.167208747300002</v>
      </c>
      <c r="AC44" s="86">
        <f>W36</f>
        <v>45.782185874299998</v>
      </c>
    </row>
    <row r="45" spans="1:39" x14ac:dyDescent="0.35">
      <c r="A45" s="3"/>
      <c r="B45" s="299" t="s">
        <v>53</v>
      </c>
      <c r="C45" s="5" t="s">
        <v>1</v>
      </c>
      <c r="D45" s="2" t="s">
        <v>413</v>
      </c>
      <c r="E45" s="6">
        <f>SUM(E46:E51)</f>
        <v>37.371999998299998</v>
      </c>
      <c r="F45" s="6">
        <f>SUM(F46:F51)</f>
        <v>36.401377638199996</v>
      </c>
      <c r="G45" s="84">
        <f t="shared" ref="G45:R45" si="11">SUM(G46:G51)</f>
        <v>36.025168187799991</v>
      </c>
      <c r="H45" s="6">
        <f t="shared" si="11"/>
        <v>34.842271705300007</v>
      </c>
      <c r="I45" s="85">
        <f t="shared" si="11"/>
        <v>33.861678657399999</v>
      </c>
      <c r="J45" s="84">
        <f t="shared" si="11"/>
        <v>32.684539768699999</v>
      </c>
      <c r="K45" s="6">
        <f t="shared" si="11"/>
        <v>31.9124239651</v>
      </c>
      <c r="L45" s="6">
        <f t="shared" si="11"/>
        <v>31.300718947599997</v>
      </c>
      <c r="M45" s="6">
        <f t="shared" si="11"/>
        <v>30.3726473565</v>
      </c>
      <c r="N45" s="85">
        <f t="shared" si="11"/>
        <v>29.448838347800002</v>
      </c>
      <c r="O45" s="84">
        <f t="shared" si="11"/>
        <v>28.818188052899998</v>
      </c>
      <c r="P45" s="6">
        <f t="shared" si="11"/>
        <v>28.414454939199999</v>
      </c>
      <c r="Q45" s="6">
        <f t="shared" si="11"/>
        <v>28.162726398600004</v>
      </c>
      <c r="R45" s="6">
        <f t="shared" si="11"/>
        <v>28.045289142599998</v>
      </c>
      <c r="S45" s="85">
        <f>SUM(S46:S51)</f>
        <v>27.978946998999998</v>
      </c>
      <c r="T45" s="94">
        <f>SUM(T46:T51)</f>
        <v>28.071526280099999</v>
      </c>
      <c r="U45" s="94">
        <f>SUM(U46:U51)</f>
        <v>28.474519979100002</v>
      </c>
      <c r="V45" s="94">
        <f>SUM(V46:V51)</f>
        <v>28.545856764099995</v>
      </c>
      <c r="W45" s="94">
        <f>SUM(W46:W51)</f>
        <v>28.765257115500003</v>
      </c>
      <c r="X45" s="3"/>
      <c r="Z45" s="197" t="s">
        <v>487</v>
      </c>
      <c r="AA45" s="16">
        <f>SUM(I47,I49:I51)</f>
        <v>10.318630882899999</v>
      </c>
      <c r="AB45" s="16">
        <f>S47+SUM(S49:S51)</f>
        <v>10.0563633051</v>
      </c>
      <c r="AC45" s="86">
        <f>W47+SUM(W49:W51)</f>
        <v>12.312032820799999</v>
      </c>
    </row>
    <row r="46" spans="1:39" x14ac:dyDescent="0.35">
      <c r="A46" s="3"/>
      <c r="B46" s="300"/>
      <c r="C46" s="3" t="s">
        <v>13</v>
      </c>
      <c r="D46" s="3" t="s">
        <v>414</v>
      </c>
      <c r="E46" s="16">
        <f>VLOOKUP($D46,Résultats!$B$2:$AX$476,E$5,FALSE)</f>
        <v>34.363901859999999</v>
      </c>
      <c r="F46" s="16">
        <f>VLOOKUP($D46,Résultats!$B$2:$AX$476,F$5,FALSE)</f>
        <v>31.136463689999999</v>
      </c>
      <c r="G46" s="22">
        <f>VLOOKUP($D46,Résultats!$B$2:$AX$476,G$5,FALSE)</f>
        <v>27.407999319999998</v>
      </c>
      <c r="H46" s="16">
        <f>VLOOKUP($D46,Résultats!$B$2:$AX$476,H$5,FALSE)</f>
        <v>25.007216079999999</v>
      </c>
      <c r="I46" s="86">
        <f>VLOOKUP($D46,Résultats!$B$2:$AX$476,I$5,FALSE)</f>
        <v>23.175695300000001</v>
      </c>
      <c r="J46" s="22">
        <f>VLOOKUP($D46,Résultats!$B$2:$AX$476,J$5,FALSE)</f>
        <v>22.267505580000002</v>
      </c>
      <c r="K46" s="16">
        <f>VLOOKUP($D46,Résultats!$B$2:$AX$476,K$5,FALSE)</f>
        <v>21.643393209999999</v>
      </c>
      <c r="L46" s="16">
        <f>VLOOKUP($D46,Résultats!$B$2:$AX$476,L$5,FALSE)</f>
        <v>21.134254179999999</v>
      </c>
      <c r="M46" s="16">
        <f>VLOOKUP($D46,Résultats!$B$2:$AX$476,M$5,FALSE)</f>
        <v>20.29693872</v>
      </c>
      <c r="N46" s="86">
        <f>VLOOKUP($D46,Résultats!$B$2:$AX$476,N$5,FALSE)</f>
        <v>19.472537190000001</v>
      </c>
      <c r="O46" s="22">
        <f>VLOOKUP($D46,Résultats!$B$2:$AX$476,O$5,FALSE)</f>
        <v>18.859672660000001</v>
      </c>
      <c r="P46" s="16">
        <f>VLOOKUP($D46,Résultats!$B$2:$AX$476,P$5,FALSE)</f>
        <v>18.402041669999999</v>
      </c>
      <c r="Q46" s="16">
        <f>VLOOKUP($D46,Résultats!$B$2:$AX$476,Q$5,FALSE)</f>
        <v>18.047017589999999</v>
      </c>
      <c r="R46" s="16">
        <f>VLOOKUP($D46,Résultats!$B$2:$AX$476,R$5,FALSE)</f>
        <v>17.775407560000001</v>
      </c>
      <c r="S46" s="86">
        <f>VLOOKUP($D46,Résultats!$B$2:$AX$476,S$5,FALSE)</f>
        <v>17.537249889999998</v>
      </c>
      <c r="T46" s="95">
        <f>VLOOKUP($D46,Résultats!$B$2:$AX$476,T$5,FALSE)</f>
        <v>16.745467550000001</v>
      </c>
      <c r="U46" s="95">
        <f>VLOOKUP($D46,Résultats!$B$2:$AX$476,U$5,FALSE)</f>
        <v>16.595003299999998</v>
      </c>
      <c r="V46" s="95">
        <f>VLOOKUP($D46,Résultats!$B$2:$AX$476,V$5,FALSE)</f>
        <v>16.138480009999999</v>
      </c>
      <c r="W46" s="95">
        <f>VLOOKUP($D46,Résultats!$B$2:$AX$476,W$5,FALSE)</f>
        <v>15.744695220000001</v>
      </c>
      <c r="X46" s="45">
        <f>W46-'[1]Cibles THREEME'!$AJ17</f>
        <v>14.347635409378224</v>
      </c>
      <c r="Z46" s="197" t="s">
        <v>488</v>
      </c>
      <c r="AA46" s="16">
        <f>I46+I48</f>
        <v>23.5430477745</v>
      </c>
      <c r="AB46" s="16">
        <f>S46+S48</f>
        <v>17.922583693899998</v>
      </c>
      <c r="AC46" s="86">
        <f>W46+W48</f>
        <v>16.4532242947</v>
      </c>
    </row>
    <row r="47" spans="1:39" x14ac:dyDescent="0.35">
      <c r="A47" s="3"/>
      <c r="B47" s="300"/>
      <c r="C47" s="3" t="s">
        <v>14</v>
      </c>
      <c r="D47" s="3" t="s">
        <v>415</v>
      </c>
      <c r="E47" s="16">
        <f>VLOOKUP($D47,Résultats!$B$2:$AX$476,E$5,FALSE)</f>
        <v>1.60860863</v>
      </c>
      <c r="F47" s="16">
        <f>VLOOKUP($D47,Résultats!$B$2:$AX$476,F$5,FALSE)</f>
        <v>3.277185485</v>
      </c>
      <c r="G47" s="22">
        <f>VLOOKUP($D47,Résultats!$B$2:$AX$476,G$5,FALSE)</f>
        <v>6.4980816949999998</v>
      </c>
      <c r="H47" s="16">
        <f>VLOOKUP($D47,Résultats!$B$2:$AX$476,H$5,FALSE)</f>
        <v>7.7719836359999999</v>
      </c>
      <c r="I47" s="86">
        <f>VLOOKUP($D47,Résultats!$B$2:$AX$476,I$5,FALSE)</f>
        <v>6.568542291</v>
      </c>
      <c r="J47" s="22">
        <f>VLOOKUP($D47,Résultats!$B$2:$AX$476,J$5,FALSE)</f>
        <v>6.5459729109999998</v>
      </c>
      <c r="K47" s="16">
        <f>VLOOKUP($D47,Résultats!$B$2:$AX$476,K$5,FALSE)</f>
        <v>6.5881817610000004</v>
      </c>
      <c r="L47" s="16">
        <f>VLOOKUP($D47,Résultats!$B$2:$AX$476,L$5,FALSE)</f>
        <v>6.6511020209999998</v>
      </c>
      <c r="M47" s="16">
        <f>VLOOKUP($D47,Résultats!$B$2:$AX$476,M$5,FALSE)</f>
        <v>6.4740715099999999</v>
      </c>
      <c r="N47" s="86">
        <f>VLOOKUP($D47,Résultats!$B$2:$AX$476,N$5,FALSE)</f>
        <v>6.2969856809999998</v>
      </c>
      <c r="O47" s="22">
        <f>VLOOKUP($D47,Résultats!$B$2:$AX$476,O$5,FALSE)</f>
        <v>6.2381368909999999</v>
      </c>
      <c r="P47" s="16">
        <f>VLOOKUP($D47,Résultats!$B$2:$AX$476,P$5,FALSE)</f>
        <v>6.2257959820000002</v>
      </c>
      <c r="Q47" s="16">
        <f>VLOOKUP($D47,Résultats!$B$2:$AX$476,Q$5,FALSE)</f>
        <v>6.2451443639999997</v>
      </c>
      <c r="R47" s="16">
        <f>VLOOKUP($D47,Résultats!$B$2:$AX$476,R$5,FALSE)</f>
        <v>6.2938730500000002</v>
      </c>
      <c r="S47" s="86">
        <f>VLOOKUP($D47,Résultats!$B$2:$AX$476,S$5,FALSE)</f>
        <v>6.3536618259999997</v>
      </c>
      <c r="T47" s="95">
        <f>VLOOKUP($D47,Résultats!$B$2:$AX$476,T$5,FALSE)</f>
        <v>6.770416569</v>
      </c>
      <c r="U47" s="95">
        <f>VLOOKUP($D47,Résultats!$B$2:$AX$476,U$5,FALSE)</f>
        <v>6.9390697570000004</v>
      </c>
      <c r="V47" s="95">
        <f>VLOOKUP($D47,Résultats!$B$2:$AX$476,V$5,FALSE)</f>
        <v>7.1078962880000001</v>
      </c>
      <c r="W47" s="95">
        <f>VLOOKUP($D47,Résultats!$B$2:$AX$476,W$5,FALSE)</f>
        <v>7.1690134790000002</v>
      </c>
      <c r="X47" s="45">
        <f>W47-'[1]Cibles THREEME'!$AJ18</f>
        <v>-3.263639322530878</v>
      </c>
      <c r="Z47" s="197" t="s">
        <v>489</v>
      </c>
      <c r="AA47" s="16">
        <f>I33</f>
        <v>69.000234223999996</v>
      </c>
      <c r="AB47" s="16">
        <f>S33</f>
        <v>63.697612579000001</v>
      </c>
      <c r="AC47" s="86">
        <f>W33</f>
        <v>54.604443922000002</v>
      </c>
    </row>
    <row r="48" spans="1:39" x14ac:dyDescent="0.35">
      <c r="A48" s="3"/>
      <c r="B48" s="300"/>
      <c r="C48" s="3" t="s">
        <v>15</v>
      </c>
      <c r="D48" s="3" t="s">
        <v>416</v>
      </c>
      <c r="E48" s="16">
        <f>VLOOKUP($D48,Résultats!$B$2:$AX$476,E$5,FALSE)</f>
        <v>0.2010760788</v>
      </c>
      <c r="F48" s="16">
        <f>VLOOKUP($D48,Résultats!$B$2:$AX$476,F$5,FALSE)</f>
        <v>0.1071890858</v>
      </c>
      <c r="G48" s="22">
        <f>VLOOKUP($D48,Résultats!$B$2:$AX$476,G$5,FALSE)</f>
        <v>9.4746092599999998E-2</v>
      </c>
      <c r="H48" s="16">
        <f>VLOOKUP($D48,Résultats!$B$2:$AX$476,H$5,FALSE)</f>
        <v>8.6566571600000003E-2</v>
      </c>
      <c r="I48" s="86">
        <f>VLOOKUP($D48,Résultats!$B$2:$AX$476,I$5,FALSE)</f>
        <v>0.36735247450000003</v>
      </c>
      <c r="J48" s="22">
        <f>VLOOKUP($D48,Résultats!$B$2:$AX$476,J$5,FALSE)</f>
        <v>0.33169609639999997</v>
      </c>
      <c r="K48" s="16">
        <f>VLOOKUP($D48,Résultats!$B$2:$AX$476,K$5,FALSE)</f>
        <v>0.30196724089999999</v>
      </c>
      <c r="L48" s="16">
        <f>VLOOKUP($D48,Résultats!$B$2:$AX$476,L$5,FALSE)</f>
        <v>0.27513589510000003</v>
      </c>
      <c r="M48" s="16">
        <f>VLOOKUP($D48,Résultats!$B$2:$AX$476,M$5,FALSE)</f>
        <v>0.3430299859</v>
      </c>
      <c r="N48" s="86">
        <f>VLOOKUP($D48,Résultats!$B$2:$AX$476,N$5,FALSE)</f>
        <v>0.40733880020000002</v>
      </c>
      <c r="O48" s="22">
        <f>VLOOKUP($D48,Résultats!$B$2:$AX$476,O$5,FALSE)</f>
        <v>0.39831262029999998</v>
      </c>
      <c r="P48" s="16">
        <f>VLOOKUP($D48,Résultats!$B$2:$AX$476,P$5,FALSE)</f>
        <v>0.39243320390000003</v>
      </c>
      <c r="Q48" s="16">
        <f>VLOOKUP($D48,Résultats!$B$2:$AX$476,Q$5,FALSE)</f>
        <v>0.38865957070000001</v>
      </c>
      <c r="R48" s="16">
        <f>VLOOKUP($D48,Résultats!$B$2:$AX$476,R$5,FALSE)</f>
        <v>0.38664340339999997</v>
      </c>
      <c r="S48" s="86">
        <f>VLOOKUP($D48,Résultats!$B$2:$AX$476,S$5,FALSE)</f>
        <v>0.38533380389999999</v>
      </c>
      <c r="T48" s="95">
        <f>VLOOKUP($D48,Résultats!$B$2:$AX$476,T$5,FALSE)</f>
        <v>0.45778282689999999</v>
      </c>
      <c r="U48" s="95">
        <f>VLOOKUP($D48,Résultats!$B$2:$AX$476,U$5,FALSE)</f>
        <v>0.55386647200000005</v>
      </c>
      <c r="V48" s="95">
        <f>VLOOKUP($D48,Résultats!$B$2:$AX$476,V$5,FALSE)</f>
        <v>0.63645563490000001</v>
      </c>
      <c r="W48" s="95">
        <f>VLOOKUP($D48,Résultats!$B$2:$AX$476,W$5,FALSE)</f>
        <v>0.70852907470000004</v>
      </c>
      <c r="X48" s="45">
        <f>W48-'[1]Cibles THREEME'!$AJ19</f>
        <v>-11.59255596480722</v>
      </c>
      <c r="Z48" s="198" t="s">
        <v>42</v>
      </c>
      <c r="AA48" s="17">
        <f>I52</f>
        <v>2.4776241890000001</v>
      </c>
      <c r="AB48" s="17">
        <f>S52</f>
        <v>2.639719178</v>
      </c>
      <c r="AC48" s="89">
        <f>W52</f>
        <v>3.5721097620000002</v>
      </c>
    </row>
    <row r="49" spans="1:29" x14ac:dyDescent="0.35">
      <c r="A49" s="3"/>
      <c r="B49" s="300"/>
      <c r="C49" s="3" t="s">
        <v>16</v>
      </c>
      <c r="D49" s="3" t="s">
        <v>417</v>
      </c>
      <c r="E49" s="16">
        <f>VLOOKUP($D49,Résultats!$B$2:$AX$476,E$5,FALSE)</f>
        <v>0.59518519319999996</v>
      </c>
      <c r="F49" s="16">
        <f>VLOOKUP($D49,Résultats!$B$2:$AX$476,F$5,FALSE)</f>
        <v>0.48380688259999999</v>
      </c>
      <c r="G49" s="22">
        <f>VLOOKUP($D49,Résultats!$B$2:$AX$476,G$5,FALSE)</f>
        <v>0.4730365003</v>
      </c>
      <c r="H49" s="16">
        <f>VLOOKUP($D49,Résultats!$B$2:$AX$476,H$5,FALSE)</f>
        <v>0.44697941089999998</v>
      </c>
      <c r="I49" s="86">
        <f>VLOOKUP($D49,Résultats!$B$2:$AX$476,I$5,FALSE)</f>
        <v>1.2370235279999999</v>
      </c>
      <c r="J49" s="22">
        <f>VLOOKUP($D49,Résultats!$B$2:$AX$476,J$5,FALSE)</f>
        <v>1.044472989</v>
      </c>
      <c r="K49" s="16">
        <f>VLOOKUP($D49,Résultats!$B$2:$AX$476,K$5,FALSE)</f>
        <v>0.87673972619999996</v>
      </c>
      <c r="L49" s="16">
        <f>VLOOKUP($D49,Résultats!$B$2:$AX$476,L$5,FALSE)</f>
        <v>0.72242868439999997</v>
      </c>
      <c r="M49" s="16">
        <f>VLOOKUP($D49,Résultats!$B$2:$AX$476,M$5,FALSE)</f>
        <v>0.71188705519999995</v>
      </c>
      <c r="N49" s="86">
        <f>VLOOKUP($D49,Résultats!$B$2:$AX$476,N$5,FALSE)</f>
        <v>0.70092560849999996</v>
      </c>
      <c r="O49" s="22">
        <f>VLOOKUP($D49,Résultats!$B$2:$AX$476,O$5,FALSE)</f>
        <v>0.68648408139999995</v>
      </c>
      <c r="P49" s="16">
        <f>VLOOKUP($D49,Résultats!$B$2:$AX$476,P$5,FALSE)</f>
        <v>0.6774284464</v>
      </c>
      <c r="Q49" s="16">
        <f>VLOOKUP($D49,Résultats!$B$2:$AX$476,Q$5,FALSE)</f>
        <v>0.67198465429999998</v>
      </c>
      <c r="R49" s="16">
        <f>VLOOKUP($D49,Résultats!$B$2:$AX$476,R$5,FALSE)</f>
        <v>0.66931052589999995</v>
      </c>
      <c r="S49" s="86">
        <f>VLOOKUP($D49,Résultats!$B$2:$AX$476,S$5,FALSE)</f>
        <v>0.66785510370000001</v>
      </c>
      <c r="T49" s="95">
        <f>VLOOKUP($D49,Résultats!$B$2:$AX$476,T$5,FALSE)</f>
        <v>0.64798143799999997</v>
      </c>
      <c r="U49" s="95">
        <f>VLOOKUP($D49,Résultats!$B$2:$AX$476,U$5,FALSE)</f>
        <v>0.64557785170000004</v>
      </c>
      <c r="V49" s="95">
        <f>VLOOKUP($D49,Résultats!$B$2:$AX$476,V$5,FALSE)</f>
        <v>0.64241906069999999</v>
      </c>
      <c r="W49" s="95">
        <f>VLOOKUP($D49,Résultats!$B$2:$AX$476,W$5,FALSE)</f>
        <v>0.65232439919999996</v>
      </c>
      <c r="X49" s="45">
        <f>W49-'[1]Cibles THREEME'!$AJ20</f>
        <v>-4.6805335914114288E-2</v>
      </c>
      <c r="Z49" s="189" t="s">
        <v>521</v>
      </c>
      <c r="AA49" s="189">
        <f>SUM(AA44:AA48)</f>
        <v>141.75872518840001</v>
      </c>
      <c r="AB49" s="189">
        <f t="shared" ref="AB49:AC49" si="12">SUM(AB44:AB48)</f>
        <v>131.48348750330001</v>
      </c>
      <c r="AC49" s="189">
        <f t="shared" si="12"/>
        <v>132.7239966738</v>
      </c>
    </row>
    <row r="50" spans="1:29" x14ac:dyDescent="0.35">
      <c r="A50" s="3"/>
      <c r="B50" s="300"/>
      <c r="C50" s="3" t="s">
        <v>17</v>
      </c>
      <c r="D50" s="3" t="s">
        <v>418</v>
      </c>
      <c r="E50" s="16">
        <f>VLOOKUP($D50,Résultats!$B$2:$AX$476,E$5,FALSE)</f>
        <v>0.2010760788</v>
      </c>
      <c r="F50" s="16">
        <f>VLOOKUP($D50,Résultats!$B$2:$AX$476,F$5,FALSE)</f>
        <v>0.26936350079999999</v>
      </c>
      <c r="G50" s="22">
        <f>VLOOKUP($D50,Résultats!$B$2:$AX$476,G$5,FALSE)</f>
        <v>0.29203429089999999</v>
      </c>
      <c r="H50" s="16">
        <f>VLOOKUP($D50,Résultats!$B$2:$AX$476,H$5,FALSE)</f>
        <v>0.28561710480000002</v>
      </c>
      <c r="I50" s="86">
        <f>VLOOKUP($D50,Résultats!$B$2:$AX$476,I$5,FALSE)</f>
        <v>0.32126610290000002</v>
      </c>
      <c r="J50" s="22">
        <f>VLOOKUP($D50,Résultats!$B$2:$AX$476,J$5,FALSE)</f>
        <v>0.30028620630000002</v>
      </c>
      <c r="K50" s="16">
        <f>VLOOKUP($D50,Résultats!$B$2:$AX$476,K$5,FALSE)</f>
        <v>0.28380648200000003</v>
      </c>
      <c r="L50" s="16">
        <f>VLOOKUP($D50,Résultats!$B$2:$AX$476,L$5,FALSE)</f>
        <v>0.2693448161</v>
      </c>
      <c r="M50" s="16">
        <f>VLOOKUP($D50,Résultats!$B$2:$AX$476,M$5,FALSE)</f>
        <v>0.26585479740000001</v>
      </c>
      <c r="N50" s="86">
        <f>VLOOKUP($D50,Résultats!$B$2:$AX$476,N$5,FALSE)</f>
        <v>0.26218728610000003</v>
      </c>
      <c r="O50" s="22">
        <f>VLOOKUP($D50,Résultats!$B$2:$AX$476,O$5,FALSE)</f>
        <v>0.25947286120000002</v>
      </c>
      <c r="P50" s="16">
        <f>VLOOKUP($D50,Résultats!$B$2:$AX$476,P$5,FALSE)</f>
        <v>0.25870187989999999</v>
      </c>
      <c r="Q50" s="16">
        <f>VLOOKUP($D50,Résultats!$B$2:$AX$476,Q$5,FALSE)</f>
        <v>0.2592531716</v>
      </c>
      <c r="R50" s="16">
        <f>VLOOKUP($D50,Résultats!$B$2:$AX$476,R$5,FALSE)</f>
        <v>0.26092768329999999</v>
      </c>
      <c r="S50" s="86">
        <f>VLOOKUP($D50,Résultats!$B$2:$AX$476,S$5,FALSE)</f>
        <v>0.26306258939999999</v>
      </c>
      <c r="T50" s="95">
        <f>VLOOKUP($D50,Résultats!$B$2:$AX$476,T$5,FALSE)</f>
        <v>0.25631512519999999</v>
      </c>
      <c r="U50" s="95">
        <f>VLOOKUP($D50,Résultats!$B$2:$AX$476,U$5,FALSE)</f>
        <v>0.25627707840000002</v>
      </c>
      <c r="V50" s="95">
        <f>VLOOKUP($D50,Résultats!$B$2:$AX$476,V$5,FALSE)</f>
        <v>0.25637167249999998</v>
      </c>
      <c r="W50" s="95">
        <f>VLOOKUP($D50,Résultats!$B$2:$AX$476,W$5,FALSE)</f>
        <v>0.26091243060000002</v>
      </c>
      <c r="X50" s="45">
        <f>W50-'[1]Cibles THREEME'!$AJ21</f>
        <v>-0.68205143942405033</v>
      </c>
    </row>
    <row r="51" spans="1:29" x14ac:dyDescent="0.35">
      <c r="A51" s="3"/>
      <c r="B51" s="301"/>
      <c r="C51" s="7" t="s">
        <v>12</v>
      </c>
      <c r="D51" s="3" t="s">
        <v>419</v>
      </c>
      <c r="E51" s="17">
        <f>VLOOKUP($D51,Résultats!$B$2:$AX$476,E$5,FALSE)</f>
        <v>0.4021521575</v>
      </c>
      <c r="F51" s="17">
        <f>VLOOKUP($D51,Résultats!$B$2:$AX$476,F$5,FALSE)</f>
        <v>1.127368994</v>
      </c>
      <c r="G51" s="88">
        <f>VLOOKUP($D51,Résultats!$B$2:$AX$476,G$5,FALSE)</f>
        <v>1.259270289</v>
      </c>
      <c r="H51" s="17">
        <f>VLOOKUP($D51,Résultats!$B$2:$AX$476,H$5,FALSE)</f>
        <v>1.243908902</v>
      </c>
      <c r="I51" s="89">
        <f>VLOOKUP($D51,Résultats!$B$2:$AX$476,I$5,FALSE)</f>
        <v>2.1917989609999999</v>
      </c>
      <c r="J51" s="88">
        <f>VLOOKUP($D51,Résultats!$B$2:$AX$476,J$5,FALSE)</f>
        <v>2.194605986</v>
      </c>
      <c r="K51" s="17">
        <f>VLOOKUP($D51,Résultats!$B$2:$AX$476,K$5,FALSE)</f>
        <v>2.218335545</v>
      </c>
      <c r="L51" s="17">
        <f>VLOOKUP($D51,Résultats!$B$2:$AX$476,L$5,FALSE)</f>
        <v>2.2484533510000002</v>
      </c>
      <c r="M51" s="17">
        <f>VLOOKUP($D51,Résultats!$B$2:$AX$476,M$5,FALSE)</f>
        <v>2.2808652880000002</v>
      </c>
      <c r="N51" s="89">
        <f>VLOOKUP($D51,Résultats!$B$2:$AX$476,N$5,FALSE)</f>
        <v>2.308863782</v>
      </c>
      <c r="O51" s="88">
        <f>VLOOKUP($D51,Résultats!$B$2:$AX$476,O$5,FALSE)</f>
        <v>2.3761089389999999</v>
      </c>
      <c r="P51" s="17">
        <f>VLOOKUP($D51,Résultats!$B$2:$AX$476,P$5,FALSE)</f>
        <v>2.4580537570000001</v>
      </c>
      <c r="Q51" s="17">
        <f>VLOOKUP($D51,Résultats!$B$2:$AX$476,Q$5,FALSE)</f>
        <v>2.5506670480000002</v>
      </c>
      <c r="R51" s="17">
        <f>VLOOKUP($D51,Résultats!$B$2:$AX$476,R$5,FALSE)</f>
        <v>2.6591269199999998</v>
      </c>
      <c r="S51" s="89">
        <f>VLOOKUP($D51,Résultats!$B$2:$AX$476,S$5,FALSE)</f>
        <v>2.7717837859999999</v>
      </c>
      <c r="T51" s="97">
        <f>VLOOKUP($D51,Résultats!$B$2:$AX$476,T$5,FALSE)</f>
        <v>3.1935627709999999</v>
      </c>
      <c r="U51" s="97">
        <f>VLOOKUP($D51,Résultats!$B$2:$AX$476,U$5,FALSE)</f>
        <v>3.48472552</v>
      </c>
      <c r="V51" s="97">
        <f>VLOOKUP($D51,Résultats!$B$2:$AX$476,V$5,FALSE)</f>
        <v>3.7642340980000002</v>
      </c>
      <c r="W51" s="97">
        <f>VLOOKUP($D51,Résultats!$B$2:$AX$476,W$5,FALSE)</f>
        <v>4.2297825119999999</v>
      </c>
      <c r="X51" s="45">
        <f>W51-'[1]Cibles THREEME'!$AJ22</f>
        <v>-2.5315378795324088</v>
      </c>
    </row>
    <row r="52" spans="1:29" x14ac:dyDescent="0.35">
      <c r="A52" s="3"/>
      <c r="B52" s="170" t="s">
        <v>8</v>
      </c>
      <c r="C52" s="2"/>
      <c r="D52" s="14" t="s">
        <v>420</v>
      </c>
      <c r="E52" s="6">
        <f>VLOOKUP($D52,Résultats!$B$2:$AX$476,E$5,FALSE)</f>
        <v>5.7508898210000003</v>
      </c>
      <c r="F52" s="6">
        <f>VLOOKUP($D52,Résultats!$B$2:$AX$476,F$5,FALSE)</f>
        <v>4.5939322589999998</v>
      </c>
      <c r="G52" s="84">
        <f>VLOOKUP($D52,Résultats!$B$2:$AX$476,G$5,FALSE)</f>
        <v>2.8432722319999999</v>
      </c>
      <c r="H52" s="6">
        <f>VLOOKUP($D52,Résultats!$B$2:$AX$476,H$5,FALSE)</f>
        <v>2.64132335</v>
      </c>
      <c r="I52" s="85">
        <f>VLOOKUP($D52,Résultats!$B$2:$AX$476,I$5,FALSE)</f>
        <v>2.4776241890000001</v>
      </c>
      <c r="J52" s="84">
        <f>VLOOKUP($D52,Résultats!$B$2:$AX$476,J$5,FALSE)</f>
        <v>2.4044440709999999</v>
      </c>
      <c r="K52" s="6">
        <f>VLOOKUP($D52,Résultats!$B$2:$AX$476,K$5,FALSE)</f>
        <v>2.3941102729999999</v>
      </c>
      <c r="L52" s="6">
        <f>VLOOKUP($D52,Résultats!$B$2:$AX$476,L$5,FALSE)</f>
        <v>2.412767557</v>
      </c>
      <c r="M52" s="6">
        <f>VLOOKUP($D52,Résultats!$B$2:$AX$476,M$5,FALSE)</f>
        <v>2.4301483269999999</v>
      </c>
      <c r="N52" s="85">
        <f>VLOOKUP($D52,Résultats!$B$2:$AX$476,N$5,FALSE)</f>
        <v>2.4559615080000001</v>
      </c>
      <c r="O52" s="84">
        <f>VLOOKUP($D52,Résultats!$B$2:$AX$476,O$5,FALSE)</f>
        <v>2.4906364660000002</v>
      </c>
      <c r="P52" s="6">
        <f>VLOOKUP($D52,Résultats!$B$2:$AX$476,P$5,FALSE)</f>
        <v>2.5264774609999998</v>
      </c>
      <c r="Q52" s="6">
        <f>VLOOKUP($D52,Résultats!$B$2:$AX$476,Q$5,FALSE)</f>
        <v>2.5635813870000002</v>
      </c>
      <c r="R52" s="6">
        <f>VLOOKUP($D52,Résultats!$B$2:$AX$476,R$5,FALSE)</f>
        <v>2.6003325369999999</v>
      </c>
      <c r="S52" s="85">
        <f>VLOOKUP($D52,Résultats!$B$2:$AX$476,S$5,FALSE)</f>
        <v>2.639719178</v>
      </c>
      <c r="T52" s="94">
        <f>VLOOKUP($D52,Résultats!$B$2:$AX$476,T$5,FALSE)</f>
        <v>2.8415580760000001</v>
      </c>
      <c r="U52" s="94">
        <f>VLOOKUP($D52,Résultats!$B$2:$AX$476,U$5,FALSE)</f>
        <v>3.0623977249999998</v>
      </c>
      <c r="V52" s="94">
        <f>VLOOKUP($D52,Résultats!$B$2:$AX$476,V$5,FALSE)</f>
        <v>3.2977124390000001</v>
      </c>
      <c r="W52" s="94">
        <f>VLOOKUP($D52,Résultats!$B$2:$AX$476,W$5,FALSE)</f>
        <v>3.5721097620000002</v>
      </c>
      <c r="X52" s="3"/>
    </row>
    <row r="53" spans="1:29" x14ac:dyDescent="0.35">
      <c r="A53" s="3"/>
      <c r="B53" s="169" t="s">
        <v>1</v>
      </c>
      <c r="C53" s="2"/>
      <c r="D53" s="2" t="s">
        <v>421</v>
      </c>
      <c r="E53" s="9">
        <f>E52+E45+E36+E33</f>
        <v>164.93047090019999</v>
      </c>
      <c r="F53" s="9">
        <f>F52+F45+F36+F33</f>
        <v>150.84272729240001</v>
      </c>
      <c r="G53" s="23">
        <f t="shared" ref="G53:R53" si="13">G52+G45+G36+G33</f>
        <v>146.3035904386</v>
      </c>
      <c r="H53" s="9">
        <f t="shared" si="13"/>
        <v>143.60222348330001</v>
      </c>
      <c r="I53" s="90">
        <f t="shared" si="13"/>
        <v>141.75872518840001</v>
      </c>
      <c r="J53" s="23">
        <f t="shared" si="13"/>
        <v>139.70005021950001</v>
      </c>
      <c r="K53" s="9">
        <f t="shared" si="13"/>
        <v>138.29797686019998</v>
      </c>
      <c r="L53" s="9">
        <f t="shared" si="13"/>
        <v>137.28431987800002</v>
      </c>
      <c r="M53" s="9">
        <f t="shared" si="13"/>
        <v>135.68141631909998</v>
      </c>
      <c r="N53" s="90">
        <f t="shared" si="13"/>
        <v>134.03466476520003</v>
      </c>
      <c r="O53" s="23">
        <f t="shared" si="13"/>
        <v>132.96048516170001</v>
      </c>
      <c r="P53" s="9">
        <f t="shared" si="13"/>
        <v>132.198892677</v>
      </c>
      <c r="Q53" s="9">
        <f t="shared" si="13"/>
        <v>131.73900039880002</v>
      </c>
      <c r="R53" s="9">
        <f t="shared" si="13"/>
        <v>131.5184903949</v>
      </c>
      <c r="S53" s="90">
        <f>S52+S45+S36+S33</f>
        <v>131.48348750330001</v>
      </c>
      <c r="T53" s="98">
        <f>T52+T45+T36+T33</f>
        <v>131.51054986290001</v>
      </c>
      <c r="U53" s="98">
        <f>U52+U45+U36+U33</f>
        <v>132.1711337902</v>
      </c>
      <c r="V53" s="98">
        <f>V52+V45+V36+V33</f>
        <v>132.21250332139999</v>
      </c>
      <c r="W53" s="98">
        <f>W52+W45+W36+W33</f>
        <v>132.7239966738</v>
      </c>
      <c r="X53" s="3"/>
    </row>
    <row r="54" spans="1:29" x14ac:dyDescent="0.3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</row>
    <row r="55" spans="1:29" x14ac:dyDescent="0.3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</row>
    <row r="56" spans="1:29" x14ac:dyDescent="0.3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</row>
    <row r="57" spans="1:29" s="3" customFormat="1" x14ac:dyDescent="0.35"/>
    <row r="58" spans="1:29" s="3" customFormat="1" x14ac:dyDescent="0.35"/>
    <row r="59" spans="1:29" s="3" customFormat="1" x14ac:dyDescent="0.35"/>
    <row r="60" spans="1:29" s="3" customFormat="1" x14ac:dyDescent="0.35"/>
    <row r="61" spans="1:29" s="3" customFormat="1" x14ac:dyDescent="0.35"/>
    <row r="62" spans="1:29" s="3" customFormat="1" x14ac:dyDescent="0.35"/>
    <row r="63" spans="1:29" s="3" customFormat="1" x14ac:dyDescent="0.35"/>
    <row r="64" spans="1:29" s="3" customFormat="1" x14ac:dyDescent="0.35"/>
    <row r="65" s="3" customFormat="1" x14ac:dyDescent="0.35"/>
    <row r="66" s="3" customFormat="1" x14ac:dyDescent="0.35"/>
    <row r="67" s="3" customFormat="1" x14ac:dyDescent="0.35"/>
    <row r="68" s="3" customFormat="1" x14ac:dyDescent="0.35"/>
    <row r="69" s="3" customFormat="1" x14ac:dyDescent="0.35"/>
    <row r="70" s="3" customFormat="1" x14ac:dyDescent="0.35"/>
    <row r="71" s="3" customFormat="1" x14ac:dyDescent="0.35"/>
    <row r="72" s="3" customFormat="1" x14ac:dyDescent="0.35"/>
    <row r="73" s="3" customFormat="1" x14ac:dyDescent="0.35"/>
    <row r="74" s="3" customFormat="1" x14ac:dyDescent="0.35"/>
    <row r="75" s="3" customFormat="1" x14ac:dyDescent="0.35"/>
    <row r="76" s="3" customFormat="1" x14ac:dyDescent="0.35"/>
    <row r="77" s="3" customFormat="1" x14ac:dyDescent="0.35"/>
    <row r="78" s="3" customFormat="1" x14ac:dyDescent="0.35"/>
    <row r="79" s="3" customFormat="1" x14ac:dyDescent="0.35"/>
    <row r="80" s="3" customFormat="1" x14ac:dyDescent="0.35"/>
    <row r="81" s="3" customFormat="1" x14ac:dyDescent="0.35"/>
    <row r="82" s="3" customFormat="1" x14ac:dyDescent="0.35"/>
    <row r="83" s="3" customFormat="1" x14ac:dyDescent="0.35"/>
    <row r="84" s="3" customFormat="1" x14ac:dyDescent="0.35"/>
    <row r="85" s="3" customFormat="1" x14ac:dyDescent="0.35"/>
    <row r="86" s="3" customFormat="1" x14ac:dyDescent="0.35"/>
    <row r="87" s="3" customFormat="1" x14ac:dyDescent="0.35"/>
    <row r="88" s="3" customFormat="1" x14ac:dyDescent="0.35"/>
    <row r="89" s="3" customFormat="1" x14ac:dyDescent="0.35"/>
    <row r="90" s="3" customFormat="1" x14ac:dyDescent="0.35"/>
    <row r="91" s="3" customFormat="1" x14ac:dyDescent="0.35"/>
    <row r="92" s="3" customFormat="1" x14ac:dyDescent="0.35"/>
    <row r="93" s="3" customFormat="1" x14ac:dyDescent="0.35"/>
    <row r="94" s="3" customFormat="1" x14ac:dyDescent="0.35"/>
    <row r="95" s="3" customFormat="1" x14ac:dyDescent="0.35"/>
    <row r="96" s="3" customFormat="1" x14ac:dyDescent="0.35"/>
    <row r="97" s="3" customFormat="1" x14ac:dyDescent="0.35"/>
    <row r="98" s="3" customFormat="1" x14ac:dyDescent="0.35"/>
    <row r="99" s="3" customFormat="1" x14ac:dyDescent="0.35"/>
    <row r="100" s="3" customFormat="1" x14ac:dyDescent="0.35"/>
    <row r="101" s="3" customFormat="1" x14ac:dyDescent="0.35"/>
    <row r="102" s="3" customFormat="1" x14ac:dyDescent="0.35"/>
    <row r="103" s="3" customFormat="1" x14ac:dyDescent="0.35"/>
    <row r="104" s="3" customFormat="1" x14ac:dyDescent="0.35"/>
    <row r="105" s="3" customFormat="1" x14ac:dyDescent="0.35"/>
    <row r="106" s="3" customFormat="1" x14ac:dyDescent="0.35"/>
    <row r="107" s="3" customFormat="1" x14ac:dyDescent="0.35"/>
    <row r="108" s="3" customFormat="1" x14ac:dyDescent="0.35"/>
    <row r="109" s="3" customFormat="1" x14ac:dyDescent="0.35"/>
    <row r="110" s="3" customFormat="1" x14ac:dyDescent="0.35"/>
    <row r="111" s="3" customFormat="1" x14ac:dyDescent="0.35"/>
    <row r="112" s="3" customFormat="1" x14ac:dyDescent="0.35"/>
    <row r="113" s="3" customFormat="1" x14ac:dyDescent="0.35"/>
    <row r="114" s="3" customFormat="1" x14ac:dyDescent="0.35"/>
    <row r="115" s="3" customFormat="1" x14ac:dyDescent="0.35"/>
    <row r="116" s="3" customFormat="1" x14ac:dyDescent="0.35"/>
    <row r="117" s="3" customFormat="1" x14ac:dyDescent="0.35"/>
    <row r="118" s="3" customFormat="1" x14ac:dyDescent="0.35"/>
    <row r="119" s="3" customFormat="1" x14ac:dyDescent="0.35"/>
    <row r="120" s="3" customFormat="1" x14ac:dyDescent="0.35"/>
    <row r="121" s="3" customFormat="1" x14ac:dyDescent="0.35"/>
    <row r="122" s="3" customFormat="1" x14ac:dyDescent="0.35"/>
    <row r="123" s="3" customFormat="1" x14ac:dyDescent="0.35"/>
    <row r="124" s="3" customFormat="1" x14ac:dyDescent="0.35"/>
    <row r="125" s="3" customFormat="1" x14ac:dyDescent="0.35"/>
    <row r="126" s="3" customFormat="1" x14ac:dyDescent="0.35"/>
    <row r="127" s="3" customFormat="1" x14ac:dyDescent="0.35"/>
    <row r="128" s="3" customFormat="1" x14ac:dyDescent="0.35"/>
    <row r="129" s="3" customFormat="1" x14ac:dyDescent="0.35"/>
    <row r="130" s="3" customFormat="1" x14ac:dyDescent="0.35"/>
    <row r="131" s="3" customFormat="1" x14ac:dyDescent="0.35"/>
    <row r="132" s="3" customFormat="1" x14ac:dyDescent="0.35"/>
    <row r="133" s="3" customFormat="1" x14ac:dyDescent="0.35"/>
    <row r="134" s="3" customFormat="1" x14ac:dyDescent="0.35"/>
    <row r="135" s="3" customFormat="1" x14ac:dyDescent="0.35"/>
    <row r="136" s="3" customFormat="1" x14ac:dyDescent="0.35"/>
    <row r="137" s="3" customFormat="1" x14ac:dyDescent="0.35"/>
    <row r="138" s="3" customFormat="1" x14ac:dyDescent="0.35"/>
    <row r="139" s="3" customFormat="1" x14ac:dyDescent="0.35"/>
    <row r="140" s="3" customFormat="1" x14ac:dyDescent="0.35"/>
    <row r="141" s="3" customFormat="1" x14ac:dyDescent="0.35"/>
    <row r="142" s="3" customFormat="1" x14ac:dyDescent="0.35"/>
    <row r="143" s="3" customFormat="1" x14ac:dyDescent="0.35"/>
    <row r="144" s="3" customFormat="1" x14ac:dyDescent="0.35"/>
    <row r="145" s="3" customFormat="1" x14ac:dyDescent="0.35"/>
    <row r="146" s="3" customFormat="1" x14ac:dyDescent="0.35"/>
    <row r="147" s="3" customFormat="1" x14ac:dyDescent="0.35"/>
    <row r="148" s="3" customFormat="1" x14ac:dyDescent="0.35"/>
    <row r="149" s="3" customFormat="1" x14ac:dyDescent="0.35"/>
    <row r="150" s="3" customFormat="1" x14ac:dyDescent="0.35"/>
    <row r="151" s="3" customFormat="1" x14ac:dyDescent="0.35"/>
    <row r="152" s="3" customFormat="1" x14ac:dyDescent="0.35"/>
    <row r="153" s="3" customFormat="1" x14ac:dyDescent="0.35"/>
    <row r="154" s="3" customFormat="1" x14ac:dyDescent="0.35"/>
    <row r="155" s="3" customFormat="1" x14ac:dyDescent="0.35"/>
    <row r="156" s="3" customFormat="1" x14ac:dyDescent="0.35"/>
    <row r="157" s="3" customFormat="1" x14ac:dyDescent="0.35"/>
    <row r="158" s="3" customFormat="1" x14ac:dyDescent="0.35"/>
    <row r="159" s="3" customFormat="1" x14ac:dyDescent="0.35"/>
    <row r="160" s="3" customFormat="1" x14ac:dyDescent="0.35"/>
    <row r="161" s="3" customFormat="1" x14ac:dyDescent="0.35"/>
    <row r="162" s="3" customFormat="1" x14ac:dyDescent="0.35"/>
    <row r="163" s="3" customFormat="1" x14ac:dyDescent="0.35"/>
    <row r="164" s="3" customFormat="1" x14ac:dyDescent="0.35"/>
    <row r="165" s="3" customFormat="1" x14ac:dyDescent="0.35"/>
    <row r="166" s="3" customFormat="1" x14ac:dyDescent="0.35"/>
    <row r="167" s="3" customFormat="1" x14ac:dyDescent="0.35"/>
    <row r="168" s="3" customFormat="1" x14ac:dyDescent="0.35"/>
    <row r="169" s="3" customFormat="1" x14ac:dyDescent="0.35"/>
    <row r="170" s="3" customFormat="1" x14ac:dyDescent="0.35"/>
    <row r="171" s="3" customFormat="1" x14ac:dyDescent="0.35"/>
    <row r="172" s="3" customFormat="1" x14ac:dyDescent="0.35"/>
    <row r="173" s="3" customFormat="1" x14ac:dyDescent="0.35"/>
    <row r="174" s="3" customFormat="1" x14ac:dyDescent="0.35"/>
    <row r="175" s="3" customFormat="1" x14ac:dyDescent="0.35"/>
    <row r="176" s="3" customFormat="1" x14ac:dyDescent="0.35"/>
    <row r="177" s="3" customFormat="1" x14ac:dyDescent="0.35"/>
    <row r="178" s="3" customFormat="1" x14ac:dyDescent="0.35"/>
    <row r="179" s="3" customFormat="1" x14ac:dyDescent="0.35"/>
    <row r="180" s="3" customFormat="1" x14ac:dyDescent="0.35"/>
    <row r="181" s="3" customFormat="1" x14ac:dyDescent="0.35"/>
    <row r="182" s="3" customFormat="1" x14ac:dyDescent="0.35"/>
    <row r="183" s="3" customFormat="1" x14ac:dyDescent="0.35"/>
    <row r="184" s="3" customFormat="1" x14ac:dyDescent="0.35"/>
    <row r="185" s="3" customFormat="1" x14ac:dyDescent="0.35"/>
    <row r="186" s="3" customFormat="1" x14ac:dyDescent="0.35"/>
    <row r="187" s="3" customFormat="1" x14ac:dyDescent="0.35"/>
    <row r="188" s="3" customFormat="1" x14ac:dyDescent="0.35"/>
    <row r="189" s="3" customFormat="1" x14ac:dyDescent="0.35"/>
    <row r="190" s="3" customFormat="1" x14ac:dyDescent="0.35"/>
    <row r="191" s="3" customFormat="1" x14ac:dyDescent="0.35"/>
    <row r="192" s="3" customFormat="1" x14ac:dyDescent="0.35"/>
    <row r="193" s="3" customFormat="1" x14ac:dyDescent="0.35"/>
    <row r="194" s="3" customFormat="1" x14ac:dyDescent="0.35"/>
    <row r="195" s="3" customFormat="1" x14ac:dyDescent="0.35"/>
    <row r="196" s="3" customFormat="1" x14ac:dyDescent="0.35"/>
    <row r="197" s="3" customFormat="1" x14ac:dyDescent="0.35"/>
    <row r="198" s="3" customFormat="1" x14ac:dyDescent="0.35"/>
    <row r="199" s="3" customFormat="1" x14ac:dyDescent="0.35"/>
    <row r="200" s="3" customFormat="1" x14ac:dyDescent="0.35"/>
    <row r="201" s="3" customFormat="1" x14ac:dyDescent="0.35"/>
    <row r="202" s="3" customFormat="1" x14ac:dyDescent="0.35"/>
    <row r="203" s="3" customFormat="1" x14ac:dyDescent="0.35"/>
    <row r="204" s="3" customFormat="1" x14ac:dyDescent="0.35"/>
    <row r="205" s="3" customFormat="1" x14ac:dyDescent="0.35"/>
    <row r="206" s="3" customFormat="1" x14ac:dyDescent="0.35"/>
    <row r="207" s="3" customFormat="1" x14ac:dyDescent="0.35"/>
    <row r="208" s="3" customFormat="1" x14ac:dyDescent="0.35"/>
    <row r="209" s="3" customFormat="1" x14ac:dyDescent="0.35"/>
    <row r="210" s="3" customFormat="1" x14ac:dyDescent="0.35"/>
    <row r="211" s="3" customFormat="1" x14ac:dyDescent="0.35"/>
    <row r="212" s="3" customFormat="1" x14ac:dyDescent="0.35"/>
    <row r="213" s="3" customFormat="1" x14ac:dyDescent="0.35"/>
    <row r="214" s="3" customFormat="1" x14ac:dyDescent="0.35"/>
    <row r="215" s="3" customFormat="1" x14ac:dyDescent="0.35"/>
    <row r="216" s="3" customFormat="1" x14ac:dyDescent="0.35"/>
    <row r="217" s="3" customFormat="1" x14ac:dyDescent="0.35"/>
    <row r="218" s="3" customFormat="1" x14ac:dyDescent="0.35"/>
    <row r="219" s="3" customFormat="1" x14ac:dyDescent="0.35"/>
    <row r="220" s="3" customFormat="1" x14ac:dyDescent="0.35"/>
    <row r="221" s="3" customFormat="1" x14ac:dyDescent="0.35"/>
    <row r="222" s="3" customFormat="1" x14ac:dyDescent="0.35"/>
    <row r="223" s="3" customFormat="1" x14ac:dyDescent="0.35"/>
    <row r="224" s="3" customFormat="1" x14ac:dyDescent="0.35"/>
    <row r="225" s="3" customFormat="1" x14ac:dyDescent="0.35"/>
    <row r="226" s="3" customFormat="1" x14ac:dyDescent="0.35"/>
    <row r="227" s="3" customFormat="1" x14ac:dyDescent="0.35"/>
    <row r="228" s="3" customFormat="1" x14ac:dyDescent="0.35"/>
    <row r="229" s="3" customFormat="1" x14ac:dyDescent="0.35"/>
    <row r="230" s="3" customFormat="1" x14ac:dyDescent="0.35"/>
    <row r="231" s="3" customFormat="1" x14ac:dyDescent="0.35"/>
    <row r="232" s="3" customFormat="1" x14ac:dyDescent="0.35"/>
    <row r="233" s="3" customFormat="1" x14ac:dyDescent="0.35"/>
    <row r="234" s="3" customFormat="1" x14ac:dyDescent="0.35"/>
    <row r="235" s="3" customFormat="1" x14ac:dyDescent="0.35"/>
    <row r="236" s="3" customFormat="1" x14ac:dyDescent="0.35"/>
    <row r="237" s="3" customFormat="1" x14ac:dyDescent="0.35"/>
    <row r="238" s="3" customFormat="1" x14ac:dyDescent="0.35"/>
    <row r="239" s="3" customFormat="1" x14ac:dyDescent="0.35"/>
    <row r="240" s="3" customFormat="1" x14ac:dyDescent="0.35"/>
    <row r="241" s="3" customFormat="1" x14ac:dyDescent="0.35"/>
    <row r="242" s="3" customFormat="1" x14ac:dyDescent="0.35"/>
    <row r="243" s="3" customFormat="1" x14ac:dyDescent="0.35"/>
    <row r="244" s="3" customFormat="1" x14ac:dyDescent="0.35"/>
    <row r="245" s="3" customFormat="1" x14ac:dyDescent="0.35"/>
    <row r="246" s="3" customFormat="1" x14ac:dyDescent="0.35"/>
    <row r="247" s="3" customFormat="1" x14ac:dyDescent="0.35"/>
    <row r="248" s="3" customFormat="1" x14ac:dyDescent="0.35"/>
    <row r="249" s="3" customFormat="1" x14ac:dyDescent="0.35"/>
    <row r="250" s="3" customFormat="1" x14ac:dyDescent="0.35"/>
    <row r="251" s="3" customFormat="1" x14ac:dyDescent="0.35"/>
    <row r="252" s="3" customFormat="1" x14ac:dyDescent="0.35"/>
    <row r="253" s="3" customFormat="1" x14ac:dyDescent="0.35"/>
    <row r="254" s="3" customFormat="1" x14ac:dyDescent="0.35"/>
    <row r="255" s="3" customFormat="1" x14ac:dyDescent="0.35"/>
    <row r="256" s="3" customFormat="1" x14ac:dyDescent="0.35"/>
    <row r="257" s="3" customFormat="1" x14ac:dyDescent="0.35"/>
    <row r="258" s="3" customFormat="1" x14ac:dyDescent="0.35"/>
    <row r="259" s="3" customFormat="1" x14ac:dyDescent="0.35"/>
    <row r="260" s="3" customFormat="1" x14ac:dyDescent="0.35"/>
    <row r="261" s="3" customFormat="1" x14ac:dyDescent="0.35"/>
    <row r="262" s="3" customFormat="1" x14ac:dyDescent="0.35"/>
    <row r="263" s="3" customFormat="1" x14ac:dyDescent="0.35"/>
    <row r="264" s="3" customFormat="1" x14ac:dyDescent="0.35"/>
    <row r="265" s="3" customFormat="1" x14ac:dyDescent="0.35"/>
    <row r="266" s="3" customFormat="1" x14ac:dyDescent="0.35"/>
    <row r="267" s="3" customFormat="1" x14ac:dyDescent="0.35"/>
    <row r="268" s="3" customFormat="1" x14ac:dyDescent="0.35"/>
    <row r="269" s="3" customFormat="1" x14ac:dyDescent="0.35"/>
    <row r="270" s="3" customFormat="1" x14ac:dyDescent="0.35"/>
    <row r="271" s="3" customFormat="1" x14ac:dyDescent="0.35"/>
    <row r="272" s="3" customFormat="1" x14ac:dyDescent="0.35"/>
    <row r="273" s="3" customFormat="1" x14ac:dyDescent="0.35"/>
    <row r="274" s="3" customFormat="1" x14ac:dyDescent="0.35"/>
    <row r="275" s="3" customFormat="1" x14ac:dyDescent="0.35"/>
    <row r="276" s="3" customFormat="1" x14ac:dyDescent="0.35"/>
    <row r="277" s="3" customFormat="1" x14ac:dyDescent="0.35"/>
    <row r="278" s="3" customFormat="1" x14ac:dyDescent="0.35"/>
    <row r="279" s="3" customFormat="1" x14ac:dyDescent="0.35"/>
    <row r="280" s="3" customFormat="1" x14ac:dyDescent="0.35"/>
    <row r="281" s="3" customFormat="1" x14ac:dyDescent="0.35"/>
    <row r="282" s="3" customFormat="1" x14ac:dyDescent="0.35"/>
    <row r="283" s="3" customFormat="1" x14ac:dyDescent="0.35"/>
    <row r="284" s="3" customFormat="1" x14ac:dyDescent="0.35"/>
    <row r="285" s="3" customFormat="1" x14ac:dyDescent="0.35"/>
    <row r="286" s="3" customFormat="1" x14ac:dyDescent="0.35"/>
    <row r="287" s="3" customFormat="1" x14ac:dyDescent="0.35"/>
    <row r="288" s="3" customFormat="1" x14ac:dyDescent="0.35"/>
    <row r="289" s="3" customFormat="1" x14ac:dyDescent="0.35"/>
    <row r="290" s="3" customFormat="1" x14ac:dyDescent="0.35"/>
    <row r="291" s="3" customFormat="1" x14ac:dyDescent="0.35"/>
    <row r="292" s="3" customFormat="1" x14ac:dyDescent="0.35"/>
    <row r="293" s="3" customFormat="1" x14ac:dyDescent="0.35"/>
    <row r="294" s="3" customFormat="1" x14ac:dyDescent="0.35"/>
    <row r="295" s="3" customFormat="1" x14ac:dyDescent="0.35"/>
    <row r="296" s="3" customFormat="1" x14ac:dyDescent="0.35"/>
    <row r="297" s="3" customFormat="1" x14ac:dyDescent="0.35"/>
    <row r="298" s="3" customFormat="1" x14ac:dyDescent="0.35"/>
    <row r="299" s="3" customFormat="1" x14ac:dyDescent="0.35"/>
    <row r="300" s="3" customFormat="1" x14ac:dyDescent="0.35"/>
    <row r="301" s="3" customFormat="1" x14ac:dyDescent="0.35"/>
    <row r="302" s="3" customFormat="1" x14ac:dyDescent="0.35"/>
    <row r="303" s="3" customFormat="1" x14ac:dyDescent="0.35"/>
    <row r="304" s="3" customFormat="1" x14ac:dyDescent="0.35"/>
    <row r="305" s="3" customFormat="1" x14ac:dyDescent="0.35"/>
    <row r="306" s="3" customFormat="1" x14ac:dyDescent="0.35"/>
    <row r="307" s="3" customFormat="1" x14ac:dyDescent="0.35"/>
    <row r="308" s="3" customFormat="1" x14ac:dyDescent="0.35"/>
    <row r="309" s="3" customFormat="1" x14ac:dyDescent="0.35"/>
    <row r="310" s="3" customFormat="1" x14ac:dyDescent="0.35"/>
    <row r="311" s="3" customFormat="1" x14ac:dyDescent="0.35"/>
    <row r="312" s="3" customFormat="1" x14ac:dyDescent="0.35"/>
    <row r="313" s="3" customFormat="1" x14ac:dyDescent="0.35"/>
    <row r="314" s="3" customFormat="1" x14ac:dyDescent="0.35"/>
    <row r="315" s="3" customFormat="1" x14ac:dyDescent="0.35"/>
    <row r="316" s="3" customFormat="1" x14ac:dyDescent="0.35"/>
    <row r="317" s="3" customFormat="1" x14ac:dyDescent="0.35"/>
    <row r="318" s="3" customFormat="1" x14ac:dyDescent="0.35"/>
    <row r="319" s="3" customFormat="1" x14ac:dyDescent="0.35"/>
    <row r="320" s="3" customFormat="1" x14ac:dyDescent="0.35"/>
    <row r="321" s="3" customFormat="1" x14ac:dyDescent="0.35"/>
    <row r="322" s="3" customFormat="1" x14ac:dyDescent="0.35"/>
    <row r="323" s="3" customFormat="1" x14ac:dyDescent="0.35"/>
    <row r="324" s="3" customFormat="1" x14ac:dyDescent="0.35"/>
    <row r="325" s="3" customFormat="1" x14ac:dyDescent="0.35"/>
    <row r="326" s="3" customFormat="1" x14ac:dyDescent="0.35"/>
    <row r="327" s="3" customFormat="1" x14ac:dyDescent="0.35"/>
    <row r="328" s="3" customFormat="1" x14ac:dyDescent="0.35"/>
    <row r="329" s="3" customFormat="1" x14ac:dyDescent="0.35"/>
    <row r="330" s="3" customFormat="1" x14ac:dyDescent="0.35"/>
    <row r="331" s="3" customFormat="1" x14ac:dyDescent="0.35"/>
    <row r="332" s="3" customFormat="1" x14ac:dyDescent="0.35"/>
    <row r="333" s="3" customFormat="1" x14ac:dyDescent="0.35"/>
    <row r="334" s="3" customFormat="1" x14ac:dyDescent="0.35"/>
    <row r="335" s="3" customFormat="1" x14ac:dyDescent="0.35"/>
    <row r="336" s="3" customFormat="1" x14ac:dyDescent="0.35"/>
    <row r="337" s="3" customFormat="1" x14ac:dyDescent="0.35"/>
    <row r="338" s="3" customFormat="1" x14ac:dyDescent="0.35"/>
    <row r="339" s="3" customFormat="1" x14ac:dyDescent="0.35"/>
    <row r="340" s="3" customFormat="1" x14ac:dyDescent="0.35"/>
    <row r="341" s="3" customFormat="1" x14ac:dyDescent="0.35"/>
    <row r="342" s="3" customFormat="1" x14ac:dyDescent="0.35"/>
    <row r="343" s="3" customFormat="1" x14ac:dyDescent="0.35"/>
    <row r="344" s="3" customFormat="1" x14ac:dyDescent="0.35"/>
    <row r="345" s="3" customFormat="1" x14ac:dyDescent="0.35"/>
    <row r="346" s="3" customFormat="1" x14ac:dyDescent="0.35"/>
    <row r="347" s="3" customFormat="1" x14ac:dyDescent="0.35"/>
    <row r="348" s="3" customFormat="1" x14ac:dyDescent="0.35"/>
    <row r="349" s="3" customFormat="1" x14ac:dyDescent="0.35"/>
    <row r="350" s="3" customFormat="1" x14ac:dyDescent="0.35"/>
    <row r="351" s="3" customFormat="1" x14ac:dyDescent="0.35"/>
    <row r="352" s="3" customFormat="1" x14ac:dyDescent="0.35"/>
    <row r="353" s="3" customFormat="1" x14ac:dyDescent="0.35"/>
    <row r="354" s="3" customFormat="1" x14ac:dyDescent="0.35"/>
    <row r="355" s="3" customFormat="1" x14ac:dyDescent="0.35"/>
    <row r="356" s="3" customFormat="1" x14ac:dyDescent="0.35"/>
    <row r="357" s="3" customFormat="1" x14ac:dyDescent="0.35"/>
    <row r="358" s="3" customFormat="1" x14ac:dyDescent="0.35"/>
    <row r="359" s="3" customFormat="1" x14ac:dyDescent="0.35"/>
    <row r="360" s="3" customFormat="1" x14ac:dyDescent="0.35"/>
    <row r="361" s="3" customFormat="1" x14ac:dyDescent="0.35"/>
    <row r="362" s="3" customFormat="1" x14ac:dyDescent="0.35"/>
    <row r="363" s="3" customFormat="1" x14ac:dyDescent="0.35"/>
    <row r="364" s="3" customFormat="1" x14ac:dyDescent="0.35"/>
    <row r="365" s="3" customFormat="1" x14ac:dyDescent="0.35"/>
    <row r="366" s="3" customFormat="1" x14ac:dyDescent="0.35"/>
    <row r="367" s="3" customFormat="1" x14ac:dyDescent="0.35"/>
    <row r="368" s="3" customFormat="1" x14ac:dyDescent="0.35"/>
    <row r="369" s="3" customFormat="1" x14ac:dyDescent="0.35"/>
    <row r="370" s="3" customFormat="1" x14ac:dyDescent="0.35"/>
    <row r="371" s="3" customFormat="1" x14ac:dyDescent="0.35"/>
    <row r="372" s="3" customFormat="1" x14ac:dyDescent="0.35"/>
    <row r="373" s="3" customFormat="1" x14ac:dyDescent="0.35"/>
    <row r="374" s="3" customFormat="1" x14ac:dyDescent="0.35"/>
    <row r="375" s="3" customFormat="1" x14ac:dyDescent="0.35"/>
    <row r="376" s="3" customFormat="1" x14ac:dyDescent="0.35"/>
    <row r="377" s="3" customFormat="1" x14ac:dyDescent="0.35"/>
    <row r="378" s="3" customFormat="1" x14ac:dyDescent="0.35"/>
    <row r="379" s="3" customFormat="1" x14ac:dyDescent="0.35"/>
    <row r="380" s="3" customFormat="1" x14ac:dyDescent="0.35"/>
    <row r="381" s="3" customFormat="1" x14ac:dyDescent="0.35"/>
    <row r="382" s="3" customFormat="1" x14ac:dyDescent="0.35"/>
    <row r="383" s="3" customFormat="1" x14ac:dyDescent="0.35"/>
    <row r="384" s="3" customFormat="1" x14ac:dyDescent="0.35"/>
    <row r="385" s="3" customFormat="1" x14ac:dyDescent="0.35"/>
    <row r="386" s="3" customFormat="1" x14ac:dyDescent="0.35"/>
    <row r="387" s="3" customFormat="1" x14ac:dyDescent="0.35"/>
    <row r="388" s="3" customFormat="1" x14ac:dyDescent="0.35"/>
    <row r="389" s="3" customFormat="1" x14ac:dyDescent="0.35"/>
    <row r="390" s="3" customFormat="1" x14ac:dyDescent="0.35"/>
    <row r="391" s="3" customFormat="1" x14ac:dyDescent="0.35"/>
    <row r="392" s="3" customFormat="1" x14ac:dyDescent="0.35"/>
    <row r="393" s="3" customFormat="1" x14ac:dyDescent="0.35"/>
    <row r="394" s="3" customFormat="1" x14ac:dyDescent="0.35"/>
    <row r="395" s="3" customFormat="1" x14ac:dyDescent="0.35"/>
    <row r="396" s="3" customFormat="1" x14ac:dyDescent="0.35"/>
    <row r="397" s="3" customFormat="1" x14ac:dyDescent="0.35"/>
    <row r="398" s="3" customFormat="1" x14ac:dyDescent="0.35"/>
    <row r="399" s="3" customFormat="1" x14ac:dyDescent="0.35"/>
    <row r="400" s="3" customFormat="1" x14ac:dyDescent="0.35"/>
    <row r="401" s="3" customFormat="1" x14ac:dyDescent="0.35"/>
    <row r="402" s="3" customFormat="1" x14ac:dyDescent="0.35"/>
    <row r="403" s="3" customFormat="1" x14ac:dyDescent="0.35"/>
    <row r="404" s="3" customFormat="1" x14ac:dyDescent="0.35"/>
    <row r="405" s="3" customFormat="1" x14ac:dyDescent="0.35"/>
    <row r="406" s="3" customFormat="1" x14ac:dyDescent="0.35"/>
    <row r="407" s="3" customFormat="1" x14ac:dyDescent="0.35"/>
    <row r="408" s="3" customFormat="1" x14ac:dyDescent="0.35"/>
    <row r="409" s="3" customFormat="1" x14ac:dyDescent="0.35"/>
    <row r="410" s="3" customFormat="1" x14ac:dyDescent="0.35"/>
    <row r="411" s="3" customFormat="1" x14ac:dyDescent="0.35"/>
    <row r="412" s="3" customFormat="1" x14ac:dyDescent="0.35"/>
    <row r="413" s="3" customFormat="1" x14ac:dyDescent="0.35"/>
    <row r="414" s="3" customFormat="1" x14ac:dyDescent="0.35"/>
    <row r="415" s="3" customFormat="1" x14ac:dyDescent="0.35"/>
    <row r="416" s="3" customFormat="1" x14ac:dyDescent="0.35"/>
    <row r="417" s="3" customFormat="1" x14ac:dyDescent="0.35"/>
    <row r="418" s="3" customFormat="1" x14ac:dyDescent="0.35"/>
    <row r="419" s="3" customFormat="1" x14ac:dyDescent="0.35"/>
    <row r="420" s="3" customFormat="1" x14ac:dyDescent="0.35"/>
    <row r="421" s="3" customFormat="1" x14ac:dyDescent="0.35"/>
    <row r="422" s="3" customFormat="1" x14ac:dyDescent="0.35"/>
    <row r="423" s="3" customFormat="1" x14ac:dyDescent="0.35"/>
    <row r="424" s="3" customFormat="1" x14ac:dyDescent="0.35"/>
    <row r="425" s="3" customFormat="1" x14ac:dyDescent="0.35"/>
    <row r="426" s="3" customFormat="1" x14ac:dyDescent="0.35"/>
    <row r="427" s="3" customFormat="1" x14ac:dyDescent="0.35"/>
    <row r="428" s="3" customFormat="1" x14ac:dyDescent="0.35"/>
    <row r="429" s="3" customFormat="1" x14ac:dyDescent="0.35"/>
    <row r="430" s="3" customFormat="1" x14ac:dyDescent="0.35"/>
    <row r="431" s="3" customFormat="1" x14ac:dyDescent="0.35"/>
    <row r="432" s="3" customFormat="1" x14ac:dyDescent="0.35"/>
    <row r="433" s="3" customFormat="1" x14ac:dyDescent="0.35"/>
    <row r="434" s="3" customFormat="1" x14ac:dyDescent="0.35"/>
    <row r="435" s="3" customFormat="1" x14ac:dyDescent="0.35"/>
    <row r="436" s="3" customFormat="1" x14ac:dyDescent="0.35"/>
    <row r="437" s="3" customFormat="1" x14ac:dyDescent="0.35"/>
    <row r="438" s="3" customFormat="1" x14ac:dyDescent="0.35"/>
    <row r="439" s="3" customFormat="1" x14ac:dyDescent="0.35"/>
    <row r="440" s="3" customFormat="1" x14ac:dyDescent="0.35"/>
    <row r="441" s="3" customFormat="1" x14ac:dyDescent="0.35"/>
    <row r="442" s="3" customFormat="1" x14ac:dyDescent="0.35"/>
    <row r="443" s="3" customFormat="1" x14ac:dyDescent="0.35"/>
    <row r="444" s="3" customFormat="1" x14ac:dyDescent="0.35"/>
    <row r="445" s="3" customFormat="1" x14ac:dyDescent="0.35"/>
    <row r="446" s="3" customFormat="1" x14ac:dyDescent="0.35"/>
    <row r="447" s="3" customFormat="1" x14ac:dyDescent="0.35"/>
    <row r="448" s="3" customFormat="1" x14ac:dyDescent="0.35"/>
    <row r="449" s="3" customFormat="1" x14ac:dyDescent="0.35"/>
    <row r="450" s="3" customFormat="1" x14ac:dyDescent="0.35"/>
    <row r="451" s="3" customFormat="1" x14ac:dyDescent="0.35"/>
    <row r="452" s="3" customFormat="1" x14ac:dyDescent="0.35"/>
    <row r="453" s="3" customFormat="1" x14ac:dyDescent="0.35"/>
    <row r="454" s="3" customFormat="1" x14ac:dyDescent="0.35"/>
    <row r="455" s="3" customFormat="1" x14ac:dyDescent="0.35"/>
    <row r="456" s="3" customFormat="1" x14ac:dyDescent="0.35"/>
    <row r="457" s="3" customFormat="1" x14ac:dyDescent="0.35"/>
    <row r="458" s="3" customFormat="1" x14ac:dyDescent="0.35"/>
    <row r="459" s="3" customFormat="1" x14ac:dyDescent="0.35"/>
    <row r="460" s="3" customFormat="1" x14ac:dyDescent="0.35"/>
    <row r="461" s="3" customFormat="1" x14ac:dyDescent="0.35"/>
    <row r="462" s="3" customFormat="1" x14ac:dyDescent="0.35"/>
    <row r="463" s="3" customFormat="1" x14ac:dyDescent="0.35"/>
    <row r="464" s="3" customFormat="1" x14ac:dyDescent="0.35"/>
    <row r="465" s="3" customFormat="1" x14ac:dyDescent="0.35"/>
    <row r="466" s="3" customFormat="1" x14ac:dyDescent="0.35"/>
    <row r="467" s="3" customFormat="1" x14ac:dyDescent="0.35"/>
    <row r="468" s="3" customFormat="1" x14ac:dyDescent="0.35"/>
    <row r="469" s="3" customFormat="1" x14ac:dyDescent="0.35"/>
    <row r="470" s="3" customFormat="1" x14ac:dyDescent="0.35"/>
    <row r="471" s="3" customFormat="1" x14ac:dyDescent="0.35"/>
    <row r="472" s="3" customFormat="1" x14ac:dyDescent="0.35"/>
    <row r="473" s="3" customFormat="1" x14ac:dyDescent="0.35"/>
    <row r="474" s="3" customFormat="1" x14ac:dyDescent="0.35"/>
    <row r="475" s="3" customFormat="1" x14ac:dyDescent="0.35"/>
    <row r="476" s="3" customFormat="1" x14ac:dyDescent="0.35"/>
    <row r="477" s="3" customFormat="1" x14ac:dyDescent="0.35"/>
    <row r="478" s="3" customFormat="1" x14ac:dyDescent="0.35"/>
    <row r="479" s="3" customFormat="1" x14ac:dyDescent="0.35"/>
    <row r="480" s="3" customFormat="1" x14ac:dyDescent="0.35"/>
    <row r="481" s="3" customFormat="1" x14ac:dyDescent="0.35"/>
    <row r="482" s="3" customFormat="1" x14ac:dyDescent="0.35"/>
    <row r="483" s="3" customFormat="1" x14ac:dyDescent="0.35"/>
    <row r="484" s="3" customFormat="1" x14ac:dyDescent="0.35"/>
    <row r="485" s="3" customFormat="1" x14ac:dyDescent="0.35"/>
    <row r="486" s="3" customFormat="1" x14ac:dyDescent="0.35"/>
    <row r="487" s="3" customFormat="1" x14ac:dyDescent="0.35"/>
    <row r="488" s="3" customFormat="1" x14ac:dyDescent="0.35"/>
    <row r="489" s="3" customFormat="1" x14ac:dyDescent="0.35"/>
    <row r="490" s="3" customFormat="1" x14ac:dyDescent="0.35"/>
    <row r="491" s="3" customFormat="1" x14ac:dyDescent="0.35"/>
    <row r="492" s="3" customFormat="1" x14ac:dyDescent="0.35"/>
    <row r="493" s="3" customFormat="1" x14ac:dyDescent="0.35"/>
    <row r="494" s="3" customFormat="1" x14ac:dyDescent="0.35"/>
    <row r="495" s="3" customFormat="1" x14ac:dyDescent="0.35"/>
    <row r="496" s="3" customFormat="1" x14ac:dyDescent="0.35"/>
    <row r="497" s="3" customFormat="1" x14ac:dyDescent="0.35"/>
    <row r="498" s="3" customFormat="1" x14ac:dyDescent="0.35"/>
    <row r="499" s="3" customFormat="1" x14ac:dyDescent="0.35"/>
    <row r="500" s="3" customFormat="1" x14ac:dyDescent="0.35"/>
    <row r="501" s="3" customFormat="1" x14ac:dyDescent="0.35"/>
    <row r="502" s="3" customFormat="1" x14ac:dyDescent="0.35"/>
    <row r="503" s="3" customFormat="1" x14ac:dyDescent="0.35"/>
    <row r="504" s="3" customFormat="1" x14ac:dyDescent="0.35"/>
    <row r="505" s="3" customFormat="1" x14ac:dyDescent="0.35"/>
    <row r="506" s="3" customFormat="1" x14ac:dyDescent="0.35"/>
    <row r="507" s="3" customFormat="1" x14ac:dyDescent="0.35"/>
    <row r="508" s="3" customFormat="1" x14ac:dyDescent="0.35"/>
    <row r="509" s="3" customFormat="1" x14ac:dyDescent="0.35"/>
    <row r="510" s="3" customFormat="1" x14ac:dyDescent="0.35"/>
    <row r="511" s="3" customFormat="1" x14ac:dyDescent="0.35"/>
    <row r="512" s="3" customFormat="1" x14ac:dyDescent="0.35"/>
    <row r="513" s="3" customFormat="1" x14ac:dyDescent="0.35"/>
    <row r="514" s="3" customFormat="1" x14ac:dyDescent="0.35"/>
    <row r="515" s="3" customFormat="1" x14ac:dyDescent="0.35"/>
    <row r="516" s="3" customFormat="1" x14ac:dyDescent="0.35"/>
    <row r="517" s="3" customFormat="1" x14ac:dyDescent="0.35"/>
    <row r="518" s="3" customFormat="1" x14ac:dyDescent="0.35"/>
    <row r="519" s="3" customFormat="1" x14ac:dyDescent="0.35"/>
    <row r="520" s="3" customFormat="1" x14ac:dyDescent="0.35"/>
    <row r="521" s="3" customFormat="1" x14ac:dyDescent="0.35"/>
    <row r="522" s="3" customFormat="1" x14ac:dyDescent="0.35"/>
    <row r="523" s="3" customFormat="1" x14ac:dyDescent="0.35"/>
    <row r="524" s="3" customFormat="1" x14ac:dyDescent="0.35"/>
  </sheetData>
  <mergeCells count="6">
    <mergeCell ref="B45:B51"/>
    <mergeCell ref="B7:B9"/>
    <mergeCell ref="B10:B18"/>
    <mergeCell ref="B19:B25"/>
    <mergeCell ref="B33:B35"/>
    <mergeCell ref="B36:B44"/>
  </mergeCells>
  <pageMargins left="0.7" right="0.7" top="0.75" bottom="0.75" header="0.3" footer="0.3"/>
  <ignoredErrors>
    <ignoredError sqref="F10:W10 E19:W19 E10" formula="1"/>
  </ignoredErrors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3">
    <tabColor rgb="FF0070C0"/>
  </sheetPr>
  <dimension ref="A1:AE834"/>
  <sheetViews>
    <sheetView topLeftCell="C81" zoomScale="70" zoomScaleNormal="70" workbookViewId="0">
      <selection activeCell="L92" sqref="L92"/>
    </sheetView>
  </sheetViews>
  <sheetFormatPr baseColWidth="10" defaultRowHeight="14.5" x14ac:dyDescent="0.35"/>
  <cols>
    <col min="1" max="2" width="11.453125" style="3"/>
    <col min="3" max="3" width="37.26953125" customWidth="1"/>
    <col min="4" max="4" width="25.26953125" hidden="1" customWidth="1"/>
    <col min="5" max="5" width="24" hidden="1" customWidth="1"/>
    <col min="6" max="6" width="25.453125" hidden="1" customWidth="1"/>
    <col min="7" max="7" width="24.54296875" hidden="1" customWidth="1"/>
    <col min="8" max="8" width="15.7265625" customWidth="1"/>
    <col min="9" max="9" width="14" customWidth="1"/>
    <col min="11" max="12" width="11.453125" customWidth="1"/>
    <col min="14" max="14" width="24.81640625" style="3" customWidth="1"/>
    <col min="20" max="31" width="11.453125" style="3"/>
  </cols>
  <sheetData>
    <row r="1" spans="1:20" ht="28.5" x14ac:dyDescent="0.65">
      <c r="A1" s="171" t="s">
        <v>98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O1" s="3"/>
      <c r="P1" s="3"/>
      <c r="Q1" s="3"/>
      <c r="R1" s="3"/>
      <c r="S1" s="3"/>
    </row>
    <row r="2" spans="1:20" x14ac:dyDescent="0.35">
      <c r="B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O2" s="3"/>
      <c r="P2" s="3"/>
      <c r="Q2" s="3"/>
      <c r="R2" s="3"/>
      <c r="S2" s="3"/>
    </row>
    <row r="3" spans="1:20" ht="23.5" x14ac:dyDescent="0.55000000000000004">
      <c r="A3" s="1" t="s">
        <v>82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O3" s="3"/>
      <c r="P3" s="3"/>
      <c r="Q3" s="3"/>
      <c r="R3" s="41"/>
      <c r="S3" s="3"/>
    </row>
    <row r="4" spans="1:20" ht="23.5" x14ac:dyDescent="0.55000000000000004">
      <c r="A4" s="161" t="str">
        <f>Résultats!B1</f>
        <v>SNBC3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O4" s="3"/>
      <c r="P4" s="3"/>
      <c r="Q4" s="3"/>
      <c r="R4" s="41"/>
      <c r="S4" s="3"/>
    </row>
    <row r="5" spans="1:20" ht="23.5" x14ac:dyDescent="0.55000000000000004">
      <c r="A5" s="1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O5" s="3"/>
      <c r="P5" s="3"/>
      <c r="Q5" s="3"/>
      <c r="R5" s="41"/>
      <c r="S5" s="3"/>
    </row>
    <row r="6" spans="1:20" ht="18.5" x14ac:dyDescent="0.45">
      <c r="B6" s="42"/>
      <c r="C6" s="42"/>
      <c r="D6" s="42"/>
      <c r="E6" s="42"/>
      <c r="F6" s="42"/>
      <c r="G6" s="42"/>
      <c r="H6" s="42"/>
      <c r="I6" s="42"/>
      <c r="J6" s="3"/>
      <c r="K6" s="3"/>
      <c r="M6" s="3"/>
      <c r="O6" s="3"/>
      <c r="P6" s="3"/>
      <c r="Q6" s="3"/>
      <c r="R6" s="41"/>
      <c r="S6" s="41"/>
      <c r="T6" s="42"/>
    </row>
    <row r="7" spans="1:20" ht="18.5" x14ac:dyDescent="0.45">
      <c r="C7" s="41" t="s">
        <v>83</v>
      </c>
      <c r="I7" s="3"/>
      <c r="J7" s="3"/>
      <c r="K7" s="3"/>
      <c r="L7" s="3"/>
      <c r="M7" s="3"/>
      <c r="N7" s="41" t="s">
        <v>84</v>
      </c>
      <c r="O7" s="3"/>
      <c r="P7" s="3"/>
      <c r="Q7" s="3"/>
      <c r="R7" s="3"/>
      <c r="S7" s="3"/>
    </row>
    <row r="8" spans="1:20" ht="23.5" x14ac:dyDescent="0.55000000000000004">
      <c r="B8" s="46"/>
      <c r="C8" s="42" t="s">
        <v>50</v>
      </c>
      <c r="D8" s="3"/>
      <c r="E8" s="42"/>
      <c r="F8" s="42"/>
      <c r="G8" s="42"/>
      <c r="H8" s="42"/>
      <c r="I8" s="42"/>
      <c r="J8" s="42"/>
      <c r="K8" s="42"/>
      <c r="L8" s="3"/>
      <c r="M8" s="3"/>
      <c r="N8" t="s">
        <v>85</v>
      </c>
    </row>
    <row r="9" spans="1:20" x14ac:dyDescent="0.35">
      <c r="B9" s="42"/>
      <c r="C9" s="3"/>
      <c r="D9" s="3"/>
      <c r="E9" s="3"/>
      <c r="F9" s="3"/>
      <c r="G9" s="3"/>
      <c r="H9" s="42"/>
      <c r="I9" s="42"/>
      <c r="J9" s="42"/>
      <c r="K9" s="42"/>
      <c r="L9" s="3"/>
      <c r="M9" s="3"/>
      <c r="O9" s="3"/>
      <c r="P9" s="3"/>
      <c r="Q9" s="3"/>
      <c r="R9" s="3"/>
      <c r="S9" s="3"/>
    </row>
    <row r="10" spans="1:20" ht="30.5" x14ac:dyDescent="0.5">
      <c r="B10" s="42"/>
      <c r="C10" s="145">
        <v>2015</v>
      </c>
      <c r="D10" s="146"/>
      <c r="E10" s="146"/>
      <c r="F10" s="146"/>
      <c r="G10" s="146"/>
      <c r="H10" s="76" t="s">
        <v>36</v>
      </c>
      <c r="I10" s="76" t="s">
        <v>49</v>
      </c>
      <c r="J10" s="76" t="s">
        <v>38</v>
      </c>
      <c r="K10" s="76" t="s">
        <v>48</v>
      </c>
      <c r="L10" s="93" t="s">
        <v>1</v>
      </c>
      <c r="M10" s="19"/>
      <c r="N10" s="145">
        <v>2015</v>
      </c>
      <c r="O10" s="141" t="s">
        <v>36</v>
      </c>
      <c r="P10" s="76" t="s">
        <v>49</v>
      </c>
      <c r="Q10" s="76" t="s">
        <v>38</v>
      </c>
      <c r="R10" s="76" t="s">
        <v>48</v>
      </c>
      <c r="S10" s="93" t="s">
        <v>1</v>
      </c>
    </row>
    <row r="11" spans="1:20" x14ac:dyDescent="0.35">
      <c r="C11" s="147" t="s">
        <v>18</v>
      </c>
      <c r="H11" s="8">
        <f>SUM(H12:H13)</f>
        <v>0</v>
      </c>
      <c r="I11" s="8">
        <f>SUM(I12:I13)</f>
        <v>42.931118769999998</v>
      </c>
      <c r="J11" s="8">
        <f>SUM(J12:J13)</f>
        <v>1.1534423981999999</v>
      </c>
      <c r="K11" s="8">
        <f>SUM(K12:K13)</f>
        <v>0.22973582016490002</v>
      </c>
      <c r="L11" s="96">
        <f>SUM(H11:K11)</f>
        <v>44.314296988364895</v>
      </c>
      <c r="M11" s="75"/>
      <c r="N11" s="150" t="s">
        <v>18</v>
      </c>
      <c r="O11" s="29">
        <f>'[2]Bilan 2015'!$X$46</f>
        <v>0</v>
      </c>
      <c r="P11" s="28">
        <f>SUM('[2]Bilan 2015'!$X$41:$X$43)</f>
        <v>42.74864178907778</v>
      </c>
      <c r="Q11" s="28">
        <f>'[2]Bilan 2015'!$X$13</f>
        <v>0.94471195184866696</v>
      </c>
      <c r="R11" s="28">
        <f>('[2]Bilan 2015'!$X$22+'[2]Bilan 2015'!$X$30+SUM('[2]Bilan 2015'!$X$36:$X$40)+SUM('[2]Bilan 2015'!$X$44:$X$45)+'[2]Bilan 2015'!$X$47)</f>
        <v>7.2729058819149789E-2</v>
      </c>
      <c r="S11" s="142">
        <f>SUM(O11:R11)</f>
        <v>43.766082799745597</v>
      </c>
    </row>
    <row r="12" spans="1:20" x14ac:dyDescent="0.35">
      <c r="C12" s="148" t="s">
        <v>19</v>
      </c>
      <c r="D12" t="s">
        <v>422</v>
      </c>
      <c r="E12" t="s">
        <v>423</v>
      </c>
      <c r="F12" t="s">
        <v>424</v>
      </c>
      <c r="G12" t="s">
        <v>425</v>
      </c>
      <c r="H12" s="16">
        <f>VLOOKUP(D12,Résultats!$B$2:$AX$476,'T energie vecteurs'!F5,FALSE)</f>
        <v>0</v>
      </c>
      <c r="I12" s="16">
        <f>VLOOKUP(E12,Résultats!$B$2:$AX$476,'T energie vecteurs'!F5,FALSE)</f>
        <v>25.519030799999999</v>
      </c>
      <c r="J12" s="16">
        <f>VLOOKUP(F12,Résultats!$B$2:$AX$476,'T energie vecteurs'!F5,FALSE)</f>
        <v>1.55252432E-2</v>
      </c>
      <c r="K12" s="16">
        <f>VLOOKUP(G12,Résultats!$B$2:$AX$476,'T energie vecteurs'!F5,FALSE)</f>
        <v>1.7687664899999999E-5</v>
      </c>
      <c r="L12" s="95">
        <f t="shared" ref="L12:L20" si="0">SUM(H12:K12)</f>
        <v>25.534573730864899</v>
      </c>
      <c r="M12" s="16"/>
      <c r="N12" s="148" t="s">
        <v>19</v>
      </c>
      <c r="O12" s="143"/>
      <c r="P12" s="16"/>
      <c r="Q12" s="34"/>
      <c r="R12" s="16"/>
      <c r="S12" s="95"/>
    </row>
    <row r="13" spans="1:20" x14ac:dyDescent="0.35">
      <c r="C13" s="149" t="s">
        <v>20</v>
      </c>
      <c r="D13" t="s">
        <v>426</v>
      </c>
      <c r="E13" t="s">
        <v>427</v>
      </c>
      <c r="F13" t="s">
        <v>428</v>
      </c>
      <c r="G13" t="s">
        <v>429</v>
      </c>
      <c r="H13" s="16">
        <f>VLOOKUP(D13,Résultats!$B$2:$AX$476,'T energie vecteurs'!F5,FALSE)</f>
        <v>0</v>
      </c>
      <c r="I13" s="16">
        <f>VLOOKUP(E13,Résultats!$B$2:$AX$476,'T energie vecteurs'!F5,FALSE)</f>
        <v>17.412087970000002</v>
      </c>
      <c r="J13" s="16">
        <f>VLOOKUP(F13,Résultats!$B$2:$AX$476,'T energie vecteurs'!F5,FALSE)</f>
        <v>1.137917155</v>
      </c>
      <c r="K13" s="16">
        <f>VLOOKUP(G13,Résultats!$B$2:$AX$476,'T energie vecteurs'!F5,FALSE)</f>
        <v>0.22971813250000001</v>
      </c>
      <c r="L13" s="95">
        <f t="shared" si="0"/>
        <v>18.779723257500002</v>
      </c>
      <c r="M13" s="16"/>
      <c r="N13" s="149" t="s">
        <v>20</v>
      </c>
      <c r="O13" s="143"/>
      <c r="P13" s="16"/>
      <c r="Q13" s="34"/>
      <c r="R13" s="16"/>
      <c r="S13" s="95"/>
    </row>
    <row r="14" spans="1:20" x14ac:dyDescent="0.35">
      <c r="C14" s="147" t="s">
        <v>21</v>
      </c>
      <c r="D14" t="s">
        <v>430</v>
      </c>
      <c r="E14" t="s">
        <v>431</v>
      </c>
      <c r="F14" t="s">
        <v>432</v>
      </c>
      <c r="G14" t="s">
        <v>433</v>
      </c>
      <c r="H14" s="8">
        <f>VLOOKUP(D14,Résultats!$B$2:$AX$476,'T energie vecteurs'!F5,FALSE)</f>
        <v>0.29088032029999999</v>
      </c>
      <c r="I14" s="8">
        <f>VLOOKUP(E14,Résultats!$B$2:$AX$476,'T energie vecteurs'!F5,FALSE)</f>
        <v>7.2401512830000003</v>
      </c>
      <c r="J14" s="8">
        <f>VLOOKUP(F14,Résultats!$B$2:$AX$476,'T energie vecteurs'!F5,FALSE)</f>
        <v>13.80503028</v>
      </c>
      <c r="K14" s="8">
        <f>VLOOKUP(G14,Résultats!$B$2:$AX$476,'T energie vecteurs'!F5,FALSE)+5</f>
        <v>20.928956039999999</v>
      </c>
      <c r="L14" s="96">
        <f>SUM(H14:K14)</f>
        <v>42.2650179233</v>
      </c>
      <c r="M14" s="75"/>
      <c r="N14" s="150" t="s">
        <v>21</v>
      </c>
      <c r="O14" s="29">
        <f>'[2]Bilan 2015'!$V$46</f>
        <v>3.6764196608413298E-2</v>
      </c>
      <c r="P14" s="28">
        <f>SUM('[2]Bilan 2015'!$V$41:$V$43)</f>
        <v>6.6752954110546101</v>
      </c>
      <c r="Q14" s="28">
        <f>'[2]Bilan 2015'!$V$13</f>
        <v>13.6203670581426</v>
      </c>
      <c r="R14" s="28">
        <f>('[2]Bilan 2015'!$V$22+'[2]Bilan 2015'!$V$30+SUM('[2]Bilan 2015'!$V$36:$V$40)+SUM('[2]Bilan 2015'!$V$44:$V$45)+'[2]Bilan 2015'!$V$47)</f>
        <v>21.832863706323721</v>
      </c>
      <c r="S14" s="142">
        <f t="shared" ref="S14:S19" si="1">SUM(O14:R14)</f>
        <v>42.165290372129348</v>
      </c>
    </row>
    <row r="15" spans="1:20" x14ac:dyDescent="0.35">
      <c r="C15" s="147" t="s">
        <v>22</v>
      </c>
      <c r="D15" t="s">
        <v>434</v>
      </c>
      <c r="E15" t="s">
        <v>435</v>
      </c>
      <c r="F15" t="s">
        <v>436</v>
      </c>
      <c r="G15" t="s">
        <v>437</v>
      </c>
      <c r="H15" s="8">
        <f>VLOOKUP(D15,Résultats!$B$2:$AX$476,'T energie vecteurs'!F5,FALSE)</f>
        <v>0</v>
      </c>
      <c r="I15" s="8">
        <f>VLOOKUP(E15,Résultats!$B$2:$AX$476,'T energie vecteurs'!F5,FALSE)</f>
        <v>4.1036984739999998</v>
      </c>
      <c r="J15" s="8">
        <f>VLOOKUP(F15,Résultats!$B$2:$AX$476,'T energie vecteurs'!F5,FALSE)</f>
        <v>12.38256728</v>
      </c>
      <c r="K15" s="8">
        <f>VLOOKUP(G15,Résultats!$B$2:$AX$476,'T energie vecteurs'!F5,FALSE)</f>
        <v>8.4717278440000001</v>
      </c>
      <c r="L15" s="96">
        <f t="shared" si="0"/>
        <v>24.957993598000002</v>
      </c>
      <c r="M15" s="75"/>
      <c r="N15" s="150" t="s">
        <v>22</v>
      </c>
      <c r="O15" s="29">
        <f>'[2]Bilan 2015'!$W$46</f>
        <v>4.3073392295861899E-2</v>
      </c>
      <c r="P15" s="28">
        <f>SUM('[2]Bilan 2015'!$W$41:$W$43)</f>
        <v>3.01546564464017</v>
      </c>
      <c r="Q15" s="28">
        <f>'[2]Bilan 2015'!$W$13</f>
        <v>12.701365476499801</v>
      </c>
      <c r="R15" s="28">
        <f>('[2]Bilan 2015'!$W$22+'[2]Bilan 2015'!$W$30+SUM('[2]Bilan 2015'!$W$36:$W$40)+SUM('[2]Bilan 2015'!$W$44:$W$45)+'[2]Bilan 2015'!$W$47)</f>
        <v>8.7461122445901349</v>
      </c>
      <c r="S15" s="142">
        <f t="shared" si="1"/>
        <v>24.506016758025964</v>
      </c>
    </row>
    <row r="16" spans="1:20" x14ac:dyDescent="0.35">
      <c r="C16" s="147" t="s">
        <v>23</v>
      </c>
      <c r="H16" s="8">
        <f>SUM(H17:H19)</f>
        <v>5.2575188168000002</v>
      </c>
      <c r="I16" s="8">
        <f>SUM(I17:I19)</f>
        <v>19.498679526</v>
      </c>
      <c r="J16" s="8">
        <f>SUM(J17:J19)</f>
        <v>10.578736151899999</v>
      </c>
      <c r="K16" s="8">
        <f>SUM(K17:K19)</f>
        <v>13.4676765024</v>
      </c>
      <c r="L16" s="96">
        <f>SUM(H16:K16)</f>
        <v>48.802610997100004</v>
      </c>
      <c r="M16" s="75"/>
      <c r="N16" s="150" t="s">
        <v>526</v>
      </c>
      <c r="O16" s="29">
        <f>O17+O18</f>
        <v>4.2636280705371687</v>
      </c>
      <c r="P16" s="28">
        <f t="shared" ref="P16:R16" si="2">P17+P18</f>
        <v>14.862019365877874</v>
      </c>
      <c r="Q16" s="28">
        <f t="shared" si="2"/>
        <v>10.069552160228</v>
      </c>
      <c r="R16" s="28">
        <f t="shared" si="2"/>
        <v>13.760101197608725</v>
      </c>
      <c r="S16" s="142">
        <f t="shared" si="1"/>
        <v>42.95530079425177</v>
      </c>
    </row>
    <row r="17" spans="2:20" x14ac:dyDescent="0.35">
      <c r="C17" s="149" t="s">
        <v>24</v>
      </c>
      <c r="D17" t="s">
        <v>438</v>
      </c>
      <c r="E17" t="s">
        <v>439</v>
      </c>
      <c r="F17" t="s">
        <v>440</v>
      </c>
      <c r="G17" t="s">
        <v>441</v>
      </c>
      <c r="H17" s="16">
        <f>VLOOKUP(D17,Résultats!$B$2:$AX$476,'T energie vecteurs'!F5,FALSE)</f>
        <v>4.3030519390000004</v>
      </c>
      <c r="I17" s="16">
        <f>VLOOKUP(E17,Résultats!$B$2:$AX$476,'T energie vecteurs'!F5,FALSE)</f>
        <v>15.40444928</v>
      </c>
      <c r="J17" s="16">
        <f>VLOOKUP(F17,Résultats!$B$2:$AX$476,'T energie vecteurs'!F5,FALSE)</f>
        <v>10.28549782</v>
      </c>
      <c r="K17" s="16">
        <f>VLOOKUP(G17,Résultats!$B$2:$AX$476,'T energie vecteurs'!F5,FALSE)</f>
        <v>11.43142958</v>
      </c>
      <c r="L17" s="95">
        <f t="shared" si="0"/>
        <v>41.424428618999997</v>
      </c>
      <c r="M17" s="16"/>
      <c r="N17" s="149" t="s">
        <v>527</v>
      </c>
      <c r="O17" s="143">
        <f>'[2]Bilan 2015'!$U$46</f>
        <v>1.0493092649428299</v>
      </c>
      <c r="P17" s="30">
        <f>SUM('[2]Bilan 2015'!$U$41:$U$43)</f>
        <v>2.4090193658778749</v>
      </c>
      <c r="Q17" s="30">
        <f>'[2]Bilan 2015'!$U$13</f>
        <v>10.069552160228</v>
      </c>
      <c r="R17" s="30">
        <f>('[2]Bilan 2015'!$U$22+'[2]Bilan 2015'!$U$30+SUM('[2]Bilan 2015'!$U$36:$U$40)+SUM('[2]Bilan 2015'!$U$44:$U$45)+'[2]Bilan 2015'!$U$47)</f>
        <v>12.658514956283994</v>
      </c>
      <c r="S17" s="95">
        <f t="shared" si="1"/>
        <v>26.1863957473327</v>
      </c>
    </row>
    <row r="18" spans="2:20" x14ac:dyDescent="0.35">
      <c r="C18" s="149" t="s">
        <v>47</v>
      </c>
      <c r="D18" t="s">
        <v>442</v>
      </c>
      <c r="E18" t="s">
        <v>443</v>
      </c>
      <c r="F18" t="s">
        <v>444</v>
      </c>
      <c r="G18" t="s">
        <v>445</v>
      </c>
      <c r="H18" s="16">
        <f>VLOOKUP(D18,Résultats!$B$2:$AX$476,'T energie vecteurs'!F5,FALSE)</f>
        <v>0.95446687779999995</v>
      </c>
      <c r="I18" s="16">
        <f>VLOOKUP(E18,Résultats!$B$2:$AX$476,'T energie vecteurs'!F5,FALSE)</f>
        <v>1.8460067529999999</v>
      </c>
      <c r="J18" s="16">
        <f>VLOOKUP(F18,Résultats!$B$2:$AX$476,'T energie vecteurs'!F5,FALSE)</f>
        <v>0</v>
      </c>
      <c r="K18" s="16">
        <f>VLOOKUP(G18,Résultats!$B$2:$AX$476,'T energie vecteurs'!F5,FALSE)</f>
        <v>1.696718564</v>
      </c>
      <c r="L18" s="95">
        <f t="shared" si="0"/>
        <v>4.4971921948000002</v>
      </c>
      <c r="M18" s="16"/>
      <c r="N18" s="149" t="s">
        <v>47</v>
      </c>
      <c r="O18" s="22">
        <f>'[2]Bilan 2015'!$E$52</f>
        <v>3.2143188055943388</v>
      </c>
      <c r="P18" s="16">
        <f>('[2]Bilan 2015'!$E$54+'[2]Bilan 2015'!$E$56)</f>
        <v>12.452999999999999</v>
      </c>
      <c r="Q18" s="16">
        <v>0</v>
      </c>
      <c r="R18" s="16">
        <f>('[2]Bilan 2015'!$E$53+'[2]Bilan 2015'!$E$55+'[2]Bilan 2015'!$E$57)</f>
        <v>1.1015862413247299</v>
      </c>
      <c r="S18" s="95">
        <f t="shared" si="1"/>
        <v>16.768905046919066</v>
      </c>
    </row>
    <row r="19" spans="2:20" x14ac:dyDescent="0.35">
      <c r="C19" s="149" t="s">
        <v>25</v>
      </c>
      <c r="D19" t="s">
        <v>446</v>
      </c>
      <c r="E19" t="s">
        <v>447</v>
      </c>
      <c r="F19" t="s">
        <v>448</v>
      </c>
      <c r="G19" t="s">
        <v>449</v>
      </c>
      <c r="H19" s="16">
        <f>VLOOKUP(D19,Résultats!$B$2:$AX$476,'T energie vecteurs'!F5,FALSE)</f>
        <v>0</v>
      </c>
      <c r="I19" s="16">
        <f>VLOOKUP(E19,Résultats!$B$2:$AX$476,'T energie vecteurs'!F5,FALSE)</f>
        <v>2.2482234929999998</v>
      </c>
      <c r="J19" s="16">
        <f>VLOOKUP(F19,Résultats!$B$2:$AX$476,'T energie vecteurs'!F5,FALSE)</f>
        <v>0.29323833189999998</v>
      </c>
      <c r="K19" s="16">
        <f>VLOOKUP(G19,Résultats!$B$2:$AX$476,'T energie vecteurs'!F5,FALSE)</f>
        <v>0.33952835840000001</v>
      </c>
      <c r="L19" s="95">
        <f t="shared" si="0"/>
        <v>2.8809901832999998</v>
      </c>
      <c r="M19" s="16"/>
      <c r="N19" s="150" t="s">
        <v>25</v>
      </c>
      <c r="O19" s="29">
        <f>'[2]Bilan 2015'!$T$46</f>
        <v>2.2137192704974398E-3</v>
      </c>
      <c r="P19" s="28">
        <f>SUM('[2]Bilan 2015'!$T$41:$T$43)</f>
        <v>3.4828150320755764</v>
      </c>
      <c r="Q19" s="28">
        <f>'[2]Bilan 2015'!$T$13</f>
        <v>0.74651762682717104</v>
      </c>
      <c r="R19" s="28">
        <f>('[2]Bilan 2015'!$T$22+'[2]Bilan 2015'!$T$30+SUM('[2]Bilan 2015'!$T$36:$T$40)+SUM('[2]Bilan 2015'!$T$44:$T$45)+'[2]Bilan 2015'!$T$47)</f>
        <v>0.25450441725491352</v>
      </c>
      <c r="S19" s="142">
        <f t="shared" si="1"/>
        <v>4.4860507954281585</v>
      </c>
    </row>
    <row r="20" spans="2:20" x14ac:dyDescent="0.35">
      <c r="C20" s="23" t="s">
        <v>26</v>
      </c>
      <c r="D20" s="10"/>
      <c r="E20" s="10"/>
      <c r="F20" s="10"/>
      <c r="G20" s="10"/>
      <c r="H20" s="9">
        <f>SUM(H11,H14:H16)</f>
        <v>5.5483991371000005</v>
      </c>
      <c r="I20" s="9">
        <f>SUM(I11,I14:I16)</f>
        <v>73.773648053000002</v>
      </c>
      <c r="J20" s="9">
        <f>SUM(J11,J14:J16)</f>
        <v>37.919776110100003</v>
      </c>
      <c r="K20" s="9">
        <f>SUM(K11,K14:K16)</f>
        <v>43.098096206564904</v>
      </c>
      <c r="L20" s="98">
        <f t="shared" si="0"/>
        <v>160.33991950676491</v>
      </c>
      <c r="M20" s="79"/>
      <c r="N20" s="151" t="s">
        <v>26</v>
      </c>
      <c r="O20" s="32">
        <f>O11+O14+O15+O16+O19</f>
        <v>4.3456793787119414</v>
      </c>
      <c r="P20" s="31">
        <f>P11+P14+P15+P16+P19</f>
        <v>70.784237242726022</v>
      </c>
      <c r="Q20" s="31">
        <f>Q11+Q14+Q15+Q16+Q19</f>
        <v>38.082514273546238</v>
      </c>
      <c r="R20" s="31">
        <f>R11+R14+R15+R16+R19</f>
        <v>44.666310624596647</v>
      </c>
      <c r="S20" s="144">
        <f>SUM(O20:R20)</f>
        <v>157.87874151958084</v>
      </c>
      <c r="T20" s="45"/>
    </row>
    <row r="21" spans="2:20" s="3" customFormat="1" x14ac:dyDescent="0.35">
      <c r="B21" s="60"/>
      <c r="H21" s="45"/>
      <c r="I21" s="45"/>
      <c r="J21" s="45"/>
      <c r="K21" s="45"/>
      <c r="L21" s="45"/>
      <c r="M21" s="45"/>
      <c r="N21" s="45"/>
      <c r="O21" s="77"/>
      <c r="P21" s="77"/>
      <c r="Q21" s="77"/>
      <c r="R21" s="78"/>
      <c r="S21" s="45"/>
    </row>
    <row r="22" spans="2:20" s="3" customFormat="1" x14ac:dyDescent="0.35">
      <c r="I22" s="45"/>
      <c r="J22" s="45"/>
      <c r="K22" s="45"/>
    </row>
    <row r="23" spans="2:20" ht="30.5" x14ac:dyDescent="0.5">
      <c r="C23" s="145">
        <v>2020</v>
      </c>
      <c r="D23" s="146"/>
      <c r="E23" s="146"/>
      <c r="F23" s="146"/>
      <c r="G23" s="146"/>
      <c r="H23" s="76" t="s">
        <v>36</v>
      </c>
      <c r="I23" s="76" t="s">
        <v>49</v>
      </c>
      <c r="J23" s="76" t="s">
        <v>38</v>
      </c>
      <c r="K23" s="76" t="s">
        <v>48</v>
      </c>
      <c r="L23" s="93" t="s">
        <v>1</v>
      </c>
      <c r="M23" s="19"/>
      <c r="N23" s="145">
        <v>2020</v>
      </c>
      <c r="O23" s="141" t="s">
        <v>36</v>
      </c>
      <c r="P23" s="76" t="s">
        <v>49</v>
      </c>
      <c r="Q23" s="76" t="s">
        <v>38</v>
      </c>
      <c r="R23" s="76" t="s">
        <v>48</v>
      </c>
      <c r="S23" s="93" t="s">
        <v>1</v>
      </c>
      <c r="T23" s="19"/>
    </row>
    <row r="24" spans="2:20" x14ac:dyDescent="0.35">
      <c r="C24" s="147" t="s">
        <v>18</v>
      </c>
      <c r="H24" s="8">
        <f>SUM(H25:H26)</f>
        <v>0</v>
      </c>
      <c r="I24" s="8">
        <f>SUM(I25:I26)</f>
        <v>43.778355070000003</v>
      </c>
      <c r="J24" s="8">
        <f>SUM(J25:J26)</f>
        <v>1.3237112965000002</v>
      </c>
      <c r="K24" s="8">
        <f>SUM(K25:K26)</f>
        <v>0.19096655617610001</v>
      </c>
      <c r="L24" s="96">
        <f t="shared" ref="L24:L33" si="3">SUM(H24:K24)</f>
        <v>45.293032922676105</v>
      </c>
      <c r="M24" s="75"/>
      <c r="N24" s="150" t="s">
        <v>18</v>
      </c>
      <c r="O24" s="29">
        <f>'[2]Bilan 2020'!$X$46/11.63</f>
        <v>0</v>
      </c>
      <c r="P24" s="28">
        <f>SUM('[2]Bilan 2020'!$X$41:$X$43)/11.63</f>
        <v>35.668036461633939</v>
      </c>
      <c r="Q24" s="28">
        <f>'[2]Bilan 2020'!$X$13/11.63</f>
        <v>0.71687008340498715</v>
      </c>
      <c r="R24" s="28">
        <f>('[2]Bilan 2020'!$X$22+'[2]Bilan 2020'!$X$30+SUM('[2]Bilan 2020'!$X$36:$X$40)+SUM('[2]Bilan 2020'!$X$44:$X$45)+'[2]Bilan 2020'!$X$47)/11.63</f>
        <v>0.19326865864144452</v>
      </c>
      <c r="S24" s="142">
        <f>SUM(O24:R24)</f>
        <v>36.578175203680367</v>
      </c>
      <c r="T24" s="75"/>
    </row>
    <row r="25" spans="2:20" x14ac:dyDescent="0.35">
      <c r="C25" s="148" t="s">
        <v>19</v>
      </c>
      <c r="D25" t="s">
        <v>422</v>
      </c>
      <c r="E25" t="s">
        <v>423</v>
      </c>
      <c r="F25" t="s">
        <v>424</v>
      </c>
      <c r="G25" t="s">
        <v>425</v>
      </c>
      <c r="H25" s="16">
        <f>VLOOKUP(D25,Résultats!$B$2:$AX$476,'T energie vecteurs'!I5,FALSE)</f>
        <v>0</v>
      </c>
      <c r="I25" s="16">
        <f>VLOOKUP(E25,Résultats!$B$2:$AX$476,'T energie vecteurs'!I5,FALSE)</f>
        <v>24.402398609999999</v>
      </c>
      <c r="J25" s="16">
        <f>VLOOKUP(F25,Résultats!$B$2:$AX$476,'T energie vecteurs'!I5,FALSE)</f>
        <v>5.62782395E-2</v>
      </c>
      <c r="K25" s="16">
        <f>VLOOKUP(G51,Résultats!$B$2:$AX$476,'T energie vecteurs'!I5,FALSE)</f>
        <v>2.8563576100000001E-5</v>
      </c>
      <c r="L25" s="95">
        <f t="shared" si="3"/>
        <v>24.4587054130761</v>
      </c>
      <c r="M25" s="16"/>
      <c r="N25" s="148" t="s">
        <v>19</v>
      </c>
      <c r="O25" s="143"/>
      <c r="P25" s="16"/>
      <c r="Q25" s="34"/>
      <c r="R25" s="16"/>
      <c r="S25" s="95"/>
      <c r="T25" s="16"/>
    </row>
    <row r="26" spans="2:20" x14ac:dyDescent="0.35">
      <c r="C26" s="149" t="s">
        <v>20</v>
      </c>
      <c r="D26" t="s">
        <v>426</v>
      </c>
      <c r="E26" t="s">
        <v>427</v>
      </c>
      <c r="F26" t="s">
        <v>428</v>
      </c>
      <c r="G26" t="s">
        <v>429</v>
      </c>
      <c r="H26" s="16">
        <f>VLOOKUP(D26,Résultats!$B$2:$AX$476,'T energie vecteurs'!I5,FALSE)</f>
        <v>0</v>
      </c>
      <c r="I26" s="16">
        <f>VLOOKUP(E26,Résultats!$B$2:$AX$476,'T energie vecteurs'!I5,FALSE)</f>
        <v>19.375956460000001</v>
      </c>
      <c r="J26" s="16">
        <f>VLOOKUP(F26,Résultats!$B$2:$AX$476,'T energie vecteurs'!I5,FALSE)</f>
        <v>1.2674330570000001</v>
      </c>
      <c r="K26" s="16">
        <f>VLOOKUP(G26,Résultats!$B$2:$AX$476,'T energie vecteurs'!I5,FALSE)</f>
        <v>0.19093799259999999</v>
      </c>
      <c r="L26" s="95">
        <f t="shared" si="3"/>
        <v>20.834327509600001</v>
      </c>
      <c r="M26" s="16"/>
      <c r="N26" s="149" t="s">
        <v>20</v>
      </c>
      <c r="O26" s="143"/>
      <c r="P26" s="16"/>
      <c r="Q26" s="34"/>
      <c r="R26" s="16"/>
      <c r="S26" s="95"/>
      <c r="T26" s="16"/>
    </row>
    <row r="27" spans="2:20" x14ac:dyDescent="0.35">
      <c r="C27" s="147" t="s">
        <v>21</v>
      </c>
      <c r="D27" t="s">
        <v>430</v>
      </c>
      <c r="E27" t="s">
        <v>431</v>
      </c>
      <c r="F27" t="s">
        <v>432</v>
      </c>
      <c r="G27" t="s">
        <v>433</v>
      </c>
      <c r="H27" s="8">
        <f>VLOOKUP(D27,Résultats!$B$2:$AX$476,'T energie vecteurs'!I5,FALSE)</f>
        <v>0.26098914169999998</v>
      </c>
      <c r="I27" s="8">
        <f>VLOOKUP(E27,Résultats!$B$2:$AX$476,'T energie vecteurs'!I5,FALSE)</f>
        <v>6.8801266830000003</v>
      </c>
      <c r="J27" s="8">
        <f>VLOOKUP(F27,Résultats!$B$2:$AX$476,'T energie vecteurs'!I5,FALSE)</f>
        <v>13.84076686</v>
      </c>
      <c r="K27" s="8">
        <f>VLOOKUP(G27,Résultats!$B$2:$AX$476,'T energie vecteurs'!I5,FALSE)+6</f>
        <v>20.02386096</v>
      </c>
      <c r="L27" s="96">
        <f t="shared" si="3"/>
        <v>41.005743644700004</v>
      </c>
      <c r="M27" s="75"/>
      <c r="N27" s="150" t="s">
        <v>21</v>
      </c>
      <c r="O27" s="29">
        <f>'[2]Bilan 2020'!$V$46/11.63</f>
        <v>2.0700734999999998E-2</v>
      </c>
      <c r="P27" s="28">
        <f>SUM('[2]Bilan 2020'!$V$41:$V$43)/11.63</f>
        <v>4.2874727518867157</v>
      </c>
      <c r="Q27" s="28">
        <f>'[2]Bilan 2020'!$V$13/11.63</f>
        <v>13.618731599337918</v>
      </c>
      <c r="R27" s="28">
        <f>('[2]Bilan 2020'!$V$22+'[2]Bilan 2020'!$V$30+SUM('[2]Bilan 2020'!$V$36:$V$40)+SUM('[2]Bilan 2020'!$V$44:$V$45)+'[2]Bilan 2020'!$V$47)/11.63</f>
        <v>20.408410382607048</v>
      </c>
      <c r="S27" s="142">
        <f t="shared" ref="S27:S33" si="4">SUM(O27:R27)</f>
        <v>38.335315468831681</v>
      </c>
      <c r="T27" s="75"/>
    </row>
    <row r="28" spans="2:20" x14ac:dyDescent="0.35">
      <c r="C28" s="147" t="s">
        <v>22</v>
      </c>
      <c r="D28" t="s">
        <v>434</v>
      </c>
      <c r="E28" t="s">
        <v>435</v>
      </c>
      <c r="F28" t="s">
        <v>436</v>
      </c>
      <c r="G28" t="s">
        <v>437</v>
      </c>
      <c r="H28" s="8">
        <f>VLOOKUP(D28,Résultats!$B$2:$AX$476,'T energie vecteurs'!I5,FALSE)</f>
        <v>0</v>
      </c>
      <c r="I28" s="8">
        <f>VLOOKUP(E28,Résultats!$B$2:$AX$476,'T energie vecteurs'!I5,FALSE)</f>
        <v>3.203929542</v>
      </c>
      <c r="J28" s="8">
        <f>VLOOKUP(F28,Résultats!$B$2:$AX$476,'T energie vecteurs'!I5,FALSE)</f>
        <v>11.649539730000001</v>
      </c>
      <c r="K28" s="8">
        <f>VLOOKUP(G28,Résultats!$B$2:$AX$476,'T energie vecteurs'!I5,FALSE)</f>
        <v>7.0652206660000001</v>
      </c>
      <c r="L28" s="96">
        <f t="shared" si="3"/>
        <v>21.918689938</v>
      </c>
      <c r="M28" s="75"/>
      <c r="N28" s="150" t="s">
        <v>22</v>
      </c>
      <c r="O28" s="29">
        <f>('[2]Bilan 2020'!$W$46)/11.63</f>
        <v>3.0546421000000001E-2</v>
      </c>
      <c r="P28" s="28">
        <f>SUM('[2]Bilan 2020'!$W$41:$W$43)/11.63</f>
        <v>2.7068355531694666</v>
      </c>
      <c r="Q28" s="28">
        <f>('[2]Bilan 2020'!$W$13)/11.63</f>
        <v>10.724850576412381</v>
      </c>
      <c r="R28" s="28">
        <f>('[2]Bilan 2020'!$W$22+'[2]Bilan 2020'!$W$30+SUM('[2]Bilan 2020'!$W$36:$W$40)+SUM('[2]Bilan 2020'!$W$44:$W$45)+'[2]Bilan 2020'!$W$47)/11.63</f>
        <v>7.1906336380053082</v>
      </c>
      <c r="S28" s="142">
        <f t="shared" si="4"/>
        <v>20.652866188587154</v>
      </c>
      <c r="T28" s="75"/>
    </row>
    <row r="29" spans="2:20" x14ac:dyDescent="0.35">
      <c r="C29" s="147" t="s">
        <v>23</v>
      </c>
      <c r="H29" s="8">
        <f>SUM(H30:H32)</f>
        <v>3.1216699664999998</v>
      </c>
      <c r="I29" s="8">
        <f>SUM(I30:I32)</f>
        <v>17.099337169999998</v>
      </c>
      <c r="J29" s="8">
        <f>SUM(J30:J32)</f>
        <v>9.6051702377000012</v>
      </c>
      <c r="K29" s="8">
        <f>SUM(K30:K32)</f>
        <v>14.6021898458</v>
      </c>
      <c r="L29" s="96">
        <f t="shared" si="3"/>
        <v>44.428367219999998</v>
      </c>
      <c r="M29" s="75"/>
      <c r="N29" s="150" t="s">
        <v>526</v>
      </c>
      <c r="O29" s="29">
        <f>O30+O31</f>
        <v>3.1626378182920636</v>
      </c>
      <c r="P29" s="28">
        <f t="shared" ref="P29:R29" si="5">P30+P31</f>
        <v>13.919973516612528</v>
      </c>
      <c r="Q29" s="28">
        <f t="shared" si="5"/>
        <v>9.0413234941421319</v>
      </c>
      <c r="R29" s="28">
        <f t="shared" si="5"/>
        <v>14.312071337572707</v>
      </c>
      <c r="S29" s="142">
        <f t="shared" si="4"/>
        <v>40.436006166619435</v>
      </c>
      <c r="T29" s="75"/>
    </row>
    <row r="30" spans="2:20" x14ac:dyDescent="0.35">
      <c r="C30" s="149" t="s">
        <v>24</v>
      </c>
      <c r="D30" t="s">
        <v>438</v>
      </c>
      <c r="E30" t="s">
        <v>439</v>
      </c>
      <c r="F30" t="s">
        <v>440</v>
      </c>
      <c r="G30" t="s">
        <v>441</v>
      </c>
      <c r="H30" s="16">
        <f>VLOOKUP(D30,Résultats!$B$2:$AX$476,'T energie vecteurs'!I5,FALSE)</f>
        <v>2.2166350480000001</v>
      </c>
      <c r="I30" s="16">
        <f>VLOOKUP(E30,Résultats!$B$2:$AX$476,'T energie vecteurs'!I5,FALSE)</f>
        <v>12.59052213</v>
      </c>
      <c r="J30" s="16">
        <f>VLOOKUP(F30,Résultats!$B$2:$AX$476,'T energie vecteurs'!I5,FALSE)</f>
        <v>9.3132538260000004</v>
      </c>
      <c r="K30" s="16">
        <f>VLOOKUP(G30,Résultats!$B$2:$AX$476,'T energie vecteurs'!I5,FALSE)</f>
        <v>12.26401914</v>
      </c>
      <c r="L30" s="95">
        <f t="shared" si="3"/>
        <v>36.384430144</v>
      </c>
      <c r="M30" s="16"/>
      <c r="N30" s="149" t="s">
        <v>527</v>
      </c>
      <c r="O30" s="143">
        <f>'[2]Bilan 2020'!$U$46/11.63</f>
        <v>0.77267988499999996</v>
      </c>
      <c r="P30" s="30">
        <f>SUM('[2]Bilan 2020'!$U$41:$U$43)/11.63</f>
        <v>2.7003587770125286</v>
      </c>
      <c r="Q30" s="30">
        <f>'[2]Bilan 2020'!$U$13/11.63</f>
        <v>9.0413234941421319</v>
      </c>
      <c r="R30" s="30">
        <f>('[2]Bilan 2020'!$U$22+'[2]Bilan 2020'!$U$30+SUM('[2]Bilan 2020'!$U$36:$U$40)+SUM('[2]Bilan 2020'!$U$44:$U$45)+'[2]Bilan 2020'!$U$47)/11.63</f>
        <v>13.277854957521116</v>
      </c>
      <c r="S30" s="95">
        <f t="shared" si="4"/>
        <v>25.792217113675775</v>
      </c>
      <c r="T30" s="16"/>
    </row>
    <row r="31" spans="2:20" x14ac:dyDescent="0.35">
      <c r="C31" s="149" t="s">
        <v>47</v>
      </c>
      <c r="D31" t="s">
        <v>442</v>
      </c>
      <c r="E31" t="s">
        <v>443</v>
      </c>
      <c r="F31" t="s">
        <v>444</v>
      </c>
      <c r="G31" t="s">
        <v>445</v>
      </c>
      <c r="H31" s="16">
        <f>VLOOKUP(D31,Résultats!$B$2:$AX$476,'T energie vecteurs'!I5,FALSE)</f>
        <v>0.90503491849999995</v>
      </c>
      <c r="I31" s="16">
        <f>VLOOKUP(E31,Résultats!$B$2:$AX$476,'T energie vecteurs'!I5,FALSE)</f>
        <v>1.9615142409999999</v>
      </c>
      <c r="J31" s="16">
        <f>VLOOKUP(F31,Résultats!$B$2:$AX$476,'T energie vecteurs'!I5,FALSE)</f>
        <v>0</v>
      </c>
      <c r="K31" s="16">
        <f>VLOOKUP(G31,Résultats!$B$2:$AX$476,'T energie vecteurs'!I5,FALSE)</f>
        <v>2.02055937</v>
      </c>
      <c r="L31" s="95">
        <f t="shared" si="3"/>
        <v>4.8871085294999999</v>
      </c>
      <c r="M31" s="16"/>
      <c r="N31" s="149" t="s">
        <v>47</v>
      </c>
      <c r="O31" s="22">
        <f>'[2]Bilan 2020'!$E$52/11.63</f>
        <v>2.3899579332920635</v>
      </c>
      <c r="P31" s="16">
        <f>('[2]Bilan 2020'!$E$54+'[2]Bilan 2020'!$E$56)/11.63</f>
        <v>11.219614739599999</v>
      </c>
      <c r="Q31" s="16">
        <v>0</v>
      </c>
      <c r="R31" s="16">
        <f>('[2]Bilan 2020'!$E$53+'[2]Bilan 2020'!$E$55+'[2]Bilan 2020'!$E$57)/11.63</f>
        <v>1.0342163800515907</v>
      </c>
      <c r="S31" s="95">
        <f t="shared" si="4"/>
        <v>14.643789052943653</v>
      </c>
      <c r="T31" s="16"/>
    </row>
    <row r="32" spans="2:20" x14ac:dyDescent="0.35">
      <c r="C32" s="149" t="s">
        <v>25</v>
      </c>
      <c r="D32" t="s">
        <v>446</v>
      </c>
      <c r="E32" t="s">
        <v>447</v>
      </c>
      <c r="F32" t="s">
        <v>448</v>
      </c>
      <c r="G32" t="s">
        <v>449</v>
      </c>
      <c r="H32" s="16">
        <f>VLOOKUP(D32,Résultats!$B$2:$AX$476,'T energie vecteurs'!I5,FALSE)</f>
        <v>0</v>
      </c>
      <c r="I32" s="16">
        <f>VLOOKUP(E32,Résultats!$B$2:$AX$476,'T energie vecteurs'!I5,FALSE)</f>
        <v>2.5473007989999998</v>
      </c>
      <c r="J32" s="16">
        <f>VLOOKUP(F32,Résultats!$B$2:$AX$476,'T energie vecteurs'!I5,FALSE)</f>
        <v>0.29191641169999999</v>
      </c>
      <c r="K32" s="16">
        <f>VLOOKUP(G32,Résultats!$B$2:$AX$476,'T energie vecteurs'!I5,FALSE)</f>
        <v>0.31761133580000001</v>
      </c>
      <c r="L32" s="95">
        <f t="shared" si="3"/>
        <v>3.1568285464999999</v>
      </c>
      <c r="M32" s="16"/>
      <c r="N32" s="150" t="s">
        <v>25</v>
      </c>
      <c r="O32" s="29">
        <f>'[2]Bilan 2020'!$T$46/11.63</f>
        <v>1.3217009999999998E-3</v>
      </c>
      <c r="P32" s="28">
        <f>SUM('[2]Bilan 2020'!$T$41:$T$43)/11.63</f>
        <v>3.3486884684627563</v>
      </c>
      <c r="Q32" s="28">
        <f>'[2]Bilan 2020'!$T$13/11.63</f>
        <v>0.69143728159498707</v>
      </c>
      <c r="R32" s="28">
        <f>('[2]Bilan 2020'!$T$22+'[2]Bilan 2020'!$T$30+SUM('[2]Bilan 2020'!$T$36:$T$40)+SUM('[2]Bilan 2020'!$T$44:$T$45)+'[2]Bilan 2020'!$T$47)/11.63</f>
        <v>0.41959097162510717</v>
      </c>
      <c r="S32" s="142">
        <f t="shared" si="4"/>
        <v>4.4610384226828508</v>
      </c>
      <c r="T32" s="16"/>
    </row>
    <row r="33" spans="3:20" x14ac:dyDescent="0.35">
      <c r="C33" s="23" t="s">
        <v>26</v>
      </c>
      <c r="D33" s="10"/>
      <c r="E33" s="10"/>
      <c r="F33" s="10"/>
      <c r="G33" s="10"/>
      <c r="H33" s="9">
        <f>SUM(H24,H27:H29)</f>
        <v>3.3826591081999999</v>
      </c>
      <c r="I33" s="9">
        <f>SUM(I24,I27:I29)</f>
        <v>70.961748464999999</v>
      </c>
      <c r="J33" s="9">
        <f>SUM(J24,J27:J29)</f>
        <v>36.419188124200005</v>
      </c>
      <c r="K33" s="9">
        <f>SUM(K24,K27:K29)</f>
        <v>41.882238027976101</v>
      </c>
      <c r="L33" s="98">
        <f t="shared" si="3"/>
        <v>152.64583372537612</v>
      </c>
      <c r="M33" s="79"/>
      <c r="N33" s="151" t="s">
        <v>26</v>
      </c>
      <c r="O33" s="32">
        <f>O24+O27+O28+O29+O32</f>
        <v>3.2152066752920638</v>
      </c>
      <c r="P33" s="31">
        <f>P24+P27+P28+P29+P32</f>
        <v>59.931006751765409</v>
      </c>
      <c r="Q33" s="31">
        <f>Q24+Q27+Q28+Q29+Q32</f>
        <v>34.793213034892403</v>
      </c>
      <c r="R33" s="31">
        <f>R24+R27+R28+R29+R32</f>
        <v>42.523974988451613</v>
      </c>
      <c r="S33" s="144">
        <f t="shared" si="4"/>
        <v>140.46340145040148</v>
      </c>
      <c r="T33" s="79"/>
    </row>
    <row r="34" spans="3:20" s="3" customFormat="1" x14ac:dyDescent="0.35">
      <c r="H34" s="45"/>
      <c r="I34" s="45"/>
      <c r="J34" s="45"/>
      <c r="K34" s="45"/>
      <c r="L34" s="45"/>
      <c r="M34" s="45"/>
      <c r="N34" s="45"/>
      <c r="O34" s="77"/>
      <c r="P34" s="77"/>
      <c r="Q34" s="77"/>
      <c r="R34" s="78"/>
      <c r="S34" s="45"/>
      <c r="T34" s="45"/>
    </row>
    <row r="35" spans="3:20" s="3" customFormat="1" x14ac:dyDescent="0.35"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</row>
    <row r="36" spans="3:20" ht="30.5" x14ac:dyDescent="0.5">
      <c r="C36" s="145">
        <v>2025</v>
      </c>
      <c r="D36" s="146"/>
      <c r="E36" s="146"/>
      <c r="F36" s="146"/>
      <c r="G36" s="146"/>
      <c r="H36" s="76" t="s">
        <v>36</v>
      </c>
      <c r="I36" s="76" t="s">
        <v>49</v>
      </c>
      <c r="J36" s="76" t="s">
        <v>38</v>
      </c>
      <c r="K36" s="76" t="s">
        <v>48</v>
      </c>
      <c r="L36" s="93" t="s">
        <v>1</v>
      </c>
      <c r="M36" s="19"/>
      <c r="N36" s="145">
        <v>2025</v>
      </c>
      <c r="O36" s="141" t="s">
        <v>36</v>
      </c>
      <c r="P36" s="76" t="s">
        <v>49</v>
      </c>
      <c r="Q36" s="76" t="s">
        <v>38</v>
      </c>
      <c r="R36" s="76" t="s">
        <v>48</v>
      </c>
      <c r="S36" s="93" t="s">
        <v>1</v>
      </c>
      <c r="T36" s="19"/>
    </row>
    <row r="37" spans="3:20" x14ac:dyDescent="0.35">
      <c r="C37" s="147" t="s">
        <v>18</v>
      </c>
      <c r="H37" s="8">
        <f>SUM(H38:H39)</f>
        <v>0</v>
      </c>
      <c r="I37" s="8">
        <f>SUM(I38:I39)</f>
        <v>42.178827030000001</v>
      </c>
      <c r="J37" s="8">
        <f>SUM(J38:J39)</f>
        <v>1.6589493266999999</v>
      </c>
      <c r="K37" s="8">
        <f>SUM(K38:K39)</f>
        <v>0.19130617243440001</v>
      </c>
      <c r="L37" s="96">
        <f t="shared" ref="L37:L46" si="6">SUM(H37:K37)</f>
        <v>44.029082529134399</v>
      </c>
      <c r="M37" s="75"/>
      <c r="N37" s="150" t="s">
        <v>18</v>
      </c>
      <c r="O37" s="29">
        <f>'[2]Bilan 2025 AMS'!$X$46/11.63</f>
        <v>0</v>
      </c>
      <c r="P37" s="28">
        <f>SUM('[2]Bilan 2025 AMS'!$X$41:$X$43)/11.63</f>
        <v>37.105282845572361</v>
      </c>
      <c r="Q37" s="28">
        <f>'[2]Bilan 2025 AMS'!$X$13/11.63</f>
        <v>1.3451481766776558</v>
      </c>
      <c r="R37" s="28">
        <f>('[2]Bilan 2025 AMS'!$X$22+'[2]Bilan 2025 AMS'!$X$30+SUM('[2]Bilan 2025 AMS'!$X$36:$X$40)+SUM('[2]Bilan 2025 AMS'!$X$44:$X$45)+'[2]Bilan 2025 AMS'!$X$47)/11.63</f>
        <v>0.34443214560159024</v>
      </c>
      <c r="S37" s="142">
        <f>SUM(O37:R37)</f>
        <v>38.794863167851602</v>
      </c>
      <c r="T37" s="75"/>
    </row>
    <row r="38" spans="3:20" x14ac:dyDescent="0.35">
      <c r="C38" s="148" t="s">
        <v>19</v>
      </c>
      <c r="D38" t="s">
        <v>422</v>
      </c>
      <c r="E38" t="s">
        <v>423</v>
      </c>
      <c r="F38" t="s">
        <v>424</v>
      </c>
      <c r="G38" t="s">
        <v>425</v>
      </c>
      <c r="H38" s="16">
        <f>VLOOKUP(D38,Résultats!$B$2:$AX$476,'T energie vecteurs'!N5,FALSE)</f>
        <v>0</v>
      </c>
      <c r="I38" s="16">
        <f>VLOOKUP(E38,Résultats!$B$2:$AX$476,'T energie vecteurs'!N5,FALSE)</f>
        <v>22.673975760000001</v>
      </c>
      <c r="J38" s="16">
        <f>VLOOKUP(F38,Résultats!$B$2:$AX$476,'T energie vecteurs'!N5,FALSE)</f>
        <v>0.32243121070000003</v>
      </c>
      <c r="K38" s="16">
        <f>VLOOKUP(G51,Résultats!$B$2:$AX$476,'T energie vecteurs'!N5,FALSE)</f>
        <v>4.2540634399999997E-5</v>
      </c>
      <c r="L38" s="95">
        <f t="shared" si="6"/>
        <v>22.996449511334401</v>
      </c>
      <c r="M38" s="16"/>
      <c r="N38" s="148" t="s">
        <v>19</v>
      </c>
      <c r="O38" s="143"/>
      <c r="P38" s="16"/>
      <c r="Q38" s="34"/>
      <c r="R38" s="16"/>
      <c r="S38" s="95"/>
      <c r="T38" s="16"/>
    </row>
    <row r="39" spans="3:20" x14ac:dyDescent="0.35">
      <c r="C39" s="149" t="s">
        <v>20</v>
      </c>
      <c r="D39" t="s">
        <v>426</v>
      </c>
      <c r="E39" t="s">
        <v>427</v>
      </c>
      <c r="F39" t="s">
        <v>428</v>
      </c>
      <c r="G39" t="s">
        <v>429</v>
      </c>
      <c r="H39" s="16">
        <f>VLOOKUP(D39,Résultats!$B$2:$AX$476,'T energie vecteurs'!N5,FALSE)</f>
        <v>0</v>
      </c>
      <c r="I39" s="16">
        <f>VLOOKUP(E39,Résultats!$B$2:$AX$476,'T energie vecteurs'!N5,FALSE)</f>
        <v>19.50485127</v>
      </c>
      <c r="J39" s="16">
        <f>VLOOKUP(F39,Résultats!$B$2:$AX$476,'T energie vecteurs'!N5,FALSE)</f>
        <v>1.3365181159999999</v>
      </c>
      <c r="K39" s="16">
        <f>VLOOKUP(G39,Résultats!$B$2:$AX$476,'T energie vecteurs'!N5,FALSE)</f>
        <v>0.1912636318</v>
      </c>
      <c r="L39" s="95">
        <f t="shared" si="6"/>
        <v>21.032633017799998</v>
      </c>
      <c r="M39" s="16"/>
      <c r="N39" s="149" t="s">
        <v>20</v>
      </c>
      <c r="O39" s="143"/>
      <c r="P39" s="16"/>
      <c r="Q39" s="34"/>
      <c r="R39" s="16"/>
      <c r="S39" s="95"/>
      <c r="T39" s="16"/>
    </row>
    <row r="40" spans="3:20" x14ac:dyDescent="0.35">
      <c r="C40" s="147" t="s">
        <v>21</v>
      </c>
      <c r="D40" t="s">
        <v>430</v>
      </c>
      <c r="E40" t="s">
        <v>431</v>
      </c>
      <c r="F40" t="s">
        <v>432</v>
      </c>
      <c r="G40" t="s">
        <v>433</v>
      </c>
      <c r="H40" s="8">
        <f>VLOOKUP(D40,Résultats!$B$2:$AX$476,'T energie vecteurs'!N5,FALSE)</f>
        <v>0.2187168253</v>
      </c>
      <c r="I40" s="8">
        <f>VLOOKUP(E40,Résultats!$B$2:$AX$476,'T energie vecteurs'!N5,FALSE)</f>
        <v>5.9594702719999999</v>
      </c>
      <c r="J40" s="8">
        <f>VLOOKUP(F40,Résultats!$B$2:$AX$476,'T energie vecteurs'!N5,FALSE)</f>
        <v>13.972679400000001</v>
      </c>
      <c r="K40" s="8">
        <f>VLOOKUP(G40,Résultats!$B$2:$AX$476,'T energie vecteurs'!N5,FALSE)+8</f>
        <v>20.01152922</v>
      </c>
      <c r="L40" s="96">
        <f t="shared" si="6"/>
        <v>40.162395717300001</v>
      </c>
      <c r="M40" s="75"/>
      <c r="N40" s="150" t="s">
        <v>21</v>
      </c>
      <c r="O40" s="29">
        <f>'[2]Bilan 2025 AMS'!$V$46/11.63</f>
        <v>0</v>
      </c>
      <c r="P40" s="28">
        <f>SUM('[2]Bilan 2025 AMS'!$V$41:$V$43)/11.63</f>
        <v>1.0424847606361933</v>
      </c>
      <c r="Q40" s="28">
        <f>'[2]Bilan 2025 AMS'!$V$13/11.63</f>
        <v>14.364017508141549</v>
      </c>
      <c r="R40" s="28">
        <f>('[2]Bilan 2025 AMS'!$V$22+'[2]Bilan 2025 AMS'!$V$30+SUM('[2]Bilan 2025 AMS'!$V$36:$V$40)+SUM('[2]Bilan 2025 AMS'!$V$44:$V$45)+'[2]Bilan 2025 AMS'!$V$47)/11.63</f>
        <v>21.503452954683851</v>
      </c>
      <c r="S40" s="142">
        <f t="shared" ref="S40:S46" si="7">SUM(O40:R40)</f>
        <v>36.909955223461594</v>
      </c>
      <c r="T40" s="75"/>
    </row>
    <row r="41" spans="3:20" x14ac:dyDescent="0.35">
      <c r="C41" s="147" t="s">
        <v>22</v>
      </c>
      <c r="D41" t="s">
        <v>434</v>
      </c>
      <c r="E41" t="s">
        <v>435</v>
      </c>
      <c r="F41" t="s">
        <v>436</v>
      </c>
      <c r="G41" t="s">
        <v>437</v>
      </c>
      <c r="H41" s="8">
        <f>VLOOKUP(D41,Résultats!$B$2:$AX$476,'T energie vecteurs'!N5,FALSE)</f>
        <v>0</v>
      </c>
      <c r="I41" s="8">
        <f>VLOOKUP(E41,Résultats!$B$2:$AX$476,'T energie vecteurs'!N5,FALSE)</f>
        <v>2.7928039600000001</v>
      </c>
      <c r="J41" s="8">
        <f>VLOOKUP(F41,Résultats!$B$2:$AX$476,'T energie vecteurs'!N5,FALSE)</f>
        <v>10.89548546</v>
      </c>
      <c r="K41" s="8">
        <f>VLOOKUP(G41,Résultats!$B$2:$AX$476,'T energie vecteurs'!N5,FALSE)</f>
        <v>5.6110371079999997</v>
      </c>
      <c r="L41" s="96">
        <f t="shared" si="6"/>
        <v>19.299326528000002</v>
      </c>
      <c r="M41" s="75"/>
      <c r="N41" s="150" t="s">
        <v>22</v>
      </c>
      <c r="O41" s="29">
        <f>('[2]Bilan 2025 AMS'!$W$46)/11.63</f>
        <v>0</v>
      </c>
      <c r="P41" s="28">
        <f>SUM('[2]Bilan 2025 AMS'!$W$41:$W$43)/11.63</f>
        <v>1.4846797587160487</v>
      </c>
      <c r="Q41" s="28">
        <f>('[2]Bilan 2025 AMS'!$W$13)/11.63</f>
        <v>9.9079235507182997</v>
      </c>
      <c r="R41" s="28">
        <f>('[2]Bilan 2025 AMS'!$W$22+'[2]Bilan 2025 AMS'!$W$30+SUM('[2]Bilan 2025 AMS'!$W$36:$W$40)+SUM('[2]Bilan 2025 AMS'!$W$44:$W$45)+'[2]Bilan 2025 AMS'!$W$47)/11.63</f>
        <v>6.4402225368769326</v>
      </c>
      <c r="S41" s="142">
        <f t="shared" si="7"/>
        <v>17.83282584631128</v>
      </c>
      <c r="T41" s="75"/>
    </row>
    <row r="42" spans="3:20" x14ac:dyDescent="0.35">
      <c r="C42" s="147" t="s">
        <v>23</v>
      </c>
      <c r="H42" s="8">
        <f>SUM(H43:H45)</f>
        <v>3.1403170504000002</v>
      </c>
      <c r="I42" s="8">
        <f>SUM(I43:I45)</f>
        <v>16.840085791</v>
      </c>
      <c r="J42" s="8">
        <f>SUM(J43:J45)</f>
        <v>9.8062476927999995</v>
      </c>
      <c r="K42" s="8">
        <f>SUM(K43:K45)</f>
        <v>13.5942893909</v>
      </c>
      <c r="L42" s="96">
        <f t="shared" si="6"/>
        <v>43.380939925100002</v>
      </c>
      <c r="M42" s="75"/>
      <c r="N42" s="150" t="s">
        <v>526</v>
      </c>
      <c r="O42" s="29">
        <f>O43+O44</f>
        <v>3.1444558392931174</v>
      </c>
      <c r="P42" s="28">
        <f t="shared" ref="P42:R42" si="8">P43+P44</f>
        <v>12.049409331397241</v>
      </c>
      <c r="Q42" s="28">
        <f t="shared" si="8"/>
        <v>10.43214615606793</v>
      </c>
      <c r="R42" s="28">
        <f t="shared" si="8"/>
        <v>13.808897270023952</v>
      </c>
      <c r="S42" s="142">
        <f t="shared" si="7"/>
        <v>39.434908596782236</v>
      </c>
      <c r="T42" s="75"/>
    </row>
    <row r="43" spans="3:20" x14ac:dyDescent="0.35">
      <c r="C43" s="149" t="s">
        <v>24</v>
      </c>
      <c r="D43" t="s">
        <v>438</v>
      </c>
      <c r="E43" t="s">
        <v>439</v>
      </c>
      <c r="F43" t="s">
        <v>440</v>
      </c>
      <c r="G43" t="s">
        <v>441</v>
      </c>
      <c r="H43" s="16">
        <f>VLOOKUP(D43,Résultats!$B$2:$AX$476,'T energie vecteurs'!N5,FALSE)</f>
        <v>2.237244682</v>
      </c>
      <c r="I43" s="16">
        <f>VLOOKUP(E43,Résultats!$B$2:$AX$476,'T energie vecteurs'!N5,FALSE)</f>
        <v>12.273006949999999</v>
      </c>
      <c r="J43" s="16">
        <f>VLOOKUP(F43,Résultats!$B$2:$AX$476,'T energie vecteurs'!N5,FALSE)</f>
        <v>9.4901951039999997</v>
      </c>
      <c r="K43" s="16">
        <f>VLOOKUP(G43,Résultats!$B$2:$AX$476,'T energie vecteurs'!N5,FALSE)</f>
        <v>11.314867039999999</v>
      </c>
      <c r="L43" s="95">
        <f t="shared" si="6"/>
        <v>35.315313775999996</v>
      </c>
      <c r="M43" s="16"/>
      <c r="N43" s="149" t="s">
        <v>527</v>
      </c>
      <c r="O43" s="143">
        <f>'[2]Bilan 2025 AMS'!$U$46/11.63</f>
        <v>0.49578297345584343</v>
      </c>
      <c r="P43" s="30">
        <f>SUM('[2]Bilan 2025 AMS'!$U$41:$U$43)/11.63</f>
        <v>1.7970735944922986</v>
      </c>
      <c r="Q43" s="30">
        <f>'[2]Bilan 2025 AMS'!$U$13/11.63</f>
        <v>10.43214615606793</v>
      </c>
      <c r="R43" s="30">
        <f>('[2]Bilan 2025 AMS'!$U$22+'[2]Bilan 2025 AMS'!$U$30+SUM('[2]Bilan 2025 AMS'!$U$36:$U$40)+SUM('[2]Bilan 2025 AMS'!$U$44:$U$45)+'[2]Bilan 2025 AMS'!$U$47)/11.63</f>
        <v>12.30269365924446</v>
      </c>
      <c r="S43" s="95">
        <f t="shared" si="7"/>
        <v>25.027696383260533</v>
      </c>
      <c r="T43" s="16"/>
    </row>
    <row r="44" spans="3:20" x14ac:dyDescent="0.35">
      <c r="C44" s="149" t="s">
        <v>47</v>
      </c>
      <c r="D44" t="s">
        <v>442</v>
      </c>
      <c r="E44" t="s">
        <v>443</v>
      </c>
      <c r="F44" t="s">
        <v>444</v>
      </c>
      <c r="G44" t="s">
        <v>445</v>
      </c>
      <c r="H44" s="16">
        <f>VLOOKUP(D44,Résultats!$B$2:$AX$476,'T energie vecteurs'!N5,FALSE)</f>
        <v>0.90307236840000005</v>
      </c>
      <c r="I44" s="16">
        <f>VLOOKUP(E44,Résultats!$B$2:$AX$476,'T energie vecteurs'!N5,FALSE)</f>
        <v>1.9746840139999999</v>
      </c>
      <c r="J44" s="16">
        <f>VLOOKUP(F44,Résultats!$B$2:$AX$476,'T energie vecteurs'!N5,FALSE)</f>
        <v>0</v>
      </c>
      <c r="K44" s="16">
        <f>VLOOKUP(G44,Résultats!$B$2:$AX$476,'T energie vecteurs'!N5,FALSE)</f>
        <v>1.9593235470000001</v>
      </c>
      <c r="L44" s="95">
        <f t="shared" si="6"/>
        <v>4.8370799293999998</v>
      </c>
      <c r="M44" s="16"/>
      <c r="N44" s="149" t="s">
        <v>47</v>
      </c>
      <c r="O44" s="22">
        <f>'[2]Bilan 2025 AMS'!$E$52/11.63</f>
        <v>2.6486728658372742</v>
      </c>
      <c r="P44" s="16">
        <f>('[2]Bilan 2025 AMS'!$E$54+'[2]Bilan 2025 AMS'!$E$56)/11.63</f>
        <v>10.252335736904943</v>
      </c>
      <c r="Q44" s="16">
        <v>0</v>
      </c>
      <c r="R44" s="16">
        <f>('[2]Bilan 2025 AMS'!$E$53+'[2]Bilan 2025 AMS'!$E$55+'[2]Bilan 2025 AMS'!$E$57)/11.63</f>
        <v>1.5062036107794929</v>
      </c>
      <c r="S44" s="95">
        <f t="shared" si="7"/>
        <v>14.40721221352171</v>
      </c>
      <c r="T44" s="16"/>
    </row>
    <row r="45" spans="3:20" x14ac:dyDescent="0.35">
      <c r="C45" s="149" t="s">
        <v>25</v>
      </c>
      <c r="D45" t="s">
        <v>446</v>
      </c>
      <c r="E45" t="s">
        <v>447</v>
      </c>
      <c r="F45" t="s">
        <v>448</v>
      </c>
      <c r="G45" t="s">
        <v>449</v>
      </c>
      <c r="H45" s="16">
        <f>VLOOKUP(D45,Résultats!$B$2:$AX$476,'T energie vecteurs'!N5,FALSE)</f>
        <v>0</v>
      </c>
      <c r="I45" s="16">
        <f>VLOOKUP(E45,Résultats!$B$2:$AX$476,'T energie vecteurs'!N5,FALSE)</f>
        <v>2.5923948270000001</v>
      </c>
      <c r="J45" s="16">
        <f>VLOOKUP(F45,Résultats!$B$2:$AX$476,'T energie vecteurs'!N5,FALSE)</f>
        <v>0.31605258879999998</v>
      </c>
      <c r="K45" s="16">
        <f>VLOOKUP(G45,Résultats!$B$2:$AX$476,'T energie vecteurs'!N5,FALSE)</f>
        <v>0.32009880390000001</v>
      </c>
      <c r="L45" s="95">
        <f t="shared" si="6"/>
        <v>3.2285462197000001</v>
      </c>
      <c r="M45" s="16"/>
      <c r="N45" s="150" t="s">
        <v>25</v>
      </c>
      <c r="O45" s="29">
        <f>'[2]Bilan 2025 AMS'!$T$46/11.63</f>
        <v>0</v>
      </c>
      <c r="P45" s="28">
        <f>SUM('[2]Bilan 2025 AMS'!$T$41:$T$43)/11.63</f>
        <v>2.9150866498592465</v>
      </c>
      <c r="Q45" s="28">
        <f>'[2]Bilan 2025 AMS'!$T$13/11.63</f>
        <v>0.686499181461936</v>
      </c>
      <c r="R45" s="28">
        <f>('[2]Bilan 2025 AMS'!$T$22+'[2]Bilan 2025 AMS'!$T$30+SUM('[2]Bilan 2025 AMS'!$T$36:$T$40)+SUM('[2]Bilan 2025 AMS'!$T$44:$T$45)+'[2]Bilan 2025 AMS'!$T$47)/11.63</f>
        <v>0.38674508223341181</v>
      </c>
      <c r="S45" s="142">
        <f t="shared" si="7"/>
        <v>3.9883309135545946</v>
      </c>
      <c r="T45" s="16"/>
    </row>
    <row r="46" spans="3:20" x14ac:dyDescent="0.35">
      <c r="C46" s="23" t="s">
        <v>26</v>
      </c>
      <c r="D46" s="10"/>
      <c r="E46" s="10"/>
      <c r="F46" s="10"/>
      <c r="G46" s="10"/>
      <c r="H46" s="9">
        <f>SUM(H37,H40:H42)</f>
        <v>3.3590338757000002</v>
      </c>
      <c r="I46" s="9">
        <f>SUM(I37,I40:I42)</f>
        <v>67.771187053000006</v>
      </c>
      <c r="J46" s="9">
        <f>SUM(J37,J40:J42)</f>
        <v>36.333361879500004</v>
      </c>
      <c r="K46" s="9">
        <f>SUM(K37,K40:K42)</f>
        <v>39.408161891334402</v>
      </c>
      <c r="L46" s="98">
        <f t="shared" si="6"/>
        <v>146.87174469953442</v>
      </c>
      <c r="M46" s="79"/>
      <c r="N46" s="151" t="s">
        <v>26</v>
      </c>
      <c r="O46" s="32">
        <f>O37+O40+O41+O42+O45</f>
        <v>3.1444558392931174</v>
      </c>
      <c r="P46" s="31">
        <f>P37+P40+P41+P42+P45</f>
        <v>54.596943346181092</v>
      </c>
      <c r="Q46" s="31">
        <f>Q37+Q40+Q41+Q42+Q45</f>
        <v>36.735734573067369</v>
      </c>
      <c r="R46" s="31">
        <f>R37+R40+R41+R42+R45</f>
        <v>42.483749989419742</v>
      </c>
      <c r="S46" s="144">
        <f t="shared" si="7"/>
        <v>136.96088374796133</v>
      </c>
      <c r="T46" s="79"/>
    </row>
    <row r="47" spans="3:20" s="3" customFormat="1" x14ac:dyDescent="0.35">
      <c r="H47" s="45"/>
      <c r="I47" s="45"/>
      <c r="J47" s="45"/>
      <c r="K47" s="45"/>
      <c r="L47" s="45"/>
      <c r="M47" s="45"/>
      <c r="N47" s="45"/>
      <c r="O47" s="77"/>
      <c r="P47" s="77"/>
      <c r="Q47" s="77"/>
      <c r="R47" s="78"/>
      <c r="S47" s="45"/>
      <c r="T47" s="45"/>
    </row>
    <row r="48" spans="3:20" s="3" customFormat="1" x14ac:dyDescent="0.35"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</row>
    <row r="49" spans="2:20" ht="30.5" x14ac:dyDescent="0.5">
      <c r="C49" s="145">
        <v>2030</v>
      </c>
      <c r="D49" s="146"/>
      <c r="E49" s="146"/>
      <c r="F49" s="146"/>
      <c r="G49" s="146"/>
      <c r="H49" s="76" t="s">
        <v>36</v>
      </c>
      <c r="I49" s="76" t="s">
        <v>49</v>
      </c>
      <c r="J49" s="76" t="s">
        <v>38</v>
      </c>
      <c r="K49" s="76" t="s">
        <v>48</v>
      </c>
      <c r="L49" s="93" t="s">
        <v>1</v>
      </c>
      <c r="M49" s="19"/>
      <c r="N49" s="145">
        <v>2030</v>
      </c>
      <c r="O49" s="141" t="s">
        <v>36</v>
      </c>
      <c r="P49" s="76" t="s">
        <v>49</v>
      </c>
      <c r="Q49" s="76" t="s">
        <v>38</v>
      </c>
      <c r="R49" s="76" t="s">
        <v>48</v>
      </c>
      <c r="S49" s="93" t="s">
        <v>1</v>
      </c>
      <c r="T49" s="19"/>
    </row>
    <row r="50" spans="2:20" x14ac:dyDescent="0.35">
      <c r="C50" s="147" t="s">
        <v>18</v>
      </c>
      <c r="H50" s="8">
        <f>SUM(H51:H52)</f>
        <v>0</v>
      </c>
      <c r="I50" s="8">
        <f>SUM(I51:I52)</f>
        <v>40.46525123</v>
      </c>
      <c r="J50" s="8">
        <f>SUM(J51:J52)</f>
        <v>2.1368425638000001</v>
      </c>
      <c r="K50" s="8">
        <f>SUM(K51:K52)</f>
        <v>0.1962596298573</v>
      </c>
      <c r="L50" s="96">
        <f>SUM(H50:K50)</f>
        <v>42.798353423657304</v>
      </c>
      <c r="M50" s="75"/>
      <c r="N50" s="150" t="s">
        <v>18</v>
      </c>
      <c r="O50" s="29">
        <f>'[2]Bilan 2030 AMS'!$X$46/11.63</f>
        <v>0</v>
      </c>
      <c r="P50" s="28">
        <f>SUM('[2]Bilan 2030 AMS'!$X$41:$X$43)/11.63</f>
        <v>28.918423335643226</v>
      </c>
      <c r="Q50" s="28">
        <f>'[2]Bilan 2030 AMS'!$X$13/11.63</f>
        <v>2.6616485089448654</v>
      </c>
      <c r="R50" s="28">
        <f>('[2]Bilan 2030 AMS'!$X$22+'[2]Bilan 2030 AMS'!$X$30+SUM('[2]Bilan 2030 AMS'!$X$36:$X$40)+SUM('[2]Bilan 2030 AMS'!$X$44:$X$45)+'[2]Bilan 2030 AMS'!$X$47)/11.63</f>
        <v>0.54197372776676556</v>
      </c>
      <c r="S50" s="142">
        <f>SUM(O50:R50)</f>
        <v>32.122045572354857</v>
      </c>
      <c r="T50" s="270"/>
    </row>
    <row r="51" spans="2:20" x14ac:dyDescent="0.35">
      <c r="C51" s="148" t="s">
        <v>19</v>
      </c>
      <c r="D51" t="s">
        <v>422</v>
      </c>
      <c r="E51" t="s">
        <v>423</v>
      </c>
      <c r="F51" t="s">
        <v>424</v>
      </c>
      <c r="G51" t="s">
        <v>425</v>
      </c>
      <c r="H51" s="16">
        <f>VLOOKUP(D51,Résultats!$B$2:$AX$476,'T energie vecteurs'!S5,FALSE)</f>
        <v>0</v>
      </c>
      <c r="I51" s="16">
        <f>VLOOKUP(E51,Résultats!$B$2:$AX$476,'T energie vecteurs'!S5,FALSE)</f>
        <v>20.525791680000001</v>
      </c>
      <c r="J51" s="16">
        <f>VLOOKUP(F51,Résultats!$B$2:$AX$476,'T energie vecteurs'!S5,FALSE)</f>
        <v>0.80776798480000001</v>
      </c>
      <c r="K51" s="16">
        <f>VLOOKUP(G51,Résultats!$B$2:$AX$476,'T energie vecteurs'!S5,FALSE)</f>
        <v>5.6704857299999997E-5</v>
      </c>
      <c r="L51" s="95">
        <f t="shared" ref="L51:L58" si="9">SUM(H51:K51)</f>
        <v>21.333616369657303</v>
      </c>
      <c r="M51" s="16"/>
      <c r="N51" s="148" t="s">
        <v>19</v>
      </c>
      <c r="O51" s="143"/>
      <c r="P51" s="16"/>
      <c r="Q51" s="34"/>
      <c r="R51" s="16"/>
      <c r="S51" s="95"/>
      <c r="T51" s="270"/>
    </row>
    <row r="52" spans="2:20" x14ac:dyDescent="0.35">
      <c r="C52" s="149" t="s">
        <v>20</v>
      </c>
      <c r="D52" t="s">
        <v>426</v>
      </c>
      <c r="E52" t="s">
        <v>427</v>
      </c>
      <c r="F52" t="s">
        <v>428</v>
      </c>
      <c r="G52" t="s">
        <v>429</v>
      </c>
      <c r="H52" s="16">
        <f>VLOOKUP(D52,Résultats!$B$2:$AX$476,'T energie vecteurs'!S5,FALSE)</f>
        <v>0</v>
      </c>
      <c r="I52" s="16">
        <f>VLOOKUP(E52,Résultats!$B$2:$AX$476,'T energie vecteurs'!S5,FALSE)</f>
        <v>19.939459549999999</v>
      </c>
      <c r="J52" s="16">
        <f>VLOOKUP(F52,Résultats!$B$2:$AX$476,'T energie vecteurs'!S5,FALSE)</f>
        <v>1.329074579</v>
      </c>
      <c r="K52" s="16">
        <f>VLOOKUP(G52,Résultats!$B$2:$AX$476,'T energie vecteurs'!S5,FALSE)</f>
        <v>0.196202925</v>
      </c>
      <c r="L52" s="95">
        <f t="shared" si="9"/>
        <v>21.464737054</v>
      </c>
      <c r="M52" s="16"/>
      <c r="N52" s="149" t="s">
        <v>20</v>
      </c>
      <c r="O52" s="143"/>
      <c r="P52" s="16"/>
      <c r="Q52" s="34"/>
      <c r="R52" s="16"/>
      <c r="S52" s="95"/>
      <c r="T52" s="270"/>
    </row>
    <row r="53" spans="2:20" x14ac:dyDescent="0.35">
      <c r="C53" s="147" t="s">
        <v>21</v>
      </c>
      <c r="D53" t="s">
        <v>430</v>
      </c>
      <c r="E53" t="s">
        <v>431</v>
      </c>
      <c r="F53" t="s">
        <v>432</v>
      </c>
      <c r="G53" t="s">
        <v>433</v>
      </c>
      <c r="H53" s="8">
        <f>VLOOKUP(D53,Résultats!$B$2:$AX$476,'T energie vecteurs'!S5,FALSE)</f>
        <v>0.16911064479999999</v>
      </c>
      <c r="I53" s="294">
        <f>VLOOKUP(E53,Résultats!$B$2:$AX$476,'T energie vecteurs'!S5,FALSE)</f>
        <v>5.0449368850000003</v>
      </c>
      <c r="J53" s="8">
        <f>VLOOKUP(F53,Résultats!$B$2:$AX$476,'T energie vecteurs'!S5,FALSE)</f>
        <v>13.225186880000001</v>
      </c>
      <c r="K53" s="8">
        <f>VLOOKUP(G53,Résultats!$B$2:$AX$476,'T energie vecteurs'!S5,FALSE)+8</f>
        <v>18.21949218</v>
      </c>
      <c r="L53" s="96">
        <f>SUM(H53:K53)</f>
        <v>36.658726589799997</v>
      </c>
      <c r="M53" s="75"/>
      <c r="N53" s="150" t="s">
        <v>21</v>
      </c>
      <c r="O53" s="29">
        <f>'[2]Bilan 2030 AMS'!$V$46/11.63</f>
        <v>0</v>
      </c>
      <c r="P53" s="28">
        <f>SUM('[2]Bilan 2030 AMS'!$V$41:$V$43)/11.63</f>
        <v>0.39708246437730577</v>
      </c>
      <c r="Q53" s="28">
        <f>'[2]Bilan 2030 AMS'!$V$13/11.63</f>
        <v>14.409318502276932</v>
      </c>
      <c r="R53" s="28">
        <f>('[2]Bilan 2030 AMS'!$V$22+'[2]Bilan 2030 AMS'!$V$30+SUM('[2]Bilan 2030 AMS'!$V$36:$V$40)+SUM('[2]Bilan 2030 AMS'!$V$44:$V$45)+'[2]Bilan 2030 AMS'!$V$47)/11.63</f>
        <v>19.086655431974922</v>
      </c>
      <c r="S53" s="142">
        <f t="shared" ref="S53:S59" si="10">SUM(O53:R53)</f>
        <v>33.893056398629156</v>
      </c>
      <c r="T53" s="270"/>
    </row>
    <row r="54" spans="2:20" x14ac:dyDescent="0.35">
      <c r="C54" s="147" t="s">
        <v>22</v>
      </c>
      <c r="D54" t="s">
        <v>434</v>
      </c>
      <c r="E54" t="s">
        <v>435</v>
      </c>
      <c r="F54" t="s">
        <v>436</v>
      </c>
      <c r="G54" t="s">
        <v>437</v>
      </c>
      <c r="H54" s="8">
        <f>VLOOKUP(D54,Résultats!$B$2:$AX$476,'T energie vecteurs'!S5,FALSE)</f>
        <v>0</v>
      </c>
      <c r="I54" s="8">
        <f>VLOOKUP(E54,Résultats!$B$2:$AX$476,'T energie vecteurs'!S5,FALSE)</f>
        <v>2.5400511460000001</v>
      </c>
      <c r="J54" s="8">
        <f>VLOOKUP(F54,Résultats!$B$2:$AX$476,'T energie vecteurs'!S5,FALSE)</f>
        <v>11.58970577</v>
      </c>
      <c r="K54" s="8">
        <f>VLOOKUP(G54,Résultats!$B$2:$AX$476,'T energie vecteurs'!S5,FALSE)</f>
        <v>5.7276829170000001</v>
      </c>
      <c r="L54" s="96">
        <f t="shared" si="9"/>
        <v>19.857439833000001</v>
      </c>
      <c r="M54" s="75"/>
      <c r="N54" s="150" t="s">
        <v>22</v>
      </c>
      <c r="O54" s="29">
        <f>('[2]Bilan 2030 AMS'!$W$46)/11.63</f>
        <v>0</v>
      </c>
      <c r="P54" s="28">
        <f>SUM('[2]Bilan 2030 AMS'!$W$41:$W$43)/11.63</f>
        <v>0.51370583395177316</v>
      </c>
      <c r="Q54" s="28">
        <f>('[2]Bilan 2030 AMS'!$W$13)/11.63</f>
        <v>8.6801025534103395</v>
      </c>
      <c r="R54" s="28">
        <f>('[2]Bilan 2030 AMS'!$W$22+'[2]Bilan 2030 AMS'!$W$30+SUM('[2]Bilan 2030 AMS'!$W$36:$W$40)+SUM('[2]Bilan 2030 AMS'!$W$44:$W$45)+'[2]Bilan 2030 AMS'!$W$47)/11.63</f>
        <v>5.8303059370701886</v>
      </c>
      <c r="S54" s="142">
        <f t="shared" si="10"/>
        <v>15.024114324432301</v>
      </c>
      <c r="T54" s="270"/>
    </row>
    <row r="55" spans="2:20" x14ac:dyDescent="0.35">
      <c r="C55" s="147" t="s">
        <v>23</v>
      </c>
      <c r="H55" s="8">
        <f>SUM(H56:H58)</f>
        <v>3.4151387660000001</v>
      </c>
      <c r="I55" s="8">
        <f>SUM(I56:I58)</f>
        <v>17.763854370999997</v>
      </c>
      <c r="J55" s="8">
        <f>SUM(J56:J58)</f>
        <v>10.215473534999999</v>
      </c>
      <c r="K55" s="8">
        <f>SUM(K56:K58)</f>
        <v>13.8885411047</v>
      </c>
      <c r="L55" s="96">
        <f t="shared" si="9"/>
        <v>45.283007776700003</v>
      </c>
      <c r="M55" s="75"/>
      <c r="N55" s="150" t="s">
        <v>526</v>
      </c>
      <c r="O55" s="29">
        <f>O56+O57</f>
        <v>1.6767751486118248</v>
      </c>
      <c r="P55" s="28">
        <f t="shared" ref="P55:R55" si="11">P56+P57</f>
        <v>10.166487888826081</v>
      </c>
      <c r="Q55" s="28">
        <f t="shared" si="11"/>
        <v>10.77805970914959</v>
      </c>
      <c r="R55" s="28">
        <f t="shared" si="11"/>
        <v>12.962145511535022</v>
      </c>
      <c r="S55" s="142">
        <f t="shared" si="10"/>
        <v>35.583468258122515</v>
      </c>
      <c r="T55" s="270"/>
    </row>
    <row r="56" spans="2:20" x14ac:dyDescent="0.35">
      <c r="C56" s="149" t="s">
        <v>24</v>
      </c>
      <c r="D56" t="s">
        <v>438</v>
      </c>
      <c r="E56" t="s">
        <v>439</v>
      </c>
      <c r="F56" t="s">
        <v>440</v>
      </c>
      <c r="G56" t="s">
        <v>441</v>
      </c>
      <c r="H56" s="16">
        <f>VLOOKUP(D56,Résultats!$B$2:$AX$476,'T energie vecteurs'!S5,FALSE)</f>
        <v>2.4706085330000001</v>
      </c>
      <c r="I56" s="16">
        <f>VLOOKUP(E56,Résultats!$B$2:$AX$476,'T energie vecteurs'!S5,FALSE)</f>
        <v>12.937568969999999</v>
      </c>
      <c r="J56" s="16">
        <f>VLOOKUP(F56,Résultats!$B$2:$AX$476,'T energie vecteurs'!S5,FALSE)</f>
        <v>9.8959887119999994</v>
      </c>
      <c r="K56" s="16">
        <f>VLOOKUP(G56,Résultats!$B$2:$AX$476,'T energie vecteurs'!S5,FALSE)</f>
        <v>11.508958549999999</v>
      </c>
      <c r="L56" s="95">
        <f t="shared" si="9"/>
        <v>36.813124764999998</v>
      </c>
      <c r="M56" s="16"/>
      <c r="N56" s="149" t="s">
        <v>527</v>
      </c>
      <c r="O56" s="143">
        <f>'[2]Bilan 2030 AMS'!$U$46/11.63</f>
        <v>0.29452100220973987</v>
      </c>
      <c r="P56" s="30">
        <f>SUM('[2]Bilan 2030 AMS'!$U$41:$U$43)/11.63</f>
        <v>1.1467590534558165</v>
      </c>
      <c r="Q56" s="30">
        <f>'[2]Bilan 2030 AMS'!$U$13/11.63</f>
        <v>10.77805970914959</v>
      </c>
      <c r="R56" s="30">
        <f>('[2]Bilan 2030 AMS'!$U$22+'[2]Bilan 2030 AMS'!$U$30+SUM('[2]Bilan 2030 AMS'!$U$36:$U$40)+SUM('[2]Bilan 2030 AMS'!$U$44:$U$45)+'[2]Bilan 2030 AMS'!$U$47)/11.63</f>
        <v>11.171859151659513</v>
      </c>
      <c r="S56" s="95">
        <f t="shared" si="10"/>
        <v>23.391198916474657</v>
      </c>
      <c r="T56" s="270"/>
    </row>
    <row r="57" spans="2:20" x14ac:dyDescent="0.35">
      <c r="C57" s="149" t="s">
        <v>47</v>
      </c>
      <c r="D57" t="s">
        <v>442</v>
      </c>
      <c r="E57" t="s">
        <v>443</v>
      </c>
      <c r="F57" t="s">
        <v>444</v>
      </c>
      <c r="G57" t="s">
        <v>445</v>
      </c>
      <c r="H57" s="16">
        <f>VLOOKUP(D57,Résultats!$B$2:$AX$476,'T energie vecteurs'!S5,FALSE)</f>
        <v>0.94453023300000005</v>
      </c>
      <c r="I57" s="16">
        <f>VLOOKUP(E57,Résultats!$B$2:$AX$476,'T energie vecteurs'!S5,FALSE)</f>
        <v>2.1164810520000001</v>
      </c>
      <c r="J57" s="16">
        <f>VLOOKUP(F57,Résultats!$B$2:$AX$476,'T energie vecteurs'!S5,FALSE)</f>
        <v>0</v>
      </c>
      <c r="K57" s="16">
        <f>VLOOKUP(G57,Résultats!$B$2:$AX$476,'T energie vecteurs'!S5,FALSE)</f>
        <v>2.0530288310000002</v>
      </c>
      <c r="L57" s="95">
        <f>SUM(H57:K57)</f>
        <v>5.114040116</v>
      </c>
      <c r="M57" s="16"/>
      <c r="N57" s="149" t="s">
        <v>47</v>
      </c>
      <c r="O57" s="22">
        <f>'[2]Bilan 2030 AMS'!$E$52/11.63</f>
        <v>1.382254146402085</v>
      </c>
      <c r="P57" s="16">
        <f>('[2]Bilan 2030 AMS'!$E$54+'[2]Bilan 2030 AMS'!$E$56)/11.63</f>
        <v>9.0197288353702643</v>
      </c>
      <c r="Q57" s="16">
        <v>0</v>
      </c>
      <c r="R57" s="16">
        <f>('[2]Bilan 2030 AMS'!$E$53+'[2]Bilan 2030 AMS'!$E$55+'[2]Bilan 2030 AMS'!$E$57)/11.63</f>
        <v>1.7902863598755097</v>
      </c>
      <c r="S57" s="95">
        <f t="shared" si="10"/>
        <v>12.192269341647858</v>
      </c>
      <c r="T57" s="270"/>
    </row>
    <row r="58" spans="2:20" x14ac:dyDescent="0.35">
      <c r="C58" s="149" t="s">
        <v>25</v>
      </c>
      <c r="D58" t="s">
        <v>446</v>
      </c>
      <c r="E58" t="s">
        <v>447</v>
      </c>
      <c r="F58" t="s">
        <v>448</v>
      </c>
      <c r="G58" t="s">
        <v>449</v>
      </c>
      <c r="H58" s="16">
        <f>VLOOKUP(D58,Résultats!$B$2:$AX$476,'T energie vecteurs'!S5,FALSE)</f>
        <v>0</v>
      </c>
      <c r="I58" s="16">
        <f>VLOOKUP(E58,Résultats!$B$2:$AX$476,'T energie vecteurs'!S5,FALSE)</f>
        <v>2.7098043490000001</v>
      </c>
      <c r="J58" s="16">
        <f>VLOOKUP(F58,Résultats!$B$2:$AX$476,'T energie vecteurs'!S5,FALSE)</f>
        <v>0.31948482299999997</v>
      </c>
      <c r="K58" s="16">
        <f>VLOOKUP(G58,Résultats!$B$2:$AX$476,'T energie vecteurs'!S5,FALSE)</f>
        <v>0.32655372370000002</v>
      </c>
      <c r="L58" s="95">
        <f t="shared" si="9"/>
        <v>3.3558428956999999</v>
      </c>
      <c r="M58" s="16"/>
      <c r="N58" s="150" t="s">
        <v>25</v>
      </c>
      <c r="O58" s="29">
        <f>'[2]Bilan 2030 AMS'!$T$46/11.63</f>
        <v>0</v>
      </c>
      <c r="P58" s="28">
        <f>SUM('[2]Bilan 2030 AMS'!$T$41:$T$43)/11.63</f>
        <v>2.7227172784892524</v>
      </c>
      <c r="Q58" s="28">
        <f>'[2]Bilan 2030 AMS'!$T$13/11.63</f>
        <v>0.65898779382870609</v>
      </c>
      <c r="R58" s="28">
        <f>('[2]Bilan 2030 AMS'!$T$22+'[2]Bilan 2030 AMS'!$T$30+SUM('[2]Bilan 2030 AMS'!$T$36:$T$40)+SUM('[2]Bilan 2030 AMS'!$T$44:$T$45)+'[2]Bilan 2030 AMS'!$T$47)/11.63</f>
        <v>0.46807543992501843</v>
      </c>
      <c r="S58" s="142">
        <f t="shared" si="10"/>
        <v>3.8497805122429769</v>
      </c>
      <c r="T58" s="270"/>
    </row>
    <row r="59" spans="2:20" x14ac:dyDescent="0.35">
      <c r="C59" s="23" t="s">
        <v>26</v>
      </c>
      <c r="D59" s="10"/>
      <c r="E59" s="10"/>
      <c r="F59" s="10"/>
      <c r="G59" s="10"/>
      <c r="H59" s="9">
        <f>SUM(H50,H53:H55)</f>
        <v>3.5842494108</v>
      </c>
      <c r="I59" s="9">
        <f>SUM(I50,I53:I55)</f>
        <v>65.814093631999995</v>
      </c>
      <c r="J59" s="9">
        <f>SUM(J50,J53:J55)</f>
        <v>37.1672087488</v>
      </c>
      <c r="K59" s="9">
        <f>SUM(K50,K53:K55)</f>
        <v>38.031975831557297</v>
      </c>
      <c r="L59" s="98">
        <f>SUM(H59:K59)</f>
        <v>144.5975276231573</v>
      </c>
      <c r="M59" s="79"/>
      <c r="N59" s="151" t="s">
        <v>26</v>
      </c>
      <c r="O59" s="32">
        <f>O50+O53+O54+O55+O58</f>
        <v>1.6767751486118248</v>
      </c>
      <c r="P59" s="31">
        <f>P50+P53+P54+P55+P58</f>
        <v>42.718416801287631</v>
      </c>
      <c r="Q59" s="31">
        <f>Q50+Q53+Q54+Q55+Q58</f>
        <v>37.188117067610435</v>
      </c>
      <c r="R59" s="31">
        <f>R50+R53+R54+R55+R58</f>
        <v>38.889156048271914</v>
      </c>
      <c r="S59" s="144">
        <f t="shared" si="10"/>
        <v>120.4724650657818</v>
      </c>
      <c r="T59" s="79"/>
    </row>
    <row r="60" spans="2:20" s="3" customFormat="1" x14ac:dyDescent="0.35">
      <c r="O60" s="77"/>
      <c r="P60" s="77"/>
      <c r="Q60" s="77"/>
      <c r="R60" s="78"/>
      <c r="S60" s="45"/>
    </row>
    <row r="61" spans="2:20" s="3" customFormat="1" x14ac:dyDescent="0.35">
      <c r="B61" s="60"/>
      <c r="K61" s="47"/>
      <c r="O61" s="79"/>
      <c r="P61" s="79"/>
      <c r="Q61" s="79"/>
      <c r="R61" s="80"/>
      <c r="S61" s="81"/>
    </row>
    <row r="62" spans="2:20" s="3" customFormat="1" ht="30.5" x14ac:dyDescent="0.5">
      <c r="B62" s="60"/>
      <c r="C62" s="145">
        <v>2035</v>
      </c>
      <c r="D62" s="146"/>
      <c r="E62" s="146"/>
      <c r="F62" s="146"/>
      <c r="G62" s="146"/>
      <c r="H62" s="76" t="s">
        <v>36</v>
      </c>
      <c r="I62" s="76" t="s">
        <v>49</v>
      </c>
      <c r="J62" s="76" t="s">
        <v>38</v>
      </c>
      <c r="K62" s="76" t="s">
        <v>48</v>
      </c>
      <c r="L62" s="93" t="s">
        <v>1</v>
      </c>
      <c r="N62" s="145">
        <v>2035</v>
      </c>
      <c r="O62" s="141" t="s">
        <v>36</v>
      </c>
      <c r="P62" s="76" t="s">
        <v>49</v>
      </c>
      <c r="Q62" s="76" t="s">
        <v>38</v>
      </c>
      <c r="R62" s="76" t="s">
        <v>48</v>
      </c>
      <c r="S62" s="93" t="s">
        <v>1</v>
      </c>
    </row>
    <row r="63" spans="2:20" s="3" customFormat="1" x14ac:dyDescent="0.35">
      <c r="B63" s="60"/>
      <c r="C63" s="147" t="s">
        <v>18</v>
      </c>
      <c r="D63"/>
      <c r="E63"/>
      <c r="F63"/>
      <c r="G63"/>
      <c r="H63" s="8">
        <f>SUM(H64:H65)</f>
        <v>0</v>
      </c>
      <c r="I63" s="8">
        <f>SUM(I64:I65)</f>
        <v>37.873862720000005</v>
      </c>
      <c r="J63" s="8">
        <f>SUM(J64:J65)</f>
        <v>2.9867997649999998</v>
      </c>
      <c r="K63" s="8">
        <f>SUM(K64:K65)</f>
        <v>0.57087133311390004</v>
      </c>
      <c r="L63" s="96">
        <f t="shared" ref="L63:L72" si="12">SUM(H63:K63)</f>
        <v>41.431533818113905</v>
      </c>
      <c r="N63" s="150" t="s">
        <v>18</v>
      </c>
      <c r="O63" s="29">
        <f>'[2]Bilan 2035 AMS'!$X$46/11.63</f>
        <v>0</v>
      </c>
      <c r="P63" s="28">
        <f>SUM('[2]Bilan 2035 AMS'!$X$41:$X$43)/11.63</f>
        <v>20.368226795065386</v>
      </c>
      <c r="Q63" s="28">
        <f>'[2]Bilan 2035 AMS'!$X$13/11.63</f>
        <v>4.9304993277965163</v>
      </c>
      <c r="R63" s="28">
        <f>('[2]Bilan 2035 AMS'!$X$22+'[2]Bilan 2035 AMS'!$X$30+SUM('[2]Bilan 2035 AMS'!$X$36:$X$40)+SUM('[2]Bilan 2035 AMS'!$X$44:$X$45)+'[2]Bilan 2035 AMS'!$X$47)/11.63</f>
        <v>0.71388194021352669</v>
      </c>
      <c r="S63" s="142">
        <f>SUM(O63:R63)</f>
        <v>26.012608063075426</v>
      </c>
    </row>
    <row r="64" spans="2:20" s="3" customFormat="1" x14ac:dyDescent="0.35">
      <c r="B64" s="60"/>
      <c r="C64" s="148" t="s">
        <v>19</v>
      </c>
      <c r="D64" t="s">
        <v>422</v>
      </c>
      <c r="E64" t="s">
        <v>423</v>
      </c>
      <c r="F64" t="s">
        <v>424</v>
      </c>
      <c r="G64" t="s">
        <v>425</v>
      </c>
      <c r="H64" s="16">
        <f>VLOOKUP(D64,Résultats!$B$2:$AX$476,'T energie vecteurs'!T5,FALSE)</f>
        <v>0</v>
      </c>
      <c r="I64" s="16">
        <f>VLOOKUP(E64,Résultats!$B$2:$AX$476,'T energie vecteurs'!T5,FALSE)</f>
        <v>17.88983095</v>
      </c>
      <c r="J64" s="38">
        <f>VLOOKUP(F64,Résultats!$B$2:$AX$476,'T energie vecteurs'!T5,FALSE)</f>
        <v>1.596452875</v>
      </c>
      <c r="K64" s="16">
        <f>VLOOKUP(G64,Résultats!$B$2:$AX$476,'T energie vecteurs'!T5,FALSE)</f>
        <v>6.2761013899999998E-5</v>
      </c>
      <c r="L64" s="95">
        <f t="shared" si="12"/>
        <v>19.486346586013902</v>
      </c>
      <c r="N64" s="148" t="s">
        <v>19</v>
      </c>
      <c r="O64" s="143"/>
      <c r="P64" s="16"/>
      <c r="Q64" s="34"/>
      <c r="R64" s="16"/>
      <c r="S64" s="95"/>
    </row>
    <row r="65" spans="2:20" s="3" customFormat="1" x14ac:dyDescent="0.35">
      <c r="B65" s="60"/>
      <c r="C65" s="149" t="s">
        <v>20</v>
      </c>
      <c r="D65" t="s">
        <v>426</v>
      </c>
      <c r="E65" t="s">
        <v>427</v>
      </c>
      <c r="F65" t="s">
        <v>428</v>
      </c>
      <c r="G65" t="s">
        <v>429</v>
      </c>
      <c r="H65" s="16">
        <f>VLOOKUP(D65,Résultats!$B$2:$AX$476,'T energie vecteurs'!T5,FALSE)</f>
        <v>0</v>
      </c>
      <c r="I65" s="16">
        <f>VLOOKUP(E65,Résultats!$B$2:$AX$476,'T energie vecteurs'!T5,FALSE)</f>
        <v>19.984031770000001</v>
      </c>
      <c r="J65" s="16">
        <f>VLOOKUP(F65,Résultats!$B$2:$AX$476,'T energie vecteurs'!T5,FALSE)</f>
        <v>1.39034689</v>
      </c>
      <c r="K65" s="16">
        <f>VLOOKUP(G65,Résultats!$B$2:$AX$476,'T energie vecteurs'!T5,FALSE)</f>
        <v>0.57080857210000002</v>
      </c>
      <c r="L65" s="95">
        <f t="shared" si="12"/>
        <v>21.9451872321</v>
      </c>
      <c r="N65" s="149" t="s">
        <v>20</v>
      </c>
      <c r="O65" s="143"/>
      <c r="P65" s="16"/>
      <c r="Q65" s="34"/>
      <c r="R65" s="16"/>
      <c r="S65" s="95"/>
    </row>
    <row r="66" spans="2:20" s="3" customFormat="1" x14ac:dyDescent="0.35">
      <c r="B66" s="60"/>
      <c r="C66" s="147" t="s">
        <v>21</v>
      </c>
      <c r="D66" t="s">
        <v>430</v>
      </c>
      <c r="E66" t="s">
        <v>431</v>
      </c>
      <c r="F66" t="s">
        <v>432</v>
      </c>
      <c r="G66" t="s">
        <v>433</v>
      </c>
      <c r="H66" s="8">
        <f>VLOOKUP(D66,Résultats!$B$2:$AX$476,'T energie vecteurs'!T5,FALSE)</f>
        <v>0.14154820500000001</v>
      </c>
      <c r="I66" s="294">
        <f>VLOOKUP(E66,Résultats!$B$2:$AX$476,'T energie vecteurs'!T5,FALSE)</f>
        <v>4.3914483960000004</v>
      </c>
      <c r="J66" s="8">
        <f>VLOOKUP(F66,Résultats!$B$2:$AX$476,'T energie vecteurs'!T5,FALSE)</f>
        <v>12.8962754</v>
      </c>
      <c r="K66" s="8">
        <f>VLOOKUP(G66,Résultats!$B$2:$AX$476,'T energie vecteurs'!T5,FALSE)+8</f>
        <v>17.107144743999989</v>
      </c>
      <c r="L66" s="96">
        <f t="shared" si="12"/>
        <v>34.53641674499999</v>
      </c>
      <c r="N66" s="150" t="s">
        <v>21</v>
      </c>
      <c r="O66" s="29">
        <f>'[2]Bilan 2035 AMS'!$V$46/11.63</f>
        <v>0</v>
      </c>
      <c r="P66" s="28">
        <f>SUM('[2]Bilan 2035 AMS'!$V$41:$V$43)/11.63</f>
        <v>0.2803815090427012</v>
      </c>
      <c r="Q66" s="28">
        <f>'[2]Bilan 2035 AMS'!$V$13/11.63</f>
        <v>13.66998097163356</v>
      </c>
      <c r="R66" s="28">
        <f>('[2]Bilan 2035 AMS'!$V$22+'[2]Bilan 2035 AMS'!$V$30+SUM('[2]Bilan 2035 AMS'!$V$36:$V$40)+SUM('[2]Bilan 2035 AMS'!$V$44:$V$45)+'[2]Bilan 2035 AMS'!$V$47)/11.63</f>
        <v>18.205556198234998</v>
      </c>
      <c r="S66" s="142">
        <f t="shared" ref="S66:S72" si="13">SUM(O66:R66)</f>
        <v>32.155918678911263</v>
      </c>
    </row>
    <row r="67" spans="2:20" s="3" customFormat="1" x14ac:dyDescent="0.35">
      <c r="B67" s="60"/>
      <c r="C67" s="147" t="s">
        <v>22</v>
      </c>
      <c r="D67" t="s">
        <v>434</v>
      </c>
      <c r="E67" t="s">
        <v>435</v>
      </c>
      <c r="F67" t="s">
        <v>436</v>
      </c>
      <c r="G67" t="s">
        <v>437</v>
      </c>
      <c r="H67" s="8">
        <f>VLOOKUP(D67,Résultats!$B$2:$AX$476,'T energie vecteurs'!T5,FALSE)</f>
        <v>0</v>
      </c>
      <c r="I67" s="8">
        <f>VLOOKUP(E67,Résultats!$B$2:$AX$476,'T energie vecteurs'!T5,FALSE)</f>
        <v>2.293130283</v>
      </c>
      <c r="J67" s="8">
        <f>VLOOKUP(F67,Résultats!$B$2:$AX$476,'T energie vecteurs'!T5,FALSE)</f>
        <v>12.26221346</v>
      </c>
      <c r="K67" s="8">
        <f>VLOOKUP(G67,Résultats!$B$2:$AX$476,'T energie vecteurs'!T5,FALSE)</f>
        <v>5.8468263379999996</v>
      </c>
      <c r="L67" s="96">
        <f t="shared" si="12"/>
        <v>20.402170081000001</v>
      </c>
      <c r="N67" s="150" t="s">
        <v>22</v>
      </c>
      <c r="O67" s="29">
        <f>('[2]Bilan 2035 AMS'!$W$46)/11.63</f>
        <v>0</v>
      </c>
      <c r="P67" s="28">
        <f>SUM('[2]Bilan 2035 AMS'!$W$41:$W$43)/11.63</f>
        <v>0.29595297360942058</v>
      </c>
      <c r="Q67" s="28">
        <f>('[2]Bilan 2035 AMS'!$W$13)/11.63</f>
        <v>8.3287092566459684</v>
      </c>
      <c r="R67" s="28">
        <f>('[2]Bilan 2035 AMS'!$W$22+'[2]Bilan 2035 AMS'!$W$30+SUM('[2]Bilan 2035 AMS'!$W$36:$W$40)+SUM('[2]Bilan 2035 AMS'!$W$44:$W$45)+'[2]Bilan 2035 AMS'!$W$47)/11.63</f>
        <v>5.8183910708262125</v>
      </c>
      <c r="S67" s="142">
        <f t="shared" si="13"/>
        <v>14.443053301081601</v>
      </c>
    </row>
    <row r="68" spans="2:20" s="3" customFormat="1" x14ac:dyDescent="0.35">
      <c r="B68" s="60"/>
      <c r="C68" s="147" t="s">
        <v>23</v>
      </c>
      <c r="D68"/>
      <c r="E68"/>
      <c r="F68"/>
      <c r="G68"/>
      <c r="H68" s="8">
        <f>SUM(H69:H71)</f>
        <v>3.7180360189999995</v>
      </c>
      <c r="I68" s="8">
        <f>SUM(I69:I71)</f>
        <v>19.143202304999999</v>
      </c>
      <c r="J68" s="8">
        <f>SUM(J69:J71)</f>
        <v>11.0877461601</v>
      </c>
      <c r="K68" s="8">
        <f>SUM(K69:K71)</f>
        <v>14.787392903200001</v>
      </c>
      <c r="L68" s="96">
        <f t="shared" si="12"/>
        <v>48.736377387299996</v>
      </c>
      <c r="N68" s="150" t="s">
        <v>526</v>
      </c>
      <c r="O68" s="29">
        <f>O69+O70</f>
        <v>1.3911334709592624</v>
      </c>
      <c r="P68" s="28">
        <f t="shared" ref="P68:R68" si="14">P69+P70</f>
        <v>9.005548116801986</v>
      </c>
      <c r="Q68" s="28">
        <f t="shared" si="14"/>
        <v>11.209591158486214</v>
      </c>
      <c r="R68" s="28">
        <f t="shared" si="14"/>
        <v>12.668347584501593</v>
      </c>
      <c r="S68" s="142">
        <f t="shared" si="13"/>
        <v>34.274620330749059</v>
      </c>
    </row>
    <row r="69" spans="2:20" s="3" customFormat="1" x14ac:dyDescent="0.35">
      <c r="B69" s="60"/>
      <c r="C69" s="149" t="s">
        <v>24</v>
      </c>
      <c r="D69" t="s">
        <v>438</v>
      </c>
      <c r="E69" t="s">
        <v>439</v>
      </c>
      <c r="F69" t="s">
        <v>440</v>
      </c>
      <c r="G69" t="s">
        <v>441</v>
      </c>
      <c r="H69" s="16">
        <f>VLOOKUP(D69,Résultats!$B$2:$AX$476,'T energie vecteurs'!T5,FALSE)</f>
        <v>2.7000098709999998</v>
      </c>
      <c r="I69" s="16">
        <f>VLOOKUP(E69,Résultats!$B$2:$AX$476,'T energie vecteurs'!T5,FALSE)</f>
        <v>13.81581459</v>
      </c>
      <c r="J69" s="16">
        <f>VLOOKUP(F69,Résultats!$B$2:$AX$476,'T energie vecteurs'!T5,FALSE)</f>
        <v>10.74088409</v>
      </c>
      <c r="K69" s="16">
        <f>VLOOKUP(G69,Résultats!$B$2:$AX$476,'T energie vecteurs'!T5,FALSE)</f>
        <v>12.19605685</v>
      </c>
      <c r="L69" s="95">
        <f t="shared" si="12"/>
        <v>39.452765401000001</v>
      </c>
      <c r="N69" s="149" t="s">
        <v>527</v>
      </c>
      <c r="O69" s="143">
        <f>'[2]Bilan 2035 AMS'!$U$46/11.63</f>
        <v>0.3034226661306943</v>
      </c>
      <c r="P69" s="30">
        <f>SUM('[2]Bilan 2035 AMS'!$U$41:$U$43)/11.63</f>
        <v>0.87702223145539193</v>
      </c>
      <c r="Q69" s="30">
        <f>'[2]Bilan 2035 AMS'!$U$13/11.63</f>
        <v>11.209591158486214</v>
      </c>
      <c r="R69" s="30">
        <f>('[2]Bilan 2035 AMS'!$U$22+'[2]Bilan 2035 AMS'!$U$30+SUM('[2]Bilan 2035 AMS'!$U$36:$U$40)+SUM('[2]Bilan 2035 AMS'!$U$44:$U$45)+'[2]Bilan 2035 AMS'!$U$47)/11.63</f>
        <v>10.247916701535528</v>
      </c>
      <c r="S69" s="95">
        <f t="shared" si="13"/>
        <v>22.637952757607827</v>
      </c>
    </row>
    <row r="70" spans="2:20" s="3" customFormat="1" x14ac:dyDescent="0.35">
      <c r="B70" s="60"/>
      <c r="C70" s="149" t="s">
        <v>47</v>
      </c>
      <c r="D70" t="s">
        <v>442</v>
      </c>
      <c r="E70" t="s">
        <v>443</v>
      </c>
      <c r="F70" t="s">
        <v>444</v>
      </c>
      <c r="G70" t="s">
        <v>445</v>
      </c>
      <c r="H70" s="16">
        <f>VLOOKUP(D70,Résultats!$B$2:$AX$476,'T energie vecteurs'!T5,FALSE)</f>
        <v>1.0180261479999999</v>
      </c>
      <c r="I70" s="16">
        <f>VLOOKUP(E70,Résultats!$B$2:$AX$476,'T energie vecteurs'!T5,FALSE)</f>
        <v>2.3372129899999998</v>
      </c>
      <c r="J70" s="16">
        <f>VLOOKUP(F70,Résultats!$B$2:$AX$476,'T energie vecteurs'!T5,FALSE)</f>
        <v>0</v>
      </c>
      <c r="K70" s="16">
        <f>VLOOKUP(G70,Résultats!$B$2:$AX$476,'T energie vecteurs'!T5,FALSE)</f>
        <v>2.240709039</v>
      </c>
      <c r="L70" s="95">
        <f t="shared" si="12"/>
        <v>5.5959481770000004</v>
      </c>
      <c r="N70" s="149" t="s">
        <v>47</v>
      </c>
      <c r="O70" s="22">
        <f>'[2]Bilan 2035 AMS'!$E$52/11.63</f>
        <v>1.0877108048285682</v>
      </c>
      <c r="P70" s="16">
        <f>('[2]Bilan 2035 AMS'!$E$54+'[2]Bilan 2035 AMS'!$E$56)/11.63</f>
        <v>8.128525885346594</v>
      </c>
      <c r="Q70" s="16">
        <v>0</v>
      </c>
      <c r="R70" s="16">
        <f>('[2]Bilan 2035 AMS'!$E$53+'[2]Bilan 2035 AMS'!$E$55+'[2]Bilan 2035 AMS'!$E$57)/11.63</f>
        <v>2.4204308829660648</v>
      </c>
      <c r="S70" s="95">
        <f t="shared" si="13"/>
        <v>11.636667573141226</v>
      </c>
    </row>
    <row r="71" spans="2:20" s="3" customFormat="1" x14ac:dyDescent="0.35">
      <c r="B71" s="60"/>
      <c r="C71" s="149" t="s">
        <v>25</v>
      </c>
      <c r="D71" t="s">
        <v>446</v>
      </c>
      <c r="E71" t="s">
        <v>447</v>
      </c>
      <c r="F71" t="s">
        <v>448</v>
      </c>
      <c r="G71" t="s">
        <v>449</v>
      </c>
      <c r="H71" s="16">
        <f>VLOOKUP(D71,Résultats!$B$2:$AX$476,'T energie vecteurs'!T5,FALSE)</f>
        <v>0</v>
      </c>
      <c r="I71" s="16">
        <f>VLOOKUP(E71,Résultats!$B$2:$AX$476,'T energie vecteurs'!T5,FALSE)</f>
        <v>2.9901747250000001</v>
      </c>
      <c r="J71" s="16">
        <f>VLOOKUP(F71,Résultats!$B$2:$AX$476,'T energie vecteurs'!T5,FALSE)</f>
        <v>0.34686207009999998</v>
      </c>
      <c r="K71" s="16">
        <f>VLOOKUP(G71,Résultats!$B$2:$AX$476,'T energie vecteurs'!T5,FALSE)</f>
        <v>0.35062701419999998</v>
      </c>
      <c r="L71" s="95">
        <f t="shared" si="12"/>
        <v>3.6876638093</v>
      </c>
      <c r="N71" s="150" t="s">
        <v>25</v>
      </c>
      <c r="O71" s="29">
        <f>'[2]Bilan 2035 AMS'!$T$46/11.63</f>
        <v>0</v>
      </c>
      <c r="P71" s="28">
        <f>SUM('[2]Bilan 2035 AMS'!$T$41:$T$43)/11.63</f>
        <v>2.4228513277549277</v>
      </c>
      <c r="Q71" s="28">
        <f>'[2]Bilan 2035 AMS'!$T$13/11.63</f>
        <v>0.66316671372420477</v>
      </c>
      <c r="R71" s="28">
        <f>('[2]Bilan 2035 AMS'!$T$22+'[2]Bilan 2035 AMS'!$T$30+SUM('[2]Bilan 2035 AMS'!$T$36:$T$40)+SUM('[2]Bilan 2035 AMS'!$T$44:$T$45)+'[2]Bilan 2035 AMS'!$T$47)/11.63</f>
        <v>0.56933217653918211</v>
      </c>
      <c r="S71" s="142">
        <f t="shared" si="13"/>
        <v>3.6553502180183144</v>
      </c>
    </row>
    <row r="72" spans="2:20" s="3" customFormat="1" x14ac:dyDescent="0.35">
      <c r="B72" s="60"/>
      <c r="C72" s="23" t="s">
        <v>26</v>
      </c>
      <c r="D72" s="10"/>
      <c r="E72" s="10"/>
      <c r="F72" s="10"/>
      <c r="G72" s="10"/>
      <c r="H72" s="9">
        <f>SUM(H63,H66:H68)</f>
        <v>3.8595842239999993</v>
      </c>
      <c r="I72" s="9">
        <f>SUM(I63,I66:I68)</f>
        <v>63.701643704000006</v>
      </c>
      <c r="J72" s="9">
        <f>SUM(J63,J66:J68)</f>
        <v>39.233034785100003</v>
      </c>
      <c r="K72" s="9">
        <f>SUM(K63,K66:K68)</f>
        <v>38.312235318313888</v>
      </c>
      <c r="L72" s="98">
        <f t="shared" si="12"/>
        <v>145.10649803141391</v>
      </c>
      <c r="N72" s="151" t="s">
        <v>26</v>
      </c>
      <c r="O72" s="32">
        <f>O63+O66+O67+O68+O71</f>
        <v>1.3911334709592624</v>
      </c>
      <c r="P72" s="31">
        <f>P63+P66+P67+P68+P71</f>
        <v>32.372960722274421</v>
      </c>
      <c r="Q72" s="31">
        <f>Q63+Q66+Q67+Q68+Q71</f>
        <v>38.801947428286461</v>
      </c>
      <c r="R72" s="31">
        <f>R63+R66+R67+R68+R71</f>
        <v>37.975508970315509</v>
      </c>
      <c r="S72" s="144">
        <f t="shared" si="13"/>
        <v>110.54155059183566</v>
      </c>
    </row>
    <row r="73" spans="2:20" s="3" customFormat="1" x14ac:dyDescent="0.35">
      <c r="B73" s="60"/>
      <c r="K73" s="47"/>
    </row>
    <row r="74" spans="2:20" s="3" customFormat="1" x14ac:dyDescent="0.35">
      <c r="B74" s="60"/>
      <c r="K74" s="47"/>
    </row>
    <row r="75" spans="2:20" ht="30.5" x14ac:dyDescent="0.5">
      <c r="M75" s="19"/>
      <c r="N75" s="145">
        <v>2040</v>
      </c>
      <c r="O75" s="141" t="s">
        <v>36</v>
      </c>
      <c r="P75" s="76" t="s">
        <v>49</v>
      </c>
      <c r="Q75" s="76" t="s">
        <v>38</v>
      </c>
      <c r="R75" s="76" t="s">
        <v>48</v>
      </c>
      <c r="S75" s="93" t="s">
        <v>1</v>
      </c>
      <c r="T75" s="19"/>
    </row>
    <row r="76" spans="2:20" x14ac:dyDescent="0.35">
      <c r="M76" s="75"/>
      <c r="N76" s="150" t="s">
        <v>18</v>
      </c>
      <c r="O76" s="29">
        <f>'[2]Bilan 2040 AMS'!$X$46/11.63</f>
        <v>0</v>
      </c>
      <c r="P76" s="28">
        <f>SUM('[2]Bilan 2040 AMS'!$X$41:$X$43)/11.63</f>
        <v>11.523150470221623</v>
      </c>
      <c r="Q76" s="28">
        <f>'[2]Bilan 2040 AMS'!$X$13/11.63</f>
        <v>7.3604305439237443</v>
      </c>
      <c r="R76" s="28">
        <f>('[2]Bilan 2040 AMS'!$X$22+'[2]Bilan 2040 AMS'!$X$30+SUM('[2]Bilan 2040 AMS'!$X$36:$X$40)+SUM('[2]Bilan 2040 AMS'!$X$44:$X$45)+'[2]Bilan 2040 AMS'!$X$47)/11.63</f>
        <v>0.82036919362281002</v>
      </c>
      <c r="S76" s="142">
        <f>SUM(O76:R76)</f>
        <v>19.703950207768177</v>
      </c>
      <c r="T76" s="75"/>
    </row>
    <row r="77" spans="2:20" x14ac:dyDescent="0.35">
      <c r="M77" s="16"/>
      <c r="N77" s="148" t="s">
        <v>19</v>
      </c>
      <c r="O77" s="143"/>
      <c r="P77" s="16"/>
      <c r="Q77" s="34"/>
      <c r="R77" s="16"/>
      <c r="S77" s="95"/>
      <c r="T77" s="16"/>
    </row>
    <row r="78" spans="2:20" x14ac:dyDescent="0.35">
      <c r="M78" s="16"/>
      <c r="N78" s="149" t="s">
        <v>20</v>
      </c>
      <c r="O78" s="143"/>
      <c r="P78" s="16"/>
      <c r="Q78" s="34"/>
      <c r="R78" s="16"/>
      <c r="S78" s="95"/>
      <c r="T78" s="16"/>
    </row>
    <row r="79" spans="2:20" x14ac:dyDescent="0.35">
      <c r="M79" s="75"/>
      <c r="N79" s="150" t="s">
        <v>21</v>
      </c>
      <c r="O79" s="29">
        <f>'[2]Bilan 2040 AMS'!$V$46/11.63</f>
        <v>0</v>
      </c>
      <c r="P79" s="28">
        <f>SUM('[2]Bilan 2040 AMS'!$V$41:$V$43)/11.63</f>
        <v>0.19376684200489136</v>
      </c>
      <c r="Q79" s="28">
        <f>'[2]Bilan 2040 AMS'!$V$13/11.63</f>
        <v>12.85664909149545</v>
      </c>
      <c r="R79" s="28">
        <f>('[2]Bilan 2040 AMS'!$V$22+'[2]Bilan 2040 AMS'!$V$30+SUM('[2]Bilan 2040 AMS'!$V$36:$V$40)+SUM('[2]Bilan 2040 AMS'!$V$44:$V$45)+'[2]Bilan 2040 AMS'!$V$47)/11.63</f>
        <v>17.88565150255387</v>
      </c>
      <c r="S79" s="142">
        <f t="shared" ref="S79:S85" si="15">SUM(O79:R79)</f>
        <v>30.936067436054209</v>
      </c>
      <c r="T79" s="75"/>
    </row>
    <row r="80" spans="2:20" x14ac:dyDescent="0.35">
      <c r="M80" s="75"/>
      <c r="N80" s="150" t="s">
        <v>22</v>
      </c>
      <c r="O80" s="29">
        <f>('[2]Bilan 2040 AMS'!$W$46)/11.63</f>
        <v>0</v>
      </c>
      <c r="P80" s="28">
        <f>SUM('[2]Bilan 2040 AMS'!$W$41:$W$43)/11.63</f>
        <v>0.11521464135896119</v>
      </c>
      <c r="Q80" s="28">
        <f>('[2]Bilan 2040 AMS'!$W$13)/11.63</f>
        <v>7.9301963623766705</v>
      </c>
      <c r="R80" s="28">
        <f>('[2]Bilan 2040 AMS'!$W$22+'[2]Bilan 2040 AMS'!$W$30+SUM('[2]Bilan 2040 AMS'!$W$36:$W$40)+SUM('[2]Bilan 2040 AMS'!$W$44:$W$45)+'[2]Bilan 2040 AMS'!$W$47)/11.63</f>
        <v>5.8749549721390419</v>
      </c>
      <c r="S80" s="142">
        <f t="shared" si="15"/>
        <v>13.920365975874674</v>
      </c>
      <c r="T80" s="75"/>
    </row>
    <row r="81" spans="3:20" x14ac:dyDescent="0.35">
      <c r="M81" s="75"/>
      <c r="N81" s="150" t="s">
        <v>526</v>
      </c>
      <c r="O81" s="29">
        <f>O82+O83</f>
        <v>1.0663889333372438</v>
      </c>
      <c r="P81" s="28">
        <f t="shared" ref="P81:R81" si="16">P82+P83</f>
        <v>7.9766529525380374</v>
      </c>
      <c r="Q81" s="28">
        <f t="shared" si="16"/>
        <v>11.573158932200231</v>
      </c>
      <c r="R81" s="28">
        <f t="shared" si="16"/>
        <v>12.414361661716427</v>
      </c>
      <c r="S81" s="142">
        <f t="shared" si="15"/>
        <v>33.030562479791939</v>
      </c>
      <c r="T81" s="75"/>
    </row>
    <row r="82" spans="3:20" x14ac:dyDescent="0.35">
      <c r="M82" s="16"/>
      <c r="N82" s="149" t="s">
        <v>527</v>
      </c>
      <c r="O82" s="143">
        <f>'[2]Bilan 2040 AMS'!$U$46/11.63</f>
        <v>0.23939709850813815</v>
      </c>
      <c r="P82" s="30">
        <f>SUM('[2]Bilan 2040 AMS'!$U$41:$U$43)/11.63</f>
        <v>0.63084948483483205</v>
      </c>
      <c r="Q82" s="30">
        <f>'[2]Bilan 2040 AMS'!$U$13/11.63</f>
        <v>11.573158932200231</v>
      </c>
      <c r="R82" s="30">
        <f>('[2]Bilan 2040 AMS'!$U$22+'[2]Bilan 2040 AMS'!$U$30+SUM('[2]Bilan 2040 AMS'!$U$36:$U$40)+SUM('[2]Bilan 2040 AMS'!$U$44:$U$45)+'[2]Bilan 2040 AMS'!$U$47)/11.63</f>
        <v>9.450455548627243</v>
      </c>
      <c r="S82" s="95">
        <f t="shared" si="15"/>
        <v>21.893861064170444</v>
      </c>
      <c r="T82" s="16"/>
    </row>
    <row r="83" spans="3:20" x14ac:dyDescent="0.35">
      <c r="M83" s="16"/>
      <c r="N83" s="149" t="s">
        <v>47</v>
      </c>
      <c r="O83" s="22">
        <f>'[2]Bilan 2040 AMS'!$E$52/11.63</f>
        <v>0.82699183482910565</v>
      </c>
      <c r="P83" s="16">
        <f>('[2]Bilan 2040 AMS'!$E$54+'[2]Bilan 2040 AMS'!$E$56)/11.63</f>
        <v>7.3458034677032051</v>
      </c>
      <c r="Q83" s="16">
        <v>0</v>
      </c>
      <c r="R83" s="16">
        <f>('[2]Bilan 2040 AMS'!$E$53+'[2]Bilan 2040 AMS'!$E$55+'[2]Bilan 2040 AMS'!$E$57)/11.63</f>
        <v>2.9639061130891839</v>
      </c>
      <c r="S83" s="95">
        <f t="shared" si="15"/>
        <v>11.136701415621495</v>
      </c>
      <c r="T83" s="16"/>
    </row>
    <row r="84" spans="3:20" x14ac:dyDescent="0.35">
      <c r="M84" s="16"/>
      <c r="N84" s="150" t="s">
        <v>25</v>
      </c>
      <c r="O84" s="29">
        <f>'[2]Bilan 2040 AMS'!$T$46/11.63</f>
        <v>0</v>
      </c>
      <c r="P84" s="28">
        <f>SUM('[2]Bilan 2040 AMS'!$T$41:$T$43)/11.63</f>
        <v>2.1409186750914735</v>
      </c>
      <c r="Q84" s="28">
        <f>'[2]Bilan 2040 AMS'!$T$13/11.63</f>
        <v>0.66734563361970334</v>
      </c>
      <c r="R84" s="28">
        <f>('[2]Bilan 2040 AMS'!$T$22+'[2]Bilan 2040 AMS'!$T$30+SUM('[2]Bilan 2040 AMS'!$T$36:$T$40)+SUM('[2]Bilan 2040 AMS'!$T$44:$T$45)+'[2]Bilan 2040 AMS'!$T$47)/11.63</f>
        <v>0.67058891315334579</v>
      </c>
      <c r="S84" s="142">
        <f t="shared" si="15"/>
        <v>3.4788532218645227</v>
      </c>
      <c r="T84" s="16"/>
    </row>
    <row r="85" spans="3:20" x14ac:dyDescent="0.35">
      <c r="M85" s="79"/>
      <c r="N85" s="151" t="s">
        <v>26</v>
      </c>
      <c r="O85" s="32">
        <f>O76+O79+O80+O81+O84</f>
        <v>1.0663889333372438</v>
      </c>
      <c r="P85" s="31">
        <f>P76+P79+P80+P81+P84</f>
        <v>21.949703581214987</v>
      </c>
      <c r="Q85" s="31">
        <f>Q76+Q79+Q80+Q81+Q84</f>
        <v>40.387780563615799</v>
      </c>
      <c r="R85" s="31">
        <f>R76+R79+R80+R81+R84</f>
        <v>37.665926243185496</v>
      </c>
      <c r="S85" s="144">
        <f t="shared" si="15"/>
        <v>101.06979932135353</v>
      </c>
      <c r="T85" s="79"/>
    </row>
    <row r="86" spans="3:20" s="3" customFormat="1" x14ac:dyDescent="0.35"/>
    <row r="87" spans="3:20" s="3" customFormat="1" x14ac:dyDescent="0.35"/>
    <row r="88" spans="3:20" ht="30.5" x14ac:dyDescent="0.5">
      <c r="C88" s="145">
        <v>2050</v>
      </c>
      <c r="D88" s="146"/>
      <c r="E88" s="146"/>
      <c r="F88" s="146"/>
      <c r="G88" s="146"/>
      <c r="H88" s="76" t="s">
        <v>36</v>
      </c>
      <c r="I88" s="76" t="s">
        <v>49</v>
      </c>
      <c r="J88" s="76" t="s">
        <v>38</v>
      </c>
      <c r="K88" s="76" t="s">
        <v>48</v>
      </c>
      <c r="L88" s="93" t="s">
        <v>1</v>
      </c>
      <c r="M88" s="19"/>
      <c r="N88" s="145">
        <v>2050</v>
      </c>
      <c r="O88" s="141" t="s">
        <v>36</v>
      </c>
      <c r="P88" s="76" t="s">
        <v>49</v>
      </c>
      <c r="Q88" s="76" t="s">
        <v>38</v>
      </c>
      <c r="R88" s="76" t="s">
        <v>48</v>
      </c>
      <c r="S88" s="93" t="s">
        <v>1</v>
      </c>
      <c r="T88" s="19"/>
    </row>
    <row r="89" spans="3:20" x14ac:dyDescent="0.35">
      <c r="C89" s="147" t="s">
        <v>18</v>
      </c>
      <c r="H89" s="8">
        <f>SUM(H90:H91)</f>
        <v>0</v>
      </c>
      <c r="I89" s="8">
        <f>SUM(I90:I91)</f>
        <v>29.825883312000002</v>
      </c>
      <c r="J89" s="8">
        <f>SUM(J90:J91)</f>
        <v>6.820004505</v>
      </c>
      <c r="K89" s="8">
        <f>SUM(K90:K91)</f>
        <v>1.4298195124008999</v>
      </c>
      <c r="L89" s="96">
        <f t="shared" ref="L89:L98" si="17">SUM(H89:K89)</f>
        <v>38.075707329400899</v>
      </c>
      <c r="M89" s="75"/>
      <c r="N89" s="150" t="s">
        <v>18</v>
      </c>
      <c r="O89" s="29">
        <f>'[2]Bilan 2050 AMS'!$X$46/11.63</f>
        <v>0</v>
      </c>
      <c r="P89" s="28">
        <f>SUM('[2]Bilan 2050 AMS'!$X$41:$X$43)/11.63</f>
        <v>1.3985435581551227</v>
      </c>
      <c r="Q89" s="28">
        <f>'[2]Bilan 2050 AMS'!$X$13/11.63</f>
        <v>9.4962816335190112</v>
      </c>
      <c r="R89" s="28">
        <f>('[2]Bilan 2050 AMS'!$X$22+'[2]Bilan 2050 AMS'!$X$30+SUM('[2]Bilan 2050 AMS'!$X$36:$X$40)+SUM('[2]Bilan 2050 AMS'!$X$44:$X$45)+'[2]Bilan 2050 AMS'!$X$47)/11.63</f>
        <v>0.90796012430314721</v>
      </c>
      <c r="S89" s="142">
        <f>SUM(O89:R89)</f>
        <v>11.80278531597728</v>
      </c>
      <c r="T89" s="270"/>
    </row>
    <row r="90" spans="3:20" x14ac:dyDescent="0.35">
      <c r="C90" s="148" t="s">
        <v>19</v>
      </c>
      <c r="D90" t="s">
        <v>422</v>
      </c>
      <c r="E90" t="s">
        <v>423</v>
      </c>
      <c r="F90" t="s">
        <v>424</v>
      </c>
      <c r="G90" t="s">
        <v>425</v>
      </c>
      <c r="H90" s="16">
        <f>VLOOKUP(D90,Résultats!$B$2:$AX$476,'T energie vecteurs'!W5,FALSE)</f>
        <v>0</v>
      </c>
      <c r="I90" s="16">
        <f>VLOOKUP(E90,Résultats!$B$2:$AX$476,'T energie vecteurs'!W5,FALSE)</f>
        <v>8.1482740020000008</v>
      </c>
      <c r="J90" s="16">
        <f>VLOOKUP(F90,Résultats!$B$2:$AX$476,'T energie vecteurs'!W5,FALSE)</f>
        <v>5.0537013579999996</v>
      </c>
      <c r="K90" s="16">
        <f>VLOOKUP(G90,Résultats!$B$2:$AX$476,'T energie vecteurs'!W5,FALSE)</f>
        <v>4.0246400899999999E-5</v>
      </c>
      <c r="L90" s="95">
        <f>SUM(H90:K90)</f>
        <v>13.2020156064009</v>
      </c>
      <c r="M90" s="16"/>
      <c r="N90" s="148" t="s">
        <v>19</v>
      </c>
      <c r="O90" s="143"/>
      <c r="P90" s="16"/>
      <c r="Q90" s="34"/>
      <c r="R90" s="16"/>
      <c r="S90" s="95"/>
      <c r="T90" s="270"/>
    </row>
    <row r="91" spans="3:20" x14ac:dyDescent="0.35">
      <c r="C91" s="149" t="s">
        <v>20</v>
      </c>
      <c r="D91" t="s">
        <v>426</v>
      </c>
      <c r="E91" t="s">
        <v>427</v>
      </c>
      <c r="F91" t="s">
        <v>428</v>
      </c>
      <c r="G91" t="s">
        <v>429</v>
      </c>
      <c r="H91" s="16">
        <f>VLOOKUP(D91,Résultats!$B$2:$AX$476,'T energie vecteurs'!W5,FALSE)</f>
        <v>0</v>
      </c>
      <c r="I91" s="16">
        <f>VLOOKUP(E91,Résultats!$B$2:$AX$476,'T energie vecteurs'!W5,FALSE)</f>
        <v>21.677609310000001</v>
      </c>
      <c r="J91" s="16">
        <f>VLOOKUP(F91,Résultats!$B$2:$AX$476,'T energie vecteurs'!W5,FALSE)</f>
        <v>1.7663031469999999</v>
      </c>
      <c r="K91" s="16">
        <f>VLOOKUP(G91,Résultats!$B$2:$AX$476,'T energie vecteurs'!W5,FALSE)</f>
        <v>1.4297792659999999</v>
      </c>
      <c r="L91" s="95">
        <f>SUM(H91:K91)</f>
        <v>24.873691723</v>
      </c>
      <c r="M91" s="16"/>
      <c r="N91" s="149" t="s">
        <v>20</v>
      </c>
      <c r="O91" s="143"/>
      <c r="P91" s="16"/>
      <c r="Q91" s="34"/>
      <c r="R91" s="16"/>
      <c r="S91" s="95"/>
      <c r="T91" s="270"/>
    </row>
    <row r="92" spans="3:20" x14ac:dyDescent="0.35">
      <c r="C92" s="147" t="s">
        <v>21</v>
      </c>
      <c r="D92" t="s">
        <v>430</v>
      </c>
      <c r="E92" t="s">
        <v>431</v>
      </c>
      <c r="F92" t="s">
        <v>432</v>
      </c>
      <c r="G92" t="s">
        <v>433</v>
      </c>
      <c r="H92" s="8">
        <f>VLOOKUP(D92,Résultats!$B$2:$AX$476,'T energie vecteurs'!W5,FALSE)</f>
        <v>8.9770938999999994E-2</v>
      </c>
      <c r="I92" s="8">
        <f>VLOOKUP(E92,Résultats!$B$2:$AX$476,'T energie vecteurs'!W5,FALSE)</f>
        <v>2.8910080219999998</v>
      </c>
      <c r="J92" s="8">
        <f>VLOOKUP(F92,Résultats!$B$2:$AX$476,'T energie vecteurs'!W5,FALSE)</f>
        <v>12.116328709999999</v>
      </c>
      <c r="K92" s="8">
        <f>VLOOKUP(G92,Résultats!$B$2:$AX$476,'T energie vecteurs'!W5,FALSE)+8</f>
        <v>14.868428732</v>
      </c>
      <c r="L92" s="96">
        <f t="shared" si="17"/>
        <v>29.965536403000002</v>
      </c>
      <c r="M92" s="75"/>
      <c r="N92" s="150" t="s">
        <v>21</v>
      </c>
      <c r="O92" s="29">
        <f>'[2]Bilan 2050 AMS'!$V$46/11.63</f>
        <v>0</v>
      </c>
      <c r="P92" s="28">
        <f>SUM('[2]Bilan 2050 AMS'!$V$41:$V$43)/11.63</f>
        <v>1.6616930926769611E-2</v>
      </c>
      <c r="Q92" s="28">
        <f>'[2]Bilan 2050 AMS'!$V$13/11.63</f>
        <v>11.097613013386876</v>
      </c>
      <c r="R92" s="28">
        <f>('[2]Bilan 2050 AMS'!$V$22+'[2]Bilan 2050 AMS'!$V$30+SUM('[2]Bilan 2050 AMS'!$V$36:$V$40)+SUM('[2]Bilan 2050 AMS'!$V$44:$V$45)+'[2]Bilan 2050 AMS'!$V$47)/11.63</f>
        <v>17.665401848404688</v>
      </c>
      <c r="S92" s="142">
        <f t="shared" ref="S92:S98" si="18">SUM(O92:R92)</f>
        <v>28.779631792718334</v>
      </c>
      <c r="T92" s="270"/>
    </row>
    <row r="93" spans="3:20" x14ac:dyDescent="0.35">
      <c r="C93" s="147" t="s">
        <v>22</v>
      </c>
      <c r="D93" t="s">
        <v>434</v>
      </c>
      <c r="E93" t="s">
        <v>435</v>
      </c>
      <c r="F93" t="s">
        <v>436</v>
      </c>
      <c r="G93" t="s">
        <v>437</v>
      </c>
      <c r="H93" s="8">
        <f>VLOOKUP(D93,Résultats!$B$2:$AX$476,'T energie vecteurs'!W5,FALSE)</f>
        <v>0</v>
      </c>
      <c r="I93" s="8">
        <f>VLOOKUP(E93,Résultats!$B$2:$AX$476,'T energie vecteurs'!W5,FALSE)</f>
        <v>2.0076515810000002</v>
      </c>
      <c r="J93" s="8">
        <f>VLOOKUP(F93,Résultats!$B$2:$AX$476,'T energie vecteurs'!W5,FALSE)</f>
        <v>12.262601419999999</v>
      </c>
      <c r="K93" s="8">
        <f>VLOOKUP(G93,Résultats!$B$2:$AX$476,'T energie vecteurs'!W5,FALSE)</f>
        <v>5.3406745630000003</v>
      </c>
      <c r="L93" s="96">
        <f t="shared" si="17"/>
        <v>19.610927564000001</v>
      </c>
      <c r="M93" s="75"/>
      <c r="N93" s="150" t="s">
        <v>22</v>
      </c>
      <c r="O93" s="29">
        <f>('[2]Bilan 2050 AMS'!$W$46)/11.63</f>
        <v>0</v>
      </c>
      <c r="P93" s="28">
        <f>SUM('[2]Bilan 2050 AMS'!$W$41:$W$43)/11.63</f>
        <v>1.1267336638591747E-2</v>
      </c>
      <c r="Q93" s="28">
        <f>('[2]Bilan 2050 AMS'!$W$13)/11.63</f>
        <v>7.0135260544850855</v>
      </c>
      <c r="R93" s="28">
        <f>('[2]Bilan 2050 AMS'!$W$22+'[2]Bilan 2050 AMS'!$W$30+SUM('[2]Bilan 2050 AMS'!$W$36:$W$40)+SUM('[2]Bilan 2050 AMS'!$W$44:$W$45)+'[2]Bilan 2050 AMS'!$W$47)/11.63</f>
        <v>5.3974994937181009</v>
      </c>
      <c r="S93" s="142">
        <f t="shared" si="18"/>
        <v>12.422292884841777</v>
      </c>
      <c r="T93" s="270"/>
    </row>
    <row r="94" spans="3:20" x14ac:dyDescent="0.35">
      <c r="C94" s="147" t="s">
        <v>23</v>
      </c>
      <c r="H94" s="8">
        <f>SUM(H95:H97)</f>
        <v>4.767983203</v>
      </c>
      <c r="I94" s="8">
        <f>SUM(I95:I97)</f>
        <v>22.957848067</v>
      </c>
      <c r="J94" s="8">
        <f>SUM(J95:J97)</f>
        <v>14.5832512313</v>
      </c>
      <c r="K94" s="8">
        <f>SUM(K95:K97)</f>
        <v>18.036633306300001</v>
      </c>
      <c r="L94" s="96">
        <f t="shared" si="17"/>
        <v>60.345715807600001</v>
      </c>
      <c r="M94" s="75"/>
      <c r="N94" s="150" t="s">
        <v>526</v>
      </c>
      <c r="O94" s="29">
        <f>O95+O96</f>
        <v>0.50999043873635208</v>
      </c>
      <c r="P94" s="28">
        <f t="shared" ref="P94:R94" si="19">P95+P96</f>
        <v>6.210920806222556</v>
      </c>
      <c r="Q94" s="28">
        <f t="shared" si="19"/>
        <v>11.841180566367466</v>
      </c>
      <c r="R94" s="28">
        <f t="shared" si="19"/>
        <v>11.611861398619791</v>
      </c>
      <c r="S94" s="142">
        <f t="shared" si="18"/>
        <v>30.173953209946166</v>
      </c>
      <c r="T94" s="270"/>
    </row>
    <row r="95" spans="3:20" x14ac:dyDescent="0.35">
      <c r="C95" s="149" t="s">
        <v>24</v>
      </c>
      <c r="D95" t="s">
        <v>438</v>
      </c>
      <c r="E95" t="s">
        <v>439</v>
      </c>
      <c r="F95" t="s">
        <v>440</v>
      </c>
      <c r="G95" t="s">
        <v>441</v>
      </c>
      <c r="H95" s="16">
        <f>VLOOKUP(D95,Résultats!$B$2:$AX$476,'T energie vecteurs'!W5,FALSE)</f>
        <v>3.4823388230000001</v>
      </c>
      <c r="I95" s="16">
        <f>VLOOKUP(E95,Résultats!$B$2:$AX$476,'T energie vecteurs'!W5,FALSE)</f>
        <v>16.15546938</v>
      </c>
      <c r="J95" s="16">
        <f>VLOOKUP(F95,Résultats!$B$2:$AX$476,'T energie vecteurs'!W5,FALSE)</f>
        <v>14.121355810000001</v>
      </c>
      <c r="K95" s="16">
        <f>VLOOKUP(G95,Résultats!$B$2:$AX$476,'T energie vecteurs'!W5,FALSE)</f>
        <v>14.68591999</v>
      </c>
      <c r="L95" s="95">
        <f t="shared" si="17"/>
        <v>48.445084003000005</v>
      </c>
      <c r="M95" s="16"/>
      <c r="N95" s="149" t="s">
        <v>527</v>
      </c>
      <c r="O95" s="143">
        <f>'[2]Bilan 2050 AMS'!$U$46/11.63</f>
        <v>0.11044156358856616</v>
      </c>
      <c r="P95" s="30">
        <f>SUM('[2]Bilan 2050 AMS'!$U$41:$U$43)/11.63</f>
        <v>0.17957005331488499</v>
      </c>
      <c r="Q95" s="30">
        <f>'[2]Bilan 2050 AMS'!$U$13/11.63</f>
        <v>11.841180566367466</v>
      </c>
      <c r="R95" s="30">
        <f>('[2]Bilan 2050 AMS'!$U$22+'[2]Bilan 2050 AMS'!$U$30+SUM('[2]Bilan 2050 AMS'!$U$36:$U$40)+SUM('[2]Bilan 2050 AMS'!$U$44:$U$45)+'[2]Bilan 2050 AMS'!$U$47)/11.63</f>
        <v>7.9200329817239066</v>
      </c>
      <c r="S95" s="95">
        <f t="shared" si="18"/>
        <v>20.051225164994825</v>
      </c>
      <c r="T95" s="270"/>
    </row>
    <row r="96" spans="3:20" x14ac:dyDescent="0.35">
      <c r="C96" s="149" t="s">
        <v>47</v>
      </c>
      <c r="D96" t="s">
        <v>442</v>
      </c>
      <c r="E96" t="s">
        <v>443</v>
      </c>
      <c r="F96" t="s">
        <v>444</v>
      </c>
      <c r="G96" t="s">
        <v>445</v>
      </c>
      <c r="H96" s="16">
        <f>VLOOKUP(D96,Résultats!$B$2:$AX$476,'T energie vecteurs'!W5,FALSE)</f>
        <v>1.2856443799999999</v>
      </c>
      <c r="I96" s="16">
        <f>VLOOKUP(E96,Résultats!$B$2:$AX$476,'T energie vecteurs'!W5,FALSE)</f>
        <v>3.0779470600000001</v>
      </c>
      <c r="J96" s="16">
        <f>VLOOKUP(F96,Résultats!$B$2:$AX$476,'T energie vecteurs'!W5,FALSE)</f>
        <v>0</v>
      </c>
      <c r="K96" s="16">
        <f>VLOOKUP(G96,Résultats!$B$2:$AX$476,'T energie vecteurs'!W5,FALSE)</f>
        <v>2.9102989890000002</v>
      </c>
      <c r="L96" s="95">
        <f t="shared" si="17"/>
        <v>7.2738904290000006</v>
      </c>
      <c r="M96" s="16"/>
      <c r="N96" s="149" t="s">
        <v>47</v>
      </c>
      <c r="O96" s="22">
        <f>'[2]Bilan 2050 AMS'!$E$52/11.63</f>
        <v>0.39954887514778586</v>
      </c>
      <c r="P96" s="16">
        <f>('[2]Bilan 2050 AMS'!$E$54+'[2]Bilan 2050 AMS'!$E$56)/11.63</f>
        <v>6.0313507529076711</v>
      </c>
      <c r="Q96" s="16">
        <v>0</v>
      </c>
      <c r="R96" s="16">
        <f>('[2]Bilan 2050 AMS'!$E$53+'[2]Bilan 2050 AMS'!$E$55+'[2]Bilan 2050 AMS'!$E$57)/11.63</f>
        <v>3.691828416895885</v>
      </c>
      <c r="S96" s="95">
        <f t="shared" si="18"/>
        <v>10.122728044951341</v>
      </c>
      <c r="T96" s="270"/>
    </row>
    <row r="97" spans="3:20" x14ac:dyDescent="0.35">
      <c r="C97" s="149" t="s">
        <v>25</v>
      </c>
      <c r="D97" t="s">
        <v>446</v>
      </c>
      <c r="E97" t="s">
        <v>447</v>
      </c>
      <c r="F97" t="s">
        <v>448</v>
      </c>
      <c r="G97" t="s">
        <v>449</v>
      </c>
      <c r="H97" s="16">
        <f>VLOOKUP(D97,Résultats!$B$2:$AX$476,'T energie vecteurs'!W5,FALSE)</f>
        <v>0</v>
      </c>
      <c r="I97" s="16">
        <f>VLOOKUP(E97,Résultats!$B$2:$AX$476,'T energie vecteurs'!W5,FALSE)</f>
        <v>3.724431627</v>
      </c>
      <c r="J97" s="16">
        <f>VLOOKUP(F97,Résultats!$B$2:$AX$476,'T energie vecteurs'!W5,FALSE)</f>
        <v>0.4618954213</v>
      </c>
      <c r="K97" s="16">
        <f>VLOOKUP(G97,Résultats!$B$2:$AX$476,'T energie vecteurs'!W5,FALSE)</f>
        <v>0.44041432730000002</v>
      </c>
      <c r="L97" s="95">
        <f t="shared" si="17"/>
        <v>4.6267413756</v>
      </c>
      <c r="M97" s="16"/>
      <c r="N97" s="150" t="s">
        <v>25</v>
      </c>
      <c r="O97" s="29">
        <f>'[2]Bilan 2050 AMS'!$T$46/11.63</f>
        <v>0</v>
      </c>
      <c r="P97" s="28">
        <f>SUM('[2]Bilan 2050 AMS'!$T$41:$T$43)/11.63</f>
        <v>1.4717761593144036</v>
      </c>
      <c r="Q97" s="28">
        <f>'[2]Bilan 2050 AMS'!$T$13/11.63</f>
        <v>0.67462774966663508</v>
      </c>
      <c r="R97" s="28">
        <f>('[2]Bilan 2050 AMS'!$T$22+'[2]Bilan 2050 AMS'!$T$30+SUM('[2]Bilan 2050 AMS'!$T$36:$T$40)+SUM('[2]Bilan 2050 AMS'!$T$44:$T$45)+'[2]Bilan 2050 AMS'!$T$47)/11.63</f>
        <v>0.8884159129156487</v>
      </c>
      <c r="S97" s="142">
        <f t="shared" si="18"/>
        <v>3.0348198218966873</v>
      </c>
      <c r="T97" s="270"/>
    </row>
    <row r="98" spans="3:20" x14ac:dyDescent="0.35">
      <c r="C98" s="23" t="s">
        <v>26</v>
      </c>
      <c r="D98" s="10"/>
      <c r="E98" s="10"/>
      <c r="F98" s="10"/>
      <c r="G98" s="10"/>
      <c r="H98" s="9">
        <f>SUM(H89,H92:H94)</f>
        <v>4.8577541420000001</v>
      </c>
      <c r="I98" s="9">
        <f>SUM(I89,I92:I94)</f>
        <v>57.682390982000001</v>
      </c>
      <c r="J98" s="9">
        <f>SUM(J89,J92:J94)</f>
        <v>45.782185866299997</v>
      </c>
      <c r="K98" s="9">
        <f>SUM(K89,K92:K94)</f>
        <v>39.6755561137009</v>
      </c>
      <c r="L98" s="98">
        <f t="shared" si="17"/>
        <v>147.99788710400091</v>
      </c>
      <c r="M98" s="79"/>
      <c r="N98" s="151" t="s">
        <v>26</v>
      </c>
      <c r="O98" s="32">
        <f>O89+O92+O93+O94+O97</f>
        <v>0.50999043873635208</v>
      </c>
      <c r="P98" s="31">
        <f>P89+P92+P93+P94+P97</f>
        <v>9.1091247912574431</v>
      </c>
      <c r="Q98" s="31">
        <f>Q89+Q92+Q93+Q94+Q97</f>
        <v>40.123229017425068</v>
      </c>
      <c r="R98" s="31">
        <f>R89+R92+R93+R94+R97</f>
        <v>36.471138777961372</v>
      </c>
      <c r="S98" s="144">
        <f t="shared" si="18"/>
        <v>86.213483025380242</v>
      </c>
      <c r="T98" s="79"/>
    </row>
    <row r="99" spans="3:20" x14ac:dyDescent="0.35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O99" s="77"/>
      <c r="P99" s="77"/>
      <c r="Q99" s="77"/>
      <c r="R99" s="78"/>
      <c r="S99" s="45"/>
    </row>
    <row r="100" spans="3:20" x14ac:dyDescent="0.35">
      <c r="C100" s="3"/>
      <c r="D100" s="3"/>
      <c r="E100" s="3"/>
      <c r="F100" s="3">
        <f>0.1/0.028*51.84</f>
        <v>185.14285714285717</v>
      </c>
      <c r="G100" s="3"/>
      <c r="H100" s="3"/>
      <c r="I100" s="3"/>
      <c r="J100" s="3"/>
      <c r="K100" s="3"/>
      <c r="L100" s="3"/>
      <c r="M100" s="3"/>
      <c r="O100" s="3"/>
      <c r="P100" s="3"/>
      <c r="Q100" s="3"/>
      <c r="R100" s="3"/>
      <c r="S100" s="3"/>
    </row>
    <row r="101" spans="3:20" x14ac:dyDescent="0.35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O101" s="3"/>
      <c r="P101" s="3"/>
      <c r="Q101" s="3"/>
      <c r="R101" s="3"/>
      <c r="S101" s="3"/>
    </row>
    <row r="102" spans="3:20" s="3" customFormat="1" x14ac:dyDescent="0.35">
      <c r="C102" s="60" t="s">
        <v>524</v>
      </c>
      <c r="F102" s="3">
        <f>0.1/0.028*51.84</f>
        <v>185.14285714285717</v>
      </c>
      <c r="N102" s="60" t="s">
        <v>525</v>
      </c>
    </row>
    <row r="103" spans="3:20" s="3" customFormat="1" ht="30.5" x14ac:dyDescent="0.5">
      <c r="C103" s="145">
        <v>2050</v>
      </c>
      <c r="D103" s="146"/>
      <c r="E103" s="146"/>
      <c r="F103" s="146"/>
      <c r="G103" s="146"/>
      <c r="H103" s="76" t="s">
        <v>36</v>
      </c>
      <c r="I103" s="76" t="s">
        <v>49</v>
      </c>
      <c r="J103" s="76" t="s">
        <v>38</v>
      </c>
      <c r="K103" s="76" t="s">
        <v>48</v>
      </c>
      <c r="L103" s="93" t="s">
        <v>1</v>
      </c>
      <c r="N103" s="145">
        <v>2050</v>
      </c>
      <c r="O103" s="141" t="s">
        <v>36</v>
      </c>
      <c r="P103" s="76" t="s">
        <v>49</v>
      </c>
      <c r="Q103" s="76" t="s">
        <v>38</v>
      </c>
      <c r="R103" s="76" t="s">
        <v>48</v>
      </c>
      <c r="S103" s="93" t="s">
        <v>1</v>
      </c>
    </row>
    <row r="104" spans="3:20" s="3" customFormat="1" x14ac:dyDescent="0.35">
      <c r="C104" s="276" t="s">
        <v>18</v>
      </c>
      <c r="D104" s="277"/>
      <c r="E104" s="277"/>
      <c r="F104" s="277"/>
      <c r="G104" s="277"/>
      <c r="H104" s="278" t="e">
        <f>H89-#REF!</f>
        <v>#REF!</v>
      </c>
      <c r="I104" s="278" t="e">
        <f>I89-#REF!</f>
        <v>#REF!</v>
      </c>
      <c r="J104" s="278" t="e">
        <f>J89-#REF!</f>
        <v>#REF!</v>
      </c>
      <c r="K104" s="278" t="e">
        <f>K89-#REF!</f>
        <v>#REF!</v>
      </c>
      <c r="L104" s="279" t="e">
        <f>L89-#REF!</f>
        <v>#REF!</v>
      </c>
      <c r="N104" s="276" t="s">
        <v>18</v>
      </c>
      <c r="O104" s="285">
        <f>H89-O89</f>
        <v>0</v>
      </c>
      <c r="P104" s="286">
        <f t="shared" ref="P104:S113" si="20">I89-P89</f>
        <v>28.42733975384488</v>
      </c>
      <c r="Q104" s="286">
        <f t="shared" si="20"/>
        <v>-2.6762771285190112</v>
      </c>
      <c r="R104" s="286">
        <f t="shared" si="20"/>
        <v>0.52185938809775267</v>
      </c>
      <c r="S104" s="287">
        <f t="shared" si="20"/>
        <v>26.272922013423617</v>
      </c>
    </row>
    <row r="105" spans="3:20" s="3" customFormat="1" x14ac:dyDescent="0.35">
      <c r="C105" s="148" t="s">
        <v>19</v>
      </c>
      <c r="D105" t="s">
        <v>422</v>
      </c>
      <c r="E105" t="s">
        <v>423</v>
      </c>
      <c r="F105" t="s">
        <v>424</v>
      </c>
      <c r="G105" t="s">
        <v>425</v>
      </c>
      <c r="H105" s="34" t="e">
        <f>H90-#REF!</f>
        <v>#REF!</v>
      </c>
      <c r="I105" s="34" t="e">
        <f>I90-#REF!</f>
        <v>#REF!</v>
      </c>
      <c r="J105" s="34" t="e">
        <f>J90-#REF!</f>
        <v>#REF!</v>
      </c>
      <c r="K105" s="34" t="e">
        <f>K90-#REF!</f>
        <v>#REF!</v>
      </c>
      <c r="L105" s="280" t="e">
        <f>L90-#REF!</f>
        <v>#REF!</v>
      </c>
      <c r="N105" s="148" t="s">
        <v>19</v>
      </c>
      <c r="O105" s="288">
        <f t="shared" ref="O105:O113" si="21">H90-O90</f>
        <v>0</v>
      </c>
      <c r="P105" s="34">
        <f t="shared" si="20"/>
        <v>8.1482740020000008</v>
      </c>
      <c r="Q105" s="34">
        <f t="shared" si="20"/>
        <v>5.0537013579999996</v>
      </c>
      <c r="R105" s="34">
        <f t="shared" si="20"/>
        <v>4.0246400899999999E-5</v>
      </c>
      <c r="S105" s="280">
        <f t="shared" si="20"/>
        <v>13.2020156064009</v>
      </c>
    </row>
    <row r="106" spans="3:20" s="3" customFormat="1" x14ac:dyDescent="0.35">
      <c r="C106" s="149" t="s">
        <v>20</v>
      </c>
      <c r="D106" t="s">
        <v>426</v>
      </c>
      <c r="E106" t="s">
        <v>427</v>
      </c>
      <c r="F106" t="s">
        <v>428</v>
      </c>
      <c r="G106" t="s">
        <v>429</v>
      </c>
      <c r="H106" s="34" t="e">
        <f>H91-#REF!</f>
        <v>#REF!</v>
      </c>
      <c r="I106" s="34" t="e">
        <f>I91-#REF!</f>
        <v>#REF!</v>
      </c>
      <c r="J106" s="34" t="e">
        <f>J91-#REF!</f>
        <v>#REF!</v>
      </c>
      <c r="K106" s="34" t="e">
        <f>K91-#REF!</f>
        <v>#REF!</v>
      </c>
      <c r="L106" s="280" t="e">
        <f>L91-#REF!</f>
        <v>#REF!</v>
      </c>
      <c r="N106" s="149" t="s">
        <v>20</v>
      </c>
      <c r="O106" s="288">
        <f t="shared" si="21"/>
        <v>0</v>
      </c>
      <c r="P106" s="34">
        <f t="shared" si="20"/>
        <v>21.677609310000001</v>
      </c>
      <c r="Q106" s="34">
        <f t="shared" si="20"/>
        <v>1.7663031469999999</v>
      </c>
      <c r="R106" s="34">
        <f t="shared" si="20"/>
        <v>1.4297792659999999</v>
      </c>
      <c r="S106" s="280">
        <f t="shared" si="20"/>
        <v>24.873691723</v>
      </c>
    </row>
    <row r="107" spans="3:20" s="3" customFormat="1" x14ac:dyDescent="0.35">
      <c r="C107" s="276" t="s">
        <v>21</v>
      </c>
      <c r="D107" s="277" t="s">
        <v>430</v>
      </c>
      <c r="E107" s="277" t="s">
        <v>431</v>
      </c>
      <c r="F107" s="277" t="s">
        <v>432</v>
      </c>
      <c r="G107" s="277" t="s">
        <v>433</v>
      </c>
      <c r="H107" s="278" t="e">
        <f>H92-#REF!</f>
        <v>#REF!</v>
      </c>
      <c r="I107" s="278" t="e">
        <f>I92-#REF!</f>
        <v>#REF!</v>
      </c>
      <c r="J107" s="278" t="e">
        <f>J92-#REF!</f>
        <v>#REF!</v>
      </c>
      <c r="K107" s="278" t="e">
        <f>K92-#REF!</f>
        <v>#REF!</v>
      </c>
      <c r="L107" s="279" t="e">
        <f>L92-#REF!</f>
        <v>#REF!</v>
      </c>
      <c r="N107" s="276" t="s">
        <v>21</v>
      </c>
      <c r="O107" s="289">
        <f t="shared" si="21"/>
        <v>8.9770938999999994E-2</v>
      </c>
      <c r="P107" s="286">
        <f t="shared" si="20"/>
        <v>2.8743910910732304</v>
      </c>
      <c r="Q107" s="286">
        <f t="shared" si="20"/>
        <v>1.018715696613123</v>
      </c>
      <c r="R107" s="286">
        <f t="shared" si="20"/>
        <v>-2.796973116404688</v>
      </c>
      <c r="S107" s="287">
        <f t="shared" si="20"/>
        <v>1.1859046102816677</v>
      </c>
    </row>
    <row r="108" spans="3:20" s="3" customFormat="1" x14ac:dyDescent="0.35">
      <c r="C108" s="276" t="s">
        <v>22</v>
      </c>
      <c r="D108" s="277" t="s">
        <v>434</v>
      </c>
      <c r="E108" s="277" t="s">
        <v>435</v>
      </c>
      <c r="F108" s="277" t="s">
        <v>436</v>
      </c>
      <c r="G108" s="277" t="s">
        <v>437</v>
      </c>
      <c r="H108" s="278" t="e">
        <f>H93-#REF!</f>
        <v>#REF!</v>
      </c>
      <c r="I108" s="278" t="e">
        <f>I93-#REF!</f>
        <v>#REF!</v>
      </c>
      <c r="J108" s="278" t="e">
        <f>J93-#REF!</f>
        <v>#REF!</v>
      </c>
      <c r="K108" s="278" t="e">
        <f>K93-#REF!</f>
        <v>#REF!</v>
      </c>
      <c r="L108" s="279" t="e">
        <f>L93-#REF!</f>
        <v>#REF!</v>
      </c>
      <c r="N108" s="276" t="s">
        <v>22</v>
      </c>
      <c r="O108" s="289">
        <f t="shared" si="21"/>
        <v>0</v>
      </c>
      <c r="P108" s="286">
        <f t="shared" si="20"/>
        <v>1.9963842443614084</v>
      </c>
      <c r="Q108" s="286">
        <f t="shared" si="20"/>
        <v>5.2490753655149138</v>
      </c>
      <c r="R108" s="286">
        <f t="shared" si="20"/>
        <v>-5.6824930718100575E-2</v>
      </c>
      <c r="S108" s="287">
        <f t="shared" si="20"/>
        <v>7.1886346791582234</v>
      </c>
    </row>
    <row r="109" spans="3:20" s="3" customFormat="1" x14ac:dyDescent="0.35">
      <c r="C109" s="276" t="s">
        <v>23</v>
      </c>
      <c r="D109" s="277"/>
      <c r="E109" s="277"/>
      <c r="F109" s="277"/>
      <c r="G109" s="277"/>
      <c r="H109" s="278" t="e">
        <f>H94-#REF!</f>
        <v>#REF!</v>
      </c>
      <c r="I109" s="278" t="e">
        <f>I94-#REF!</f>
        <v>#REF!</v>
      </c>
      <c r="J109" s="278" t="e">
        <f>J94-#REF!</f>
        <v>#REF!</v>
      </c>
      <c r="K109" s="278" t="e">
        <f>K94-#REF!</f>
        <v>#REF!</v>
      </c>
      <c r="L109" s="279" t="e">
        <f>L94-#REF!</f>
        <v>#REF!</v>
      </c>
      <c r="N109" s="276" t="s">
        <v>23</v>
      </c>
      <c r="O109" s="289">
        <f t="shared" si="21"/>
        <v>4.2579927642636477</v>
      </c>
      <c r="P109" s="286">
        <f t="shared" si="20"/>
        <v>16.746927260777444</v>
      </c>
      <c r="Q109" s="286">
        <f t="shared" si="20"/>
        <v>2.7420706649325339</v>
      </c>
      <c r="R109" s="286">
        <f t="shared" si="20"/>
        <v>6.4247719076802099</v>
      </c>
      <c r="S109" s="287">
        <f t="shared" si="20"/>
        <v>30.171762597653835</v>
      </c>
    </row>
    <row r="110" spans="3:20" s="3" customFormat="1" x14ac:dyDescent="0.35">
      <c r="C110" s="149" t="s">
        <v>24</v>
      </c>
      <c r="D110" t="s">
        <v>438</v>
      </c>
      <c r="E110" t="s">
        <v>439</v>
      </c>
      <c r="F110" t="s">
        <v>440</v>
      </c>
      <c r="G110" t="s">
        <v>441</v>
      </c>
      <c r="H110" s="34" t="e">
        <f>H95-#REF!</f>
        <v>#REF!</v>
      </c>
      <c r="I110" s="34" t="e">
        <f>I95-#REF!</f>
        <v>#REF!</v>
      </c>
      <c r="J110" s="34" t="e">
        <f>J95-#REF!</f>
        <v>#REF!</v>
      </c>
      <c r="K110" s="34" t="e">
        <f>K95-#REF!</f>
        <v>#REF!</v>
      </c>
      <c r="L110" s="280" t="e">
        <f>L95-#REF!</f>
        <v>#REF!</v>
      </c>
      <c r="N110" s="149" t="s">
        <v>24</v>
      </c>
      <c r="O110" s="288">
        <f t="shared" si="21"/>
        <v>3.3718972594114338</v>
      </c>
      <c r="P110" s="271">
        <f t="shared" si="20"/>
        <v>15.975899326685115</v>
      </c>
      <c r="Q110" s="271">
        <f t="shared" si="20"/>
        <v>2.2801752436325344</v>
      </c>
      <c r="R110" s="271">
        <f t="shared" si="20"/>
        <v>6.7658870082760938</v>
      </c>
      <c r="S110" s="280">
        <f t="shared" si="20"/>
        <v>28.39385883800518</v>
      </c>
    </row>
    <row r="111" spans="3:20" s="3" customFormat="1" x14ac:dyDescent="0.35">
      <c r="C111" s="149" t="s">
        <v>47</v>
      </c>
      <c r="D111" t="s">
        <v>442</v>
      </c>
      <c r="E111" t="s">
        <v>443</v>
      </c>
      <c r="F111" t="s">
        <v>444</v>
      </c>
      <c r="G111" t="s">
        <v>445</v>
      </c>
      <c r="H111" s="34" t="e">
        <f>H96-#REF!</f>
        <v>#REF!</v>
      </c>
      <c r="I111" s="34" t="e">
        <f>I96-#REF!</f>
        <v>#REF!</v>
      </c>
      <c r="J111" s="34" t="e">
        <f>J96-#REF!</f>
        <v>#REF!</v>
      </c>
      <c r="K111" s="34" t="e">
        <f>K96-#REF!</f>
        <v>#REF!</v>
      </c>
      <c r="L111" s="280" t="e">
        <f>L96-#REF!</f>
        <v>#REF!</v>
      </c>
      <c r="N111" s="149" t="s">
        <v>47</v>
      </c>
      <c r="O111" s="290">
        <f t="shared" si="21"/>
        <v>0.88609550485221411</v>
      </c>
      <c r="P111" s="34">
        <f t="shared" si="20"/>
        <v>-2.953403692907671</v>
      </c>
      <c r="Q111" s="34">
        <f t="shared" si="20"/>
        <v>0</v>
      </c>
      <c r="R111" s="34">
        <f t="shared" si="20"/>
        <v>-0.78152942789588487</v>
      </c>
      <c r="S111" s="280">
        <f t="shared" si="20"/>
        <v>-2.8488376159513402</v>
      </c>
    </row>
    <row r="112" spans="3:20" s="3" customFormat="1" x14ac:dyDescent="0.35">
      <c r="C112" s="149" t="s">
        <v>25</v>
      </c>
      <c r="D112" t="s">
        <v>446</v>
      </c>
      <c r="E112" t="s">
        <v>447</v>
      </c>
      <c r="F112" t="s">
        <v>448</v>
      </c>
      <c r="G112" t="s">
        <v>449</v>
      </c>
      <c r="H112" s="34" t="e">
        <f>H97-#REF!</f>
        <v>#REF!</v>
      </c>
      <c r="I112" s="34" t="e">
        <f>I97-#REF!</f>
        <v>#REF!</v>
      </c>
      <c r="J112" s="34" t="e">
        <f>J97-#REF!</f>
        <v>#REF!</v>
      </c>
      <c r="K112" s="34" t="e">
        <f>K97-#REF!</f>
        <v>#REF!</v>
      </c>
      <c r="L112" s="280" t="e">
        <f>L97-#REF!</f>
        <v>#REF!</v>
      </c>
      <c r="N112" s="149" t="s">
        <v>25</v>
      </c>
      <c r="O112" s="288">
        <f t="shared" si="21"/>
        <v>0</v>
      </c>
      <c r="P112" s="271">
        <f t="shared" si="20"/>
        <v>2.2526554676855963</v>
      </c>
      <c r="Q112" s="271">
        <f t="shared" si="20"/>
        <v>-0.21273232836663508</v>
      </c>
      <c r="R112" s="271">
        <f t="shared" si="20"/>
        <v>-0.44800158561564868</v>
      </c>
      <c r="S112" s="280">
        <f t="shared" si="20"/>
        <v>1.5919215537033127</v>
      </c>
    </row>
    <row r="113" spans="3:19" s="3" customFormat="1" x14ac:dyDescent="0.35">
      <c r="C113" s="281" t="s">
        <v>26</v>
      </c>
      <c r="D113" s="282"/>
      <c r="E113" s="282"/>
      <c r="F113" s="282"/>
      <c r="G113" s="282"/>
      <c r="H113" s="283" t="e">
        <f>H98-#REF!</f>
        <v>#REF!</v>
      </c>
      <c r="I113" s="283" t="e">
        <f>I98-#REF!</f>
        <v>#REF!</v>
      </c>
      <c r="J113" s="283" t="e">
        <f>J98-#REF!</f>
        <v>#REF!</v>
      </c>
      <c r="K113" s="283" t="e">
        <f>K98-#REF!</f>
        <v>#REF!</v>
      </c>
      <c r="L113" s="284" t="e">
        <f>L98-#REF!</f>
        <v>#REF!</v>
      </c>
      <c r="N113" s="281" t="s">
        <v>26</v>
      </c>
      <c r="O113" s="291">
        <f t="shared" si="21"/>
        <v>4.3477637032636478</v>
      </c>
      <c r="P113" s="292">
        <f t="shared" si="20"/>
        <v>48.573266190742558</v>
      </c>
      <c r="Q113" s="292">
        <f t="shared" si="20"/>
        <v>5.6589568488749293</v>
      </c>
      <c r="R113" s="292">
        <f t="shared" si="20"/>
        <v>3.204417335739528</v>
      </c>
      <c r="S113" s="293">
        <f t="shared" si="20"/>
        <v>61.784404078620668</v>
      </c>
    </row>
    <row r="114" spans="3:19" s="3" customFormat="1" x14ac:dyDescent="0.35"/>
    <row r="115" spans="3:19" s="3" customFormat="1" x14ac:dyDescent="0.35"/>
    <row r="116" spans="3:19" s="3" customFormat="1" x14ac:dyDescent="0.35"/>
    <row r="117" spans="3:19" s="3" customFormat="1" x14ac:dyDescent="0.35"/>
    <row r="118" spans="3:19" s="3" customFormat="1" x14ac:dyDescent="0.35"/>
    <row r="119" spans="3:19" s="3" customFormat="1" x14ac:dyDescent="0.35"/>
    <row r="120" spans="3:19" s="3" customFormat="1" x14ac:dyDescent="0.35"/>
    <row r="121" spans="3:19" s="3" customFormat="1" x14ac:dyDescent="0.35"/>
    <row r="122" spans="3:19" s="3" customFormat="1" x14ac:dyDescent="0.35"/>
    <row r="123" spans="3:19" s="3" customFormat="1" x14ac:dyDescent="0.35"/>
    <row r="124" spans="3:19" s="3" customFormat="1" x14ac:dyDescent="0.35"/>
    <row r="125" spans="3:19" s="3" customFormat="1" x14ac:dyDescent="0.35"/>
    <row r="126" spans="3:19" s="3" customFormat="1" x14ac:dyDescent="0.35"/>
    <row r="127" spans="3:19" s="3" customFormat="1" x14ac:dyDescent="0.35"/>
    <row r="128" spans="3:19" s="3" customFormat="1" x14ac:dyDescent="0.35"/>
    <row r="129" s="3" customFormat="1" x14ac:dyDescent="0.35"/>
    <row r="130" s="3" customFormat="1" x14ac:dyDescent="0.35"/>
    <row r="131" s="3" customFormat="1" x14ac:dyDescent="0.35"/>
    <row r="132" s="3" customFormat="1" x14ac:dyDescent="0.35"/>
    <row r="133" s="3" customFormat="1" x14ac:dyDescent="0.35"/>
    <row r="134" s="3" customFormat="1" x14ac:dyDescent="0.35"/>
    <row r="135" s="3" customFormat="1" x14ac:dyDescent="0.35"/>
    <row r="136" s="3" customFormat="1" x14ac:dyDescent="0.35"/>
    <row r="137" s="3" customFormat="1" x14ac:dyDescent="0.35"/>
    <row r="138" s="3" customFormat="1" x14ac:dyDescent="0.35"/>
    <row r="139" s="3" customFormat="1" x14ac:dyDescent="0.35"/>
    <row r="140" s="3" customFormat="1" x14ac:dyDescent="0.35"/>
    <row r="141" s="3" customFormat="1" x14ac:dyDescent="0.35"/>
    <row r="142" s="3" customFormat="1" x14ac:dyDescent="0.35"/>
    <row r="143" s="3" customFormat="1" x14ac:dyDescent="0.35"/>
    <row r="144" s="3" customFormat="1" x14ac:dyDescent="0.35"/>
    <row r="145" s="3" customFormat="1" x14ac:dyDescent="0.35"/>
    <row r="146" s="3" customFormat="1" x14ac:dyDescent="0.35"/>
    <row r="147" s="3" customFormat="1" x14ac:dyDescent="0.35"/>
    <row r="148" s="3" customFormat="1" x14ac:dyDescent="0.35"/>
    <row r="149" s="3" customFormat="1" x14ac:dyDescent="0.35"/>
    <row r="150" s="3" customFormat="1" x14ac:dyDescent="0.35"/>
    <row r="151" s="3" customFormat="1" x14ac:dyDescent="0.35"/>
    <row r="152" s="3" customFormat="1" x14ac:dyDescent="0.35"/>
    <row r="153" s="3" customFormat="1" x14ac:dyDescent="0.35"/>
    <row r="154" s="3" customFormat="1" x14ac:dyDescent="0.35"/>
    <row r="155" s="3" customFormat="1" x14ac:dyDescent="0.35"/>
    <row r="156" s="3" customFormat="1" x14ac:dyDescent="0.35"/>
    <row r="157" s="3" customFormat="1" x14ac:dyDescent="0.35"/>
    <row r="158" s="3" customFormat="1" x14ac:dyDescent="0.35"/>
    <row r="159" s="3" customFormat="1" x14ac:dyDescent="0.35"/>
    <row r="160" s="3" customFormat="1" x14ac:dyDescent="0.35"/>
    <row r="161" s="3" customFormat="1" x14ac:dyDescent="0.35"/>
    <row r="162" s="3" customFormat="1" x14ac:dyDescent="0.35"/>
    <row r="163" s="3" customFormat="1" x14ac:dyDescent="0.35"/>
    <row r="164" s="3" customFormat="1" x14ac:dyDescent="0.35"/>
    <row r="165" s="3" customFormat="1" x14ac:dyDescent="0.35"/>
    <row r="166" s="3" customFormat="1" x14ac:dyDescent="0.35"/>
    <row r="167" s="3" customFormat="1" x14ac:dyDescent="0.35"/>
    <row r="168" s="3" customFormat="1" x14ac:dyDescent="0.35"/>
    <row r="169" s="3" customFormat="1" x14ac:dyDescent="0.35"/>
    <row r="170" s="3" customFormat="1" x14ac:dyDescent="0.35"/>
    <row r="171" s="3" customFormat="1" x14ac:dyDescent="0.35"/>
    <row r="172" s="3" customFormat="1" x14ac:dyDescent="0.35"/>
    <row r="173" s="3" customFormat="1" x14ac:dyDescent="0.35"/>
    <row r="174" s="3" customFormat="1" x14ac:dyDescent="0.35"/>
    <row r="175" s="3" customFormat="1" x14ac:dyDescent="0.35"/>
    <row r="176" s="3" customFormat="1" x14ac:dyDescent="0.35"/>
    <row r="177" spans="3:3" s="3" customFormat="1" x14ac:dyDescent="0.35"/>
    <row r="178" spans="3:3" s="3" customFormat="1" x14ac:dyDescent="0.35">
      <c r="C178" s="3">
        <f>0</f>
        <v>0</v>
      </c>
    </row>
    <row r="179" spans="3:3" s="3" customFormat="1" x14ac:dyDescent="0.35"/>
    <row r="180" spans="3:3" s="3" customFormat="1" x14ac:dyDescent="0.35"/>
    <row r="181" spans="3:3" s="3" customFormat="1" x14ac:dyDescent="0.35"/>
    <row r="182" spans="3:3" s="3" customFormat="1" x14ac:dyDescent="0.35"/>
    <row r="183" spans="3:3" s="3" customFormat="1" x14ac:dyDescent="0.35"/>
    <row r="184" spans="3:3" s="3" customFormat="1" x14ac:dyDescent="0.35"/>
    <row r="185" spans="3:3" s="3" customFormat="1" x14ac:dyDescent="0.35"/>
    <row r="186" spans="3:3" s="3" customFormat="1" x14ac:dyDescent="0.35"/>
    <row r="187" spans="3:3" s="3" customFormat="1" x14ac:dyDescent="0.35"/>
    <row r="188" spans="3:3" s="3" customFormat="1" x14ac:dyDescent="0.35"/>
    <row r="189" spans="3:3" s="3" customFormat="1" x14ac:dyDescent="0.35"/>
    <row r="190" spans="3:3" s="3" customFormat="1" x14ac:dyDescent="0.35"/>
    <row r="191" spans="3:3" s="3" customFormat="1" x14ac:dyDescent="0.35"/>
    <row r="192" spans="3:3" s="3" customFormat="1" x14ac:dyDescent="0.35"/>
    <row r="193" s="3" customFormat="1" x14ac:dyDescent="0.35"/>
    <row r="194" s="3" customFormat="1" x14ac:dyDescent="0.35"/>
    <row r="195" s="3" customFormat="1" x14ac:dyDescent="0.35"/>
    <row r="196" s="3" customFormat="1" x14ac:dyDescent="0.35"/>
    <row r="197" s="3" customFormat="1" x14ac:dyDescent="0.35"/>
    <row r="198" s="3" customFormat="1" x14ac:dyDescent="0.35"/>
    <row r="199" s="3" customFormat="1" x14ac:dyDescent="0.35"/>
    <row r="200" s="3" customFormat="1" x14ac:dyDescent="0.35"/>
    <row r="201" s="3" customFormat="1" x14ac:dyDescent="0.35"/>
    <row r="202" s="3" customFormat="1" x14ac:dyDescent="0.35"/>
    <row r="203" s="3" customFormat="1" x14ac:dyDescent="0.35"/>
    <row r="204" s="3" customFormat="1" x14ac:dyDescent="0.35"/>
    <row r="205" s="3" customFormat="1" x14ac:dyDescent="0.35"/>
    <row r="206" s="3" customFormat="1" x14ac:dyDescent="0.35"/>
    <row r="207" s="3" customFormat="1" x14ac:dyDescent="0.35"/>
    <row r="208" s="3" customFormat="1" x14ac:dyDescent="0.35"/>
    <row r="209" s="3" customFormat="1" x14ac:dyDescent="0.35"/>
    <row r="210" s="3" customFormat="1" x14ac:dyDescent="0.35"/>
    <row r="211" s="3" customFormat="1" x14ac:dyDescent="0.35"/>
    <row r="212" s="3" customFormat="1" x14ac:dyDescent="0.35"/>
    <row r="213" s="3" customFormat="1" x14ac:dyDescent="0.35"/>
    <row r="214" s="3" customFormat="1" x14ac:dyDescent="0.35"/>
    <row r="215" s="3" customFormat="1" x14ac:dyDescent="0.35"/>
    <row r="216" s="3" customFormat="1" x14ac:dyDescent="0.35"/>
    <row r="217" s="3" customFormat="1" x14ac:dyDescent="0.35"/>
    <row r="218" s="3" customFormat="1" x14ac:dyDescent="0.35"/>
    <row r="219" s="3" customFormat="1" x14ac:dyDescent="0.35"/>
    <row r="220" s="3" customFormat="1" x14ac:dyDescent="0.35"/>
    <row r="221" s="3" customFormat="1" x14ac:dyDescent="0.35"/>
    <row r="222" s="3" customFormat="1" x14ac:dyDescent="0.35"/>
    <row r="223" s="3" customFormat="1" x14ac:dyDescent="0.35"/>
    <row r="224" s="3" customFormat="1" x14ac:dyDescent="0.35"/>
    <row r="225" s="3" customFormat="1" x14ac:dyDescent="0.35"/>
    <row r="226" s="3" customFormat="1" x14ac:dyDescent="0.35"/>
    <row r="227" s="3" customFormat="1" x14ac:dyDescent="0.35"/>
    <row r="228" s="3" customFormat="1" x14ac:dyDescent="0.35"/>
    <row r="229" s="3" customFormat="1" x14ac:dyDescent="0.35"/>
    <row r="230" s="3" customFormat="1" x14ac:dyDescent="0.35"/>
    <row r="231" s="3" customFormat="1" x14ac:dyDescent="0.35"/>
    <row r="232" s="3" customFormat="1" x14ac:dyDescent="0.35"/>
    <row r="233" s="3" customFormat="1" x14ac:dyDescent="0.35"/>
    <row r="234" s="3" customFormat="1" x14ac:dyDescent="0.35"/>
    <row r="235" s="3" customFormat="1" x14ac:dyDescent="0.35"/>
    <row r="236" s="3" customFormat="1" x14ac:dyDescent="0.35"/>
    <row r="237" s="3" customFormat="1" x14ac:dyDescent="0.35"/>
    <row r="238" s="3" customFormat="1" x14ac:dyDescent="0.35"/>
    <row r="239" s="3" customFormat="1" x14ac:dyDescent="0.35"/>
    <row r="240" s="3" customFormat="1" x14ac:dyDescent="0.35"/>
    <row r="241" s="3" customFormat="1" x14ac:dyDescent="0.35"/>
    <row r="242" s="3" customFormat="1" x14ac:dyDescent="0.35"/>
    <row r="243" s="3" customFormat="1" x14ac:dyDescent="0.35"/>
    <row r="244" s="3" customFormat="1" x14ac:dyDescent="0.35"/>
    <row r="245" s="3" customFormat="1" x14ac:dyDescent="0.35"/>
    <row r="246" s="3" customFormat="1" x14ac:dyDescent="0.35"/>
    <row r="247" s="3" customFormat="1" x14ac:dyDescent="0.35"/>
    <row r="248" s="3" customFormat="1" x14ac:dyDescent="0.35"/>
    <row r="249" s="3" customFormat="1" x14ac:dyDescent="0.35"/>
    <row r="250" s="3" customFormat="1" x14ac:dyDescent="0.35"/>
    <row r="251" s="3" customFormat="1" x14ac:dyDescent="0.35"/>
    <row r="252" s="3" customFormat="1" x14ac:dyDescent="0.35"/>
    <row r="253" s="3" customFormat="1" x14ac:dyDescent="0.35"/>
    <row r="254" s="3" customFormat="1" x14ac:dyDescent="0.35"/>
    <row r="255" s="3" customFormat="1" x14ac:dyDescent="0.35"/>
    <row r="256" s="3" customFormat="1" x14ac:dyDescent="0.35"/>
    <row r="257" s="3" customFormat="1" x14ac:dyDescent="0.35"/>
    <row r="258" s="3" customFormat="1" x14ac:dyDescent="0.35"/>
    <row r="259" s="3" customFormat="1" x14ac:dyDescent="0.35"/>
    <row r="260" s="3" customFormat="1" x14ac:dyDescent="0.35"/>
    <row r="261" s="3" customFormat="1" x14ac:dyDescent="0.35"/>
    <row r="262" s="3" customFormat="1" x14ac:dyDescent="0.35"/>
    <row r="263" s="3" customFormat="1" x14ac:dyDescent="0.35"/>
    <row r="264" s="3" customFormat="1" x14ac:dyDescent="0.35"/>
    <row r="265" s="3" customFormat="1" x14ac:dyDescent="0.35"/>
    <row r="266" s="3" customFormat="1" x14ac:dyDescent="0.35"/>
    <row r="267" s="3" customFormat="1" x14ac:dyDescent="0.35"/>
    <row r="268" s="3" customFormat="1" x14ac:dyDescent="0.35"/>
    <row r="269" s="3" customFormat="1" x14ac:dyDescent="0.35"/>
    <row r="270" s="3" customFormat="1" x14ac:dyDescent="0.35"/>
    <row r="271" s="3" customFormat="1" x14ac:dyDescent="0.35"/>
    <row r="272" s="3" customFormat="1" x14ac:dyDescent="0.35"/>
    <row r="273" s="3" customFormat="1" x14ac:dyDescent="0.35"/>
    <row r="274" s="3" customFormat="1" x14ac:dyDescent="0.35"/>
    <row r="275" s="3" customFormat="1" x14ac:dyDescent="0.35"/>
    <row r="276" s="3" customFormat="1" x14ac:dyDescent="0.35"/>
    <row r="277" s="3" customFormat="1" x14ac:dyDescent="0.35"/>
    <row r="278" s="3" customFormat="1" x14ac:dyDescent="0.35"/>
    <row r="279" s="3" customFormat="1" x14ac:dyDescent="0.35"/>
    <row r="280" s="3" customFormat="1" x14ac:dyDescent="0.35"/>
    <row r="281" s="3" customFormat="1" x14ac:dyDescent="0.35"/>
    <row r="282" s="3" customFormat="1" x14ac:dyDescent="0.35"/>
    <row r="283" s="3" customFormat="1" x14ac:dyDescent="0.35"/>
    <row r="284" s="3" customFormat="1" x14ac:dyDescent="0.35"/>
    <row r="285" s="3" customFormat="1" x14ac:dyDescent="0.35"/>
    <row r="286" s="3" customFormat="1" x14ac:dyDescent="0.35"/>
    <row r="287" s="3" customFormat="1" x14ac:dyDescent="0.35"/>
    <row r="288" s="3" customFormat="1" x14ac:dyDescent="0.35"/>
    <row r="289" s="3" customFormat="1" x14ac:dyDescent="0.35"/>
    <row r="290" s="3" customFormat="1" x14ac:dyDescent="0.35"/>
    <row r="291" s="3" customFormat="1" x14ac:dyDescent="0.35"/>
    <row r="292" s="3" customFormat="1" x14ac:dyDescent="0.35"/>
    <row r="293" s="3" customFormat="1" x14ac:dyDescent="0.35"/>
    <row r="294" s="3" customFormat="1" x14ac:dyDescent="0.35"/>
    <row r="295" s="3" customFormat="1" x14ac:dyDescent="0.35"/>
    <row r="296" s="3" customFormat="1" x14ac:dyDescent="0.35"/>
    <row r="297" s="3" customFormat="1" x14ac:dyDescent="0.35"/>
    <row r="298" s="3" customFormat="1" x14ac:dyDescent="0.35"/>
    <row r="299" s="3" customFormat="1" x14ac:dyDescent="0.35"/>
    <row r="300" s="3" customFormat="1" x14ac:dyDescent="0.35"/>
    <row r="301" s="3" customFormat="1" x14ac:dyDescent="0.35"/>
    <row r="302" s="3" customFormat="1" x14ac:dyDescent="0.35"/>
    <row r="303" s="3" customFormat="1" x14ac:dyDescent="0.35"/>
    <row r="304" s="3" customFormat="1" x14ac:dyDescent="0.35"/>
    <row r="305" s="3" customFormat="1" x14ac:dyDescent="0.35"/>
    <row r="306" s="3" customFormat="1" x14ac:dyDescent="0.35"/>
    <row r="307" s="3" customFormat="1" x14ac:dyDescent="0.35"/>
    <row r="308" s="3" customFormat="1" x14ac:dyDescent="0.35"/>
    <row r="309" s="3" customFormat="1" x14ac:dyDescent="0.35"/>
    <row r="310" s="3" customFormat="1" x14ac:dyDescent="0.35"/>
    <row r="311" s="3" customFormat="1" x14ac:dyDescent="0.35"/>
    <row r="312" s="3" customFormat="1" x14ac:dyDescent="0.35"/>
    <row r="313" s="3" customFormat="1" x14ac:dyDescent="0.35"/>
    <row r="314" s="3" customFormat="1" x14ac:dyDescent="0.35"/>
    <row r="315" s="3" customFormat="1" x14ac:dyDescent="0.35"/>
    <row r="316" s="3" customFormat="1" x14ac:dyDescent="0.35"/>
    <row r="317" s="3" customFormat="1" x14ac:dyDescent="0.35"/>
    <row r="318" s="3" customFormat="1" x14ac:dyDescent="0.35"/>
    <row r="319" s="3" customFormat="1" x14ac:dyDescent="0.35"/>
    <row r="320" s="3" customFormat="1" x14ac:dyDescent="0.35"/>
    <row r="321" s="3" customFormat="1" x14ac:dyDescent="0.35"/>
    <row r="322" s="3" customFormat="1" x14ac:dyDescent="0.35"/>
    <row r="323" s="3" customFormat="1" x14ac:dyDescent="0.35"/>
    <row r="324" s="3" customFormat="1" x14ac:dyDescent="0.35"/>
    <row r="325" s="3" customFormat="1" x14ac:dyDescent="0.35"/>
    <row r="326" s="3" customFormat="1" x14ac:dyDescent="0.35"/>
    <row r="327" s="3" customFormat="1" x14ac:dyDescent="0.35"/>
    <row r="328" s="3" customFormat="1" x14ac:dyDescent="0.35"/>
    <row r="329" s="3" customFormat="1" x14ac:dyDescent="0.35"/>
    <row r="330" s="3" customFormat="1" x14ac:dyDescent="0.35"/>
    <row r="331" s="3" customFormat="1" x14ac:dyDescent="0.35"/>
    <row r="332" s="3" customFormat="1" x14ac:dyDescent="0.35"/>
    <row r="333" s="3" customFormat="1" x14ac:dyDescent="0.35"/>
    <row r="334" s="3" customFormat="1" x14ac:dyDescent="0.35"/>
    <row r="335" s="3" customFormat="1" x14ac:dyDescent="0.35"/>
    <row r="336" s="3" customFormat="1" x14ac:dyDescent="0.35"/>
    <row r="337" s="3" customFormat="1" x14ac:dyDescent="0.35"/>
    <row r="338" s="3" customFormat="1" x14ac:dyDescent="0.35"/>
    <row r="339" s="3" customFormat="1" x14ac:dyDescent="0.35"/>
    <row r="340" s="3" customFormat="1" x14ac:dyDescent="0.35"/>
    <row r="341" s="3" customFormat="1" x14ac:dyDescent="0.35"/>
    <row r="342" s="3" customFormat="1" x14ac:dyDescent="0.35"/>
    <row r="343" s="3" customFormat="1" x14ac:dyDescent="0.35"/>
    <row r="344" s="3" customFormat="1" x14ac:dyDescent="0.35"/>
    <row r="345" s="3" customFormat="1" x14ac:dyDescent="0.35"/>
    <row r="346" s="3" customFormat="1" x14ac:dyDescent="0.35"/>
    <row r="347" s="3" customFormat="1" x14ac:dyDescent="0.35"/>
    <row r="348" s="3" customFormat="1" x14ac:dyDescent="0.35"/>
    <row r="349" s="3" customFormat="1" x14ac:dyDescent="0.35"/>
    <row r="350" s="3" customFormat="1" x14ac:dyDescent="0.35"/>
    <row r="351" s="3" customFormat="1" x14ac:dyDescent="0.35"/>
    <row r="352" s="3" customFormat="1" x14ac:dyDescent="0.35"/>
    <row r="353" s="3" customFormat="1" x14ac:dyDescent="0.35"/>
    <row r="354" s="3" customFormat="1" x14ac:dyDescent="0.35"/>
    <row r="355" s="3" customFormat="1" x14ac:dyDescent="0.35"/>
    <row r="356" s="3" customFormat="1" x14ac:dyDescent="0.35"/>
    <row r="357" s="3" customFormat="1" x14ac:dyDescent="0.35"/>
    <row r="358" s="3" customFormat="1" x14ac:dyDescent="0.35"/>
    <row r="359" s="3" customFormat="1" x14ac:dyDescent="0.35"/>
    <row r="360" s="3" customFormat="1" x14ac:dyDescent="0.35"/>
    <row r="361" s="3" customFormat="1" x14ac:dyDescent="0.35"/>
    <row r="362" s="3" customFormat="1" x14ac:dyDescent="0.35"/>
    <row r="363" s="3" customFormat="1" x14ac:dyDescent="0.35"/>
    <row r="364" s="3" customFormat="1" x14ac:dyDescent="0.35"/>
    <row r="365" s="3" customFormat="1" x14ac:dyDescent="0.35"/>
    <row r="366" s="3" customFormat="1" x14ac:dyDescent="0.35"/>
    <row r="367" s="3" customFormat="1" x14ac:dyDescent="0.35"/>
    <row r="368" s="3" customFormat="1" x14ac:dyDescent="0.35"/>
    <row r="369" s="3" customFormat="1" x14ac:dyDescent="0.35"/>
    <row r="370" s="3" customFormat="1" x14ac:dyDescent="0.35"/>
    <row r="371" s="3" customFormat="1" x14ac:dyDescent="0.35"/>
    <row r="372" s="3" customFormat="1" x14ac:dyDescent="0.35"/>
    <row r="373" s="3" customFormat="1" x14ac:dyDescent="0.35"/>
    <row r="374" s="3" customFormat="1" x14ac:dyDescent="0.35"/>
    <row r="375" s="3" customFormat="1" x14ac:dyDescent="0.35"/>
    <row r="376" s="3" customFormat="1" x14ac:dyDescent="0.35"/>
    <row r="377" s="3" customFormat="1" x14ac:dyDescent="0.35"/>
    <row r="378" s="3" customFormat="1" x14ac:dyDescent="0.35"/>
    <row r="379" s="3" customFormat="1" x14ac:dyDescent="0.35"/>
    <row r="380" s="3" customFormat="1" x14ac:dyDescent="0.35"/>
    <row r="381" s="3" customFormat="1" x14ac:dyDescent="0.35"/>
    <row r="382" s="3" customFormat="1" x14ac:dyDescent="0.35"/>
    <row r="383" s="3" customFormat="1" x14ac:dyDescent="0.35"/>
    <row r="384" s="3" customFormat="1" x14ac:dyDescent="0.35"/>
    <row r="385" s="3" customFormat="1" x14ac:dyDescent="0.35"/>
    <row r="386" s="3" customFormat="1" x14ac:dyDescent="0.35"/>
    <row r="387" s="3" customFormat="1" x14ac:dyDescent="0.35"/>
    <row r="388" s="3" customFormat="1" x14ac:dyDescent="0.35"/>
    <row r="389" s="3" customFormat="1" x14ac:dyDescent="0.35"/>
    <row r="390" s="3" customFormat="1" x14ac:dyDescent="0.35"/>
    <row r="391" s="3" customFormat="1" x14ac:dyDescent="0.35"/>
    <row r="392" s="3" customFormat="1" x14ac:dyDescent="0.35"/>
    <row r="393" s="3" customFormat="1" x14ac:dyDescent="0.35"/>
    <row r="394" s="3" customFormat="1" x14ac:dyDescent="0.35"/>
    <row r="395" s="3" customFormat="1" x14ac:dyDescent="0.35"/>
    <row r="396" s="3" customFormat="1" x14ac:dyDescent="0.35"/>
    <row r="397" s="3" customFormat="1" x14ac:dyDescent="0.35"/>
    <row r="398" s="3" customFormat="1" x14ac:dyDescent="0.35"/>
    <row r="399" s="3" customFormat="1" x14ac:dyDescent="0.35"/>
    <row r="400" s="3" customFormat="1" x14ac:dyDescent="0.35"/>
    <row r="401" s="3" customFormat="1" x14ac:dyDescent="0.35"/>
    <row r="402" s="3" customFormat="1" x14ac:dyDescent="0.35"/>
    <row r="403" s="3" customFormat="1" x14ac:dyDescent="0.35"/>
    <row r="404" s="3" customFormat="1" x14ac:dyDescent="0.35"/>
    <row r="405" s="3" customFormat="1" x14ac:dyDescent="0.35"/>
    <row r="406" s="3" customFormat="1" x14ac:dyDescent="0.35"/>
    <row r="407" s="3" customFormat="1" x14ac:dyDescent="0.35"/>
    <row r="408" s="3" customFormat="1" x14ac:dyDescent="0.35"/>
    <row r="409" s="3" customFormat="1" x14ac:dyDescent="0.35"/>
    <row r="410" s="3" customFormat="1" x14ac:dyDescent="0.35"/>
    <row r="411" s="3" customFormat="1" x14ac:dyDescent="0.35"/>
    <row r="412" s="3" customFormat="1" x14ac:dyDescent="0.35"/>
    <row r="413" s="3" customFormat="1" x14ac:dyDescent="0.35"/>
    <row r="414" s="3" customFormat="1" x14ac:dyDescent="0.35"/>
    <row r="415" s="3" customFormat="1" x14ac:dyDescent="0.35"/>
    <row r="416" s="3" customFormat="1" x14ac:dyDescent="0.35"/>
    <row r="417" s="3" customFormat="1" x14ac:dyDescent="0.35"/>
    <row r="418" s="3" customFormat="1" x14ac:dyDescent="0.35"/>
    <row r="419" s="3" customFormat="1" x14ac:dyDescent="0.35"/>
    <row r="420" s="3" customFormat="1" x14ac:dyDescent="0.35"/>
    <row r="421" s="3" customFormat="1" x14ac:dyDescent="0.35"/>
    <row r="422" s="3" customFormat="1" x14ac:dyDescent="0.35"/>
    <row r="423" s="3" customFormat="1" x14ac:dyDescent="0.35"/>
    <row r="424" s="3" customFormat="1" x14ac:dyDescent="0.35"/>
    <row r="425" s="3" customFormat="1" x14ac:dyDescent="0.35"/>
    <row r="426" s="3" customFormat="1" x14ac:dyDescent="0.35"/>
    <row r="427" s="3" customFormat="1" x14ac:dyDescent="0.35"/>
    <row r="428" s="3" customFormat="1" x14ac:dyDescent="0.35"/>
    <row r="429" s="3" customFormat="1" x14ac:dyDescent="0.35"/>
    <row r="430" s="3" customFormat="1" x14ac:dyDescent="0.35"/>
    <row r="431" s="3" customFormat="1" x14ac:dyDescent="0.35"/>
    <row r="432" s="3" customFormat="1" x14ac:dyDescent="0.35"/>
    <row r="433" s="3" customFormat="1" x14ac:dyDescent="0.35"/>
    <row r="434" s="3" customFormat="1" x14ac:dyDescent="0.35"/>
    <row r="435" s="3" customFormat="1" x14ac:dyDescent="0.35"/>
    <row r="436" s="3" customFormat="1" x14ac:dyDescent="0.35"/>
    <row r="437" s="3" customFormat="1" x14ac:dyDescent="0.35"/>
    <row r="438" s="3" customFormat="1" x14ac:dyDescent="0.35"/>
    <row r="439" s="3" customFormat="1" x14ac:dyDescent="0.35"/>
    <row r="440" s="3" customFormat="1" x14ac:dyDescent="0.35"/>
    <row r="441" s="3" customFormat="1" x14ac:dyDescent="0.35"/>
    <row r="442" s="3" customFormat="1" x14ac:dyDescent="0.35"/>
    <row r="443" s="3" customFormat="1" x14ac:dyDescent="0.35"/>
    <row r="444" s="3" customFormat="1" x14ac:dyDescent="0.35"/>
    <row r="445" s="3" customFormat="1" x14ac:dyDescent="0.35"/>
    <row r="446" s="3" customFormat="1" x14ac:dyDescent="0.35"/>
    <row r="447" s="3" customFormat="1" x14ac:dyDescent="0.35"/>
    <row r="448" s="3" customFormat="1" x14ac:dyDescent="0.35"/>
    <row r="449" s="3" customFormat="1" x14ac:dyDescent="0.35"/>
    <row r="450" s="3" customFormat="1" x14ac:dyDescent="0.35"/>
    <row r="451" s="3" customFormat="1" x14ac:dyDescent="0.35"/>
    <row r="452" s="3" customFormat="1" x14ac:dyDescent="0.35"/>
    <row r="453" s="3" customFormat="1" x14ac:dyDescent="0.35"/>
    <row r="454" s="3" customFormat="1" x14ac:dyDescent="0.35"/>
    <row r="455" s="3" customFormat="1" x14ac:dyDescent="0.35"/>
    <row r="456" s="3" customFormat="1" x14ac:dyDescent="0.35"/>
    <row r="457" s="3" customFormat="1" x14ac:dyDescent="0.35"/>
    <row r="458" s="3" customFormat="1" x14ac:dyDescent="0.35"/>
    <row r="459" s="3" customFormat="1" x14ac:dyDescent="0.35"/>
    <row r="460" s="3" customFormat="1" x14ac:dyDescent="0.35"/>
    <row r="461" s="3" customFormat="1" x14ac:dyDescent="0.35"/>
    <row r="462" s="3" customFormat="1" x14ac:dyDescent="0.35"/>
    <row r="463" s="3" customFormat="1" x14ac:dyDescent="0.35"/>
    <row r="464" s="3" customFormat="1" x14ac:dyDescent="0.35"/>
    <row r="465" s="3" customFormat="1" x14ac:dyDescent="0.35"/>
    <row r="466" s="3" customFormat="1" x14ac:dyDescent="0.35"/>
    <row r="467" s="3" customFormat="1" x14ac:dyDescent="0.35"/>
    <row r="468" s="3" customFormat="1" x14ac:dyDescent="0.35"/>
    <row r="469" s="3" customFormat="1" x14ac:dyDescent="0.35"/>
    <row r="470" s="3" customFormat="1" x14ac:dyDescent="0.35"/>
    <row r="471" s="3" customFormat="1" x14ac:dyDescent="0.35"/>
    <row r="472" s="3" customFormat="1" x14ac:dyDescent="0.35"/>
    <row r="473" s="3" customFormat="1" x14ac:dyDescent="0.35"/>
    <row r="474" s="3" customFormat="1" x14ac:dyDescent="0.35"/>
    <row r="475" s="3" customFormat="1" x14ac:dyDescent="0.35"/>
    <row r="476" s="3" customFormat="1" x14ac:dyDescent="0.35"/>
    <row r="477" s="3" customFormat="1" x14ac:dyDescent="0.35"/>
    <row r="478" s="3" customFormat="1" x14ac:dyDescent="0.35"/>
    <row r="479" s="3" customFormat="1" x14ac:dyDescent="0.35"/>
    <row r="480" s="3" customFormat="1" x14ac:dyDescent="0.35"/>
    <row r="481" s="3" customFormat="1" x14ac:dyDescent="0.35"/>
    <row r="482" s="3" customFormat="1" x14ac:dyDescent="0.35"/>
    <row r="483" s="3" customFormat="1" x14ac:dyDescent="0.35"/>
    <row r="484" s="3" customFormat="1" x14ac:dyDescent="0.35"/>
    <row r="485" s="3" customFormat="1" x14ac:dyDescent="0.35"/>
    <row r="486" s="3" customFormat="1" x14ac:dyDescent="0.35"/>
    <row r="487" s="3" customFormat="1" x14ac:dyDescent="0.35"/>
    <row r="488" s="3" customFormat="1" x14ac:dyDescent="0.35"/>
    <row r="489" s="3" customFormat="1" x14ac:dyDescent="0.35"/>
    <row r="490" s="3" customFormat="1" x14ac:dyDescent="0.35"/>
    <row r="491" s="3" customFormat="1" x14ac:dyDescent="0.35"/>
    <row r="492" s="3" customFormat="1" x14ac:dyDescent="0.35"/>
    <row r="493" s="3" customFormat="1" x14ac:dyDescent="0.35"/>
    <row r="494" s="3" customFormat="1" x14ac:dyDescent="0.35"/>
    <row r="495" s="3" customFormat="1" x14ac:dyDescent="0.35"/>
    <row r="496" s="3" customFormat="1" x14ac:dyDescent="0.35"/>
    <row r="497" s="3" customFormat="1" x14ac:dyDescent="0.35"/>
    <row r="498" s="3" customFormat="1" x14ac:dyDescent="0.35"/>
    <row r="499" s="3" customFormat="1" x14ac:dyDescent="0.35"/>
    <row r="500" s="3" customFormat="1" x14ac:dyDescent="0.35"/>
    <row r="501" s="3" customFormat="1" x14ac:dyDescent="0.35"/>
    <row r="502" s="3" customFormat="1" x14ac:dyDescent="0.35"/>
    <row r="503" s="3" customFormat="1" x14ac:dyDescent="0.35"/>
    <row r="504" s="3" customFormat="1" x14ac:dyDescent="0.35"/>
    <row r="505" s="3" customFormat="1" x14ac:dyDescent="0.35"/>
    <row r="506" s="3" customFormat="1" x14ac:dyDescent="0.35"/>
    <row r="507" s="3" customFormat="1" x14ac:dyDescent="0.35"/>
    <row r="508" s="3" customFormat="1" x14ac:dyDescent="0.35"/>
    <row r="509" s="3" customFormat="1" x14ac:dyDescent="0.35"/>
    <row r="510" s="3" customFormat="1" x14ac:dyDescent="0.35"/>
    <row r="511" s="3" customFormat="1" x14ac:dyDescent="0.35"/>
    <row r="512" s="3" customFormat="1" x14ac:dyDescent="0.35"/>
    <row r="513" s="3" customFormat="1" x14ac:dyDescent="0.35"/>
    <row r="514" s="3" customFormat="1" x14ac:dyDescent="0.35"/>
    <row r="515" s="3" customFormat="1" x14ac:dyDescent="0.35"/>
    <row r="516" s="3" customFormat="1" x14ac:dyDescent="0.35"/>
    <row r="517" s="3" customFormat="1" x14ac:dyDescent="0.35"/>
    <row r="518" s="3" customFormat="1" x14ac:dyDescent="0.35"/>
    <row r="519" s="3" customFormat="1" x14ac:dyDescent="0.35"/>
    <row r="520" s="3" customFormat="1" x14ac:dyDescent="0.35"/>
    <row r="521" s="3" customFormat="1" x14ac:dyDescent="0.35"/>
    <row r="522" s="3" customFormat="1" x14ac:dyDescent="0.35"/>
    <row r="523" s="3" customFormat="1" x14ac:dyDescent="0.35"/>
    <row r="524" s="3" customFormat="1" x14ac:dyDescent="0.35"/>
    <row r="525" s="3" customFormat="1" x14ac:dyDescent="0.35"/>
    <row r="526" s="3" customFormat="1" x14ac:dyDescent="0.35"/>
    <row r="527" s="3" customFormat="1" x14ac:dyDescent="0.35"/>
    <row r="528" s="3" customFormat="1" x14ac:dyDescent="0.35"/>
    <row r="529" s="3" customFormat="1" x14ac:dyDescent="0.35"/>
    <row r="530" s="3" customFormat="1" x14ac:dyDescent="0.35"/>
    <row r="531" s="3" customFormat="1" x14ac:dyDescent="0.35"/>
    <row r="532" s="3" customFormat="1" x14ac:dyDescent="0.35"/>
    <row r="533" s="3" customFormat="1" x14ac:dyDescent="0.35"/>
    <row r="534" s="3" customFormat="1" x14ac:dyDescent="0.35"/>
    <row r="535" s="3" customFormat="1" x14ac:dyDescent="0.35"/>
    <row r="536" s="3" customFormat="1" x14ac:dyDescent="0.35"/>
    <row r="537" s="3" customFormat="1" x14ac:dyDescent="0.35"/>
    <row r="538" s="3" customFormat="1" x14ac:dyDescent="0.35"/>
    <row r="539" s="3" customFormat="1" x14ac:dyDescent="0.35"/>
    <row r="540" s="3" customFormat="1" x14ac:dyDescent="0.35"/>
    <row r="541" s="3" customFormat="1" x14ac:dyDescent="0.35"/>
    <row r="542" s="3" customFormat="1" x14ac:dyDescent="0.35"/>
    <row r="543" s="3" customFormat="1" x14ac:dyDescent="0.35"/>
    <row r="544" s="3" customFormat="1" x14ac:dyDescent="0.35"/>
    <row r="545" s="3" customFormat="1" x14ac:dyDescent="0.35"/>
    <row r="546" s="3" customFormat="1" x14ac:dyDescent="0.35"/>
    <row r="547" s="3" customFormat="1" x14ac:dyDescent="0.35"/>
    <row r="548" s="3" customFormat="1" x14ac:dyDescent="0.35"/>
    <row r="549" s="3" customFormat="1" x14ac:dyDescent="0.35"/>
    <row r="550" s="3" customFormat="1" x14ac:dyDescent="0.35"/>
    <row r="551" s="3" customFormat="1" x14ac:dyDescent="0.35"/>
    <row r="552" s="3" customFormat="1" x14ac:dyDescent="0.35"/>
    <row r="553" s="3" customFormat="1" x14ac:dyDescent="0.35"/>
    <row r="554" s="3" customFormat="1" x14ac:dyDescent="0.35"/>
    <row r="555" s="3" customFormat="1" x14ac:dyDescent="0.35"/>
    <row r="556" s="3" customFormat="1" x14ac:dyDescent="0.35"/>
    <row r="557" s="3" customFormat="1" x14ac:dyDescent="0.35"/>
    <row r="558" s="3" customFormat="1" x14ac:dyDescent="0.35"/>
    <row r="559" s="3" customFormat="1" x14ac:dyDescent="0.35"/>
    <row r="560" s="3" customFormat="1" x14ac:dyDescent="0.35"/>
    <row r="561" s="3" customFormat="1" x14ac:dyDescent="0.35"/>
    <row r="562" s="3" customFormat="1" x14ac:dyDescent="0.35"/>
    <row r="563" s="3" customFormat="1" x14ac:dyDescent="0.35"/>
    <row r="564" s="3" customFormat="1" x14ac:dyDescent="0.35"/>
    <row r="565" s="3" customFormat="1" x14ac:dyDescent="0.35"/>
    <row r="566" s="3" customFormat="1" x14ac:dyDescent="0.35"/>
    <row r="567" s="3" customFormat="1" x14ac:dyDescent="0.35"/>
    <row r="568" s="3" customFormat="1" x14ac:dyDescent="0.35"/>
    <row r="569" s="3" customFormat="1" x14ac:dyDescent="0.35"/>
    <row r="570" s="3" customFormat="1" x14ac:dyDescent="0.35"/>
    <row r="571" s="3" customFormat="1" x14ac:dyDescent="0.35"/>
    <row r="572" s="3" customFormat="1" x14ac:dyDescent="0.35"/>
    <row r="573" s="3" customFormat="1" x14ac:dyDescent="0.35"/>
    <row r="574" s="3" customFormat="1" x14ac:dyDescent="0.35"/>
    <row r="575" s="3" customFormat="1" x14ac:dyDescent="0.35"/>
    <row r="576" s="3" customFormat="1" x14ac:dyDescent="0.35"/>
    <row r="577" s="3" customFormat="1" x14ac:dyDescent="0.35"/>
    <row r="578" s="3" customFormat="1" x14ac:dyDescent="0.35"/>
    <row r="579" s="3" customFormat="1" x14ac:dyDescent="0.35"/>
    <row r="580" s="3" customFormat="1" x14ac:dyDescent="0.35"/>
    <row r="581" s="3" customFormat="1" x14ac:dyDescent="0.35"/>
    <row r="582" s="3" customFormat="1" x14ac:dyDescent="0.35"/>
    <row r="583" s="3" customFormat="1" x14ac:dyDescent="0.35"/>
    <row r="584" s="3" customFormat="1" x14ac:dyDescent="0.35"/>
    <row r="585" s="3" customFormat="1" x14ac:dyDescent="0.35"/>
    <row r="586" s="3" customFormat="1" x14ac:dyDescent="0.35"/>
    <row r="587" s="3" customFormat="1" x14ac:dyDescent="0.35"/>
    <row r="588" s="3" customFormat="1" x14ac:dyDescent="0.35"/>
    <row r="589" s="3" customFormat="1" x14ac:dyDescent="0.35"/>
    <row r="590" s="3" customFormat="1" x14ac:dyDescent="0.35"/>
    <row r="591" s="3" customFormat="1" x14ac:dyDescent="0.35"/>
    <row r="592" s="3" customFormat="1" x14ac:dyDescent="0.35"/>
    <row r="593" s="3" customFormat="1" x14ac:dyDescent="0.35"/>
    <row r="594" s="3" customFormat="1" x14ac:dyDescent="0.35"/>
    <row r="595" s="3" customFormat="1" x14ac:dyDescent="0.35"/>
    <row r="596" s="3" customFormat="1" x14ac:dyDescent="0.35"/>
    <row r="597" s="3" customFormat="1" x14ac:dyDescent="0.35"/>
    <row r="598" s="3" customFormat="1" x14ac:dyDescent="0.35"/>
    <row r="599" s="3" customFormat="1" x14ac:dyDescent="0.35"/>
    <row r="600" s="3" customFormat="1" x14ac:dyDescent="0.35"/>
    <row r="601" s="3" customFormat="1" x14ac:dyDescent="0.35"/>
    <row r="602" s="3" customFormat="1" x14ac:dyDescent="0.35"/>
    <row r="603" s="3" customFormat="1" x14ac:dyDescent="0.35"/>
    <row r="604" s="3" customFormat="1" x14ac:dyDescent="0.35"/>
    <row r="605" s="3" customFormat="1" x14ac:dyDescent="0.35"/>
    <row r="606" s="3" customFormat="1" x14ac:dyDescent="0.35"/>
    <row r="607" s="3" customFormat="1" x14ac:dyDescent="0.35"/>
    <row r="608" s="3" customFormat="1" x14ac:dyDescent="0.35"/>
    <row r="609" s="3" customFormat="1" x14ac:dyDescent="0.35"/>
    <row r="610" s="3" customFormat="1" x14ac:dyDescent="0.35"/>
    <row r="611" s="3" customFormat="1" x14ac:dyDescent="0.35"/>
    <row r="612" s="3" customFormat="1" x14ac:dyDescent="0.35"/>
    <row r="613" s="3" customFormat="1" x14ac:dyDescent="0.35"/>
    <row r="614" s="3" customFormat="1" x14ac:dyDescent="0.35"/>
    <row r="615" s="3" customFormat="1" x14ac:dyDescent="0.35"/>
    <row r="616" s="3" customFormat="1" x14ac:dyDescent="0.35"/>
    <row r="617" s="3" customFormat="1" x14ac:dyDescent="0.35"/>
    <row r="618" s="3" customFormat="1" x14ac:dyDescent="0.35"/>
    <row r="619" s="3" customFormat="1" x14ac:dyDescent="0.35"/>
    <row r="620" s="3" customFormat="1" x14ac:dyDescent="0.35"/>
    <row r="621" s="3" customFormat="1" x14ac:dyDescent="0.35"/>
    <row r="622" s="3" customFormat="1" x14ac:dyDescent="0.35"/>
    <row r="623" s="3" customFormat="1" x14ac:dyDescent="0.35"/>
    <row r="624" s="3" customFormat="1" x14ac:dyDescent="0.35"/>
    <row r="625" s="3" customFormat="1" x14ac:dyDescent="0.35"/>
    <row r="626" s="3" customFormat="1" x14ac:dyDescent="0.35"/>
    <row r="627" s="3" customFormat="1" x14ac:dyDescent="0.35"/>
    <row r="628" s="3" customFormat="1" x14ac:dyDescent="0.35"/>
    <row r="629" s="3" customFormat="1" x14ac:dyDescent="0.35"/>
    <row r="630" s="3" customFormat="1" x14ac:dyDescent="0.35"/>
    <row r="631" s="3" customFormat="1" x14ac:dyDescent="0.35"/>
    <row r="632" s="3" customFormat="1" x14ac:dyDescent="0.35"/>
    <row r="633" s="3" customFormat="1" x14ac:dyDescent="0.35"/>
    <row r="634" s="3" customFormat="1" x14ac:dyDescent="0.35"/>
    <row r="635" s="3" customFormat="1" x14ac:dyDescent="0.35"/>
    <row r="636" s="3" customFormat="1" x14ac:dyDescent="0.35"/>
    <row r="637" s="3" customFormat="1" x14ac:dyDescent="0.35"/>
    <row r="638" s="3" customFormat="1" x14ac:dyDescent="0.35"/>
    <row r="639" s="3" customFormat="1" x14ac:dyDescent="0.35"/>
    <row r="640" s="3" customFormat="1" x14ac:dyDescent="0.35"/>
    <row r="641" s="3" customFormat="1" x14ac:dyDescent="0.35"/>
    <row r="642" s="3" customFormat="1" x14ac:dyDescent="0.35"/>
    <row r="643" s="3" customFormat="1" x14ac:dyDescent="0.35"/>
    <row r="644" s="3" customFormat="1" x14ac:dyDescent="0.35"/>
    <row r="645" s="3" customFormat="1" x14ac:dyDescent="0.35"/>
    <row r="646" s="3" customFormat="1" x14ac:dyDescent="0.35"/>
    <row r="647" s="3" customFormat="1" x14ac:dyDescent="0.35"/>
    <row r="648" s="3" customFormat="1" x14ac:dyDescent="0.35"/>
    <row r="649" s="3" customFormat="1" x14ac:dyDescent="0.35"/>
    <row r="650" s="3" customFormat="1" x14ac:dyDescent="0.35"/>
    <row r="651" s="3" customFormat="1" x14ac:dyDescent="0.35"/>
    <row r="652" s="3" customFormat="1" x14ac:dyDescent="0.35"/>
    <row r="653" s="3" customFormat="1" x14ac:dyDescent="0.35"/>
    <row r="654" s="3" customFormat="1" x14ac:dyDescent="0.35"/>
    <row r="655" s="3" customFormat="1" x14ac:dyDescent="0.35"/>
    <row r="656" s="3" customFormat="1" x14ac:dyDescent="0.35"/>
    <row r="657" s="3" customFormat="1" x14ac:dyDescent="0.35"/>
    <row r="658" s="3" customFormat="1" x14ac:dyDescent="0.35"/>
    <row r="659" s="3" customFormat="1" x14ac:dyDescent="0.35"/>
    <row r="660" s="3" customFormat="1" x14ac:dyDescent="0.35"/>
    <row r="661" s="3" customFormat="1" x14ac:dyDescent="0.35"/>
    <row r="662" s="3" customFormat="1" x14ac:dyDescent="0.35"/>
    <row r="663" s="3" customFormat="1" x14ac:dyDescent="0.35"/>
    <row r="664" s="3" customFormat="1" x14ac:dyDescent="0.35"/>
    <row r="665" s="3" customFormat="1" x14ac:dyDescent="0.35"/>
    <row r="666" s="3" customFormat="1" x14ac:dyDescent="0.35"/>
    <row r="667" s="3" customFormat="1" x14ac:dyDescent="0.35"/>
    <row r="668" s="3" customFormat="1" x14ac:dyDescent="0.35"/>
    <row r="669" s="3" customFormat="1" x14ac:dyDescent="0.35"/>
    <row r="670" s="3" customFormat="1" x14ac:dyDescent="0.35"/>
    <row r="671" s="3" customFormat="1" x14ac:dyDescent="0.35"/>
    <row r="672" s="3" customFormat="1" x14ac:dyDescent="0.35"/>
    <row r="673" s="3" customFormat="1" x14ac:dyDescent="0.35"/>
    <row r="674" s="3" customFormat="1" x14ac:dyDescent="0.35"/>
    <row r="675" s="3" customFormat="1" x14ac:dyDescent="0.35"/>
    <row r="676" s="3" customFormat="1" x14ac:dyDescent="0.35"/>
    <row r="677" s="3" customFormat="1" x14ac:dyDescent="0.35"/>
    <row r="678" s="3" customFormat="1" x14ac:dyDescent="0.35"/>
    <row r="679" s="3" customFormat="1" x14ac:dyDescent="0.35"/>
    <row r="680" s="3" customFormat="1" x14ac:dyDescent="0.35"/>
    <row r="681" s="3" customFormat="1" x14ac:dyDescent="0.35"/>
    <row r="682" s="3" customFormat="1" x14ac:dyDescent="0.35"/>
    <row r="683" s="3" customFormat="1" x14ac:dyDescent="0.35"/>
    <row r="684" s="3" customFormat="1" x14ac:dyDescent="0.35"/>
    <row r="685" s="3" customFormat="1" x14ac:dyDescent="0.35"/>
    <row r="686" s="3" customFormat="1" x14ac:dyDescent="0.35"/>
    <row r="687" s="3" customFormat="1" x14ac:dyDescent="0.35"/>
    <row r="688" s="3" customFormat="1" x14ac:dyDescent="0.35"/>
    <row r="689" s="3" customFormat="1" x14ac:dyDescent="0.35"/>
    <row r="690" s="3" customFormat="1" x14ac:dyDescent="0.35"/>
    <row r="691" s="3" customFormat="1" x14ac:dyDescent="0.35"/>
    <row r="692" s="3" customFormat="1" x14ac:dyDescent="0.35"/>
    <row r="693" s="3" customFormat="1" x14ac:dyDescent="0.35"/>
    <row r="694" s="3" customFormat="1" x14ac:dyDescent="0.35"/>
    <row r="695" s="3" customFormat="1" x14ac:dyDescent="0.35"/>
    <row r="696" s="3" customFormat="1" x14ac:dyDescent="0.35"/>
    <row r="697" s="3" customFormat="1" x14ac:dyDescent="0.35"/>
    <row r="698" s="3" customFormat="1" x14ac:dyDescent="0.35"/>
    <row r="699" s="3" customFormat="1" x14ac:dyDescent="0.35"/>
    <row r="700" s="3" customFormat="1" x14ac:dyDescent="0.35"/>
    <row r="701" s="3" customFormat="1" x14ac:dyDescent="0.35"/>
    <row r="702" s="3" customFormat="1" x14ac:dyDescent="0.35"/>
    <row r="703" s="3" customFormat="1" x14ac:dyDescent="0.35"/>
    <row r="704" s="3" customFormat="1" x14ac:dyDescent="0.35"/>
    <row r="705" s="3" customFormat="1" x14ac:dyDescent="0.35"/>
    <row r="706" s="3" customFormat="1" x14ac:dyDescent="0.35"/>
    <row r="707" s="3" customFormat="1" x14ac:dyDescent="0.35"/>
    <row r="708" s="3" customFormat="1" x14ac:dyDescent="0.35"/>
    <row r="709" s="3" customFormat="1" x14ac:dyDescent="0.35"/>
    <row r="710" s="3" customFormat="1" x14ac:dyDescent="0.35"/>
    <row r="711" s="3" customFormat="1" x14ac:dyDescent="0.35"/>
    <row r="712" s="3" customFormat="1" x14ac:dyDescent="0.35"/>
    <row r="713" s="3" customFormat="1" x14ac:dyDescent="0.35"/>
    <row r="714" s="3" customFormat="1" x14ac:dyDescent="0.35"/>
    <row r="715" s="3" customFormat="1" x14ac:dyDescent="0.35"/>
    <row r="716" s="3" customFormat="1" x14ac:dyDescent="0.35"/>
    <row r="717" s="3" customFormat="1" x14ac:dyDescent="0.35"/>
    <row r="718" s="3" customFormat="1" x14ac:dyDescent="0.35"/>
    <row r="719" s="3" customFormat="1" x14ac:dyDescent="0.35"/>
    <row r="720" s="3" customFormat="1" x14ac:dyDescent="0.35"/>
    <row r="721" s="3" customFormat="1" x14ac:dyDescent="0.35"/>
    <row r="722" s="3" customFormat="1" x14ac:dyDescent="0.35"/>
    <row r="723" s="3" customFormat="1" x14ac:dyDescent="0.35"/>
    <row r="724" s="3" customFormat="1" x14ac:dyDescent="0.35"/>
    <row r="725" s="3" customFormat="1" x14ac:dyDescent="0.35"/>
    <row r="726" s="3" customFormat="1" x14ac:dyDescent="0.35"/>
    <row r="727" s="3" customFormat="1" x14ac:dyDescent="0.35"/>
    <row r="728" s="3" customFormat="1" x14ac:dyDescent="0.35"/>
    <row r="729" s="3" customFormat="1" x14ac:dyDescent="0.35"/>
    <row r="730" s="3" customFormat="1" x14ac:dyDescent="0.35"/>
    <row r="731" s="3" customFormat="1" x14ac:dyDescent="0.35"/>
    <row r="732" s="3" customFormat="1" x14ac:dyDescent="0.35"/>
    <row r="733" s="3" customFormat="1" x14ac:dyDescent="0.35"/>
    <row r="734" s="3" customFormat="1" x14ac:dyDescent="0.35"/>
    <row r="735" s="3" customFormat="1" x14ac:dyDescent="0.35"/>
    <row r="736" s="3" customFormat="1" x14ac:dyDescent="0.35"/>
    <row r="737" s="3" customFormat="1" x14ac:dyDescent="0.35"/>
    <row r="738" s="3" customFormat="1" x14ac:dyDescent="0.35"/>
    <row r="739" s="3" customFormat="1" x14ac:dyDescent="0.35"/>
    <row r="740" s="3" customFormat="1" x14ac:dyDescent="0.35"/>
    <row r="741" s="3" customFormat="1" x14ac:dyDescent="0.35"/>
    <row r="742" s="3" customFormat="1" x14ac:dyDescent="0.35"/>
    <row r="743" s="3" customFormat="1" x14ac:dyDescent="0.35"/>
    <row r="744" s="3" customFormat="1" x14ac:dyDescent="0.35"/>
    <row r="745" s="3" customFormat="1" x14ac:dyDescent="0.35"/>
    <row r="746" s="3" customFormat="1" x14ac:dyDescent="0.35"/>
    <row r="747" s="3" customFormat="1" x14ac:dyDescent="0.35"/>
    <row r="748" s="3" customFormat="1" x14ac:dyDescent="0.35"/>
    <row r="749" s="3" customFormat="1" x14ac:dyDescent="0.35"/>
    <row r="750" s="3" customFormat="1" x14ac:dyDescent="0.35"/>
    <row r="751" s="3" customFormat="1" x14ac:dyDescent="0.35"/>
    <row r="752" s="3" customFormat="1" x14ac:dyDescent="0.35"/>
    <row r="753" s="3" customFormat="1" x14ac:dyDescent="0.35"/>
    <row r="754" s="3" customFormat="1" x14ac:dyDescent="0.35"/>
    <row r="755" s="3" customFormat="1" x14ac:dyDescent="0.35"/>
    <row r="756" s="3" customFormat="1" x14ac:dyDescent="0.35"/>
    <row r="757" s="3" customFormat="1" x14ac:dyDescent="0.35"/>
    <row r="758" s="3" customFormat="1" x14ac:dyDescent="0.35"/>
    <row r="759" s="3" customFormat="1" x14ac:dyDescent="0.35"/>
    <row r="760" s="3" customFormat="1" x14ac:dyDescent="0.35"/>
    <row r="761" s="3" customFormat="1" x14ac:dyDescent="0.35"/>
    <row r="762" s="3" customFormat="1" x14ac:dyDescent="0.35"/>
    <row r="763" s="3" customFormat="1" x14ac:dyDescent="0.35"/>
    <row r="764" s="3" customFormat="1" x14ac:dyDescent="0.35"/>
    <row r="765" s="3" customFormat="1" x14ac:dyDescent="0.35"/>
    <row r="766" s="3" customFormat="1" x14ac:dyDescent="0.35"/>
    <row r="767" s="3" customFormat="1" x14ac:dyDescent="0.35"/>
    <row r="768" s="3" customFormat="1" x14ac:dyDescent="0.35"/>
    <row r="769" s="3" customFormat="1" x14ac:dyDescent="0.35"/>
    <row r="770" s="3" customFormat="1" x14ac:dyDescent="0.35"/>
    <row r="771" s="3" customFormat="1" x14ac:dyDescent="0.35"/>
    <row r="772" s="3" customFormat="1" x14ac:dyDescent="0.35"/>
    <row r="773" s="3" customFormat="1" x14ac:dyDescent="0.35"/>
    <row r="774" s="3" customFormat="1" x14ac:dyDescent="0.35"/>
    <row r="775" s="3" customFormat="1" x14ac:dyDescent="0.35"/>
    <row r="776" s="3" customFormat="1" x14ac:dyDescent="0.35"/>
    <row r="777" s="3" customFormat="1" x14ac:dyDescent="0.35"/>
    <row r="778" s="3" customFormat="1" x14ac:dyDescent="0.35"/>
    <row r="779" s="3" customFormat="1" x14ac:dyDescent="0.35"/>
    <row r="780" s="3" customFormat="1" x14ac:dyDescent="0.35"/>
    <row r="781" s="3" customFormat="1" x14ac:dyDescent="0.35"/>
    <row r="782" s="3" customFormat="1" x14ac:dyDescent="0.35"/>
    <row r="783" s="3" customFormat="1" x14ac:dyDescent="0.35"/>
    <row r="784" s="3" customFormat="1" x14ac:dyDescent="0.35"/>
    <row r="785" s="3" customFormat="1" x14ac:dyDescent="0.35"/>
    <row r="786" s="3" customFormat="1" x14ac:dyDescent="0.35"/>
    <row r="787" s="3" customFormat="1" x14ac:dyDescent="0.35"/>
    <row r="788" s="3" customFormat="1" x14ac:dyDescent="0.35"/>
    <row r="789" s="3" customFormat="1" x14ac:dyDescent="0.35"/>
    <row r="790" s="3" customFormat="1" x14ac:dyDescent="0.35"/>
    <row r="791" s="3" customFormat="1" x14ac:dyDescent="0.35"/>
    <row r="792" s="3" customFormat="1" x14ac:dyDescent="0.35"/>
    <row r="793" s="3" customFormat="1" x14ac:dyDescent="0.35"/>
    <row r="794" s="3" customFormat="1" x14ac:dyDescent="0.35"/>
    <row r="795" s="3" customFormat="1" x14ac:dyDescent="0.35"/>
    <row r="796" s="3" customFormat="1" x14ac:dyDescent="0.35"/>
    <row r="797" s="3" customFormat="1" x14ac:dyDescent="0.35"/>
    <row r="798" s="3" customFormat="1" x14ac:dyDescent="0.35"/>
    <row r="799" s="3" customFormat="1" x14ac:dyDescent="0.35"/>
    <row r="800" s="3" customFormat="1" x14ac:dyDescent="0.35"/>
    <row r="801" s="3" customFormat="1" x14ac:dyDescent="0.35"/>
    <row r="802" s="3" customFormat="1" x14ac:dyDescent="0.35"/>
    <row r="803" s="3" customFormat="1" x14ac:dyDescent="0.35"/>
    <row r="804" s="3" customFormat="1" x14ac:dyDescent="0.35"/>
    <row r="805" s="3" customFormat="1" x14ac:dyDescent="0.35"/>
    <row r="806" s="3" customFormat="1" x14ac:dyDescent="0.35"/>
    <row r="807" s="3" customFormat="1" x14ac:dyDescent="0.35"/>
    <row r="808" s="3" customFormat="1" x14ac:dyDescent="0.35"/>
    <row r="809" s="3" customFormat="1" x14ac:dyDescent="0.35"/>
    <row r="810" s="3" customFormat="1" x14ac:dyDescent="0.35"/>
    <row r="811" s="3" customFormat="1" x14ac:dyDescent="0.35"/>
    <row r="812" s="3" customFormat="1" x14ac:dyDescent="0.35"/>
    <row r="813" s="3" customFormat="1" x14ac:dyDescent="0.35"/>
    <row r="814" s="3" customFormat="1" x14ac:dyDescent="0.35"/>
    <row r="815" s="3" customFormat="1" x14ac:dyDescent="0.35"/>
    <row r="816" s="3" customFormat="1" x14ac:dyDescent="0.35"/>
    <row r="817" s="3" customFormat="1" x14ac:dyDescent="0.35"/>
    <row r="818" s="3" customFormat="1" x14ac:dyDescent="0.35"/>
    <row r="819" s="3" customFormat="1" x14ac:dyDescent="0.35"/>
    <row r="820" s="3" customFormat="1" x14ac:dyDescent="0.35"/>
    <row r="821" s="3" customFormat="1" x14ac:dyDescent="0.35"/>
    <row r="822" s="3" customFormat="1" x14ac:dyDescent="0.35"/>
    <row r="823" s="3" customFormat="1" x14ac:dyDescent="0.35"/>
    <row r="824" s="3" customFormat="1" x14ac:dyDescent="0.35"/>
    <row r="825" s="3" customFormat="1" x14ac:dyDescent="0.35"/>
    <row r="826" s="3" customFormat="1" x14ac:dyDescent="0.35"/>
    <row r="827" s="3" customFormat="1" x14ac:dyDescent="0.35"/>
    <row r="828" s="3" customFormat="1" x14ac:dyDescent="0.35"/>
    <row r="829" s="3" customFormat="1" x14ac:dyDescent="0.35"/>
    <row r="830" s="3" customFormat="1" x14ac:dyDescent="0.35"/>
    <row r="831" s="3" customFormat="1" x14ac:dyDescent="0.35"/>
    <row r="832" s="3" customFormat="1" x14ac:dyDescent="0.35"/>
    <row r="833" s="3" customFormat="1" x14ac:dyDescent="0.35"/>
    <row r="834" s="3" customFormat="1" x14ac:dyDescent="0.35"/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euil1"/>
  <dimension ref="A1:CU300"/>
  <sheetViews>
    <sheetView tabSelected="1" workbookViewId="0">
      <pane xSplit="2" ySplit="1" topLeftCell="H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ColWidth="11.453125" defaultRowHeight="14.5" x14ac:dyDescent="0.35"/>
  <cols>
    <col min="1" max="1" width="39.26953125" customWidth="1"/>
    <col min="2" max="2" width="65.453125" customWidth="1"/>
    <col min="47" max="49" width="11.7265625" customWidth="1"/>
    <col min="50" max="50" width="21.81640625" customWidth="1"/>
    <col min="51" max="52" width="11.7265625" customWidth="1"/>
  </cols>
  <sheetData>
    <row r="1" spans="1:49" ht="52.5" thickBot="1" x14ac:dyDescent="0.4">
      <c r="A1" s="234" t="s">
        <v>520</v>
      </c>
      <c r="B1" s="269" t="s">
        <v>528</v>
      </c>
      <c r="C1" s="235">
        <v>2</v>
      </c>
      <c r="D1" s="235">
        <f>C1+1</f>
        <v>3</v>
      </c>
      <c r="E1" s="235">
        <f t="shared" ref="E1:AW1" si="0">D1+1</f>
        <v>4</v>
      </c>
      <c r="F1" s="235">
        <f t="shared" si="0"/>
        <v>5</v>
      </c>
      <c r="G1" s="235">
        <f t="shared" si="0"/>
        <v>6</v>
      </c>
      <c r="H1" s="235">
        <f t="shared" si="0"/>
        <v>7</v>
      </c>
      <c r="I1" s="235">
        <f t="shared" si="0"/>
        <v>8</v>
      </c>
      <c r="J1" s="235">
        <f t="shared" si="0"/>
        <v>9</v>
      </c>
      <c r="K1" s="235">
        <f t="shared" si="0"/>
        <v>10</v>
      </c>
      <c r="L1" s="235">
        <f t="shared" si="0"/>
        <v>11</v>
      </c>
      <c r="M1" s="235">
        <f t="shared" si="0"/>
        <v>12</v>
      </c>
      <c r="N1" s="235">
        <f t="shared" si="0"/>
        <v>13</v>
      </c>
      <c r="O1" s="235">
        <f t="shared" si="0"/>
        <v>14</v>
      </c>
      <c r="P1" s="235">
        <f t="shared" si="0"/>
        <v>15</v>
      </c>
      <c r="Q1" s="235">
        <f t="shared" si="0"/>
        <v>16</v>
      </c>
      <c r="R1" s="235">
        <f t="shared" si="0"/>
        <v>17</v>
      </c>
      <c r="S1" s="235">
        <f t="shared" si="0"/>
        <v>18</v>
      </c>
      <c r="T1" s="235">
        <f t="shared" si="0"/>
        <v>19</v>
      </c>
      <c r="U1" s="235">
        <f t="shared" si="0"/>
        <v>20</v>
      </c>
      <c r="V1" s="235">
        <f t="shared" si="0"/>
        <v>21</v>
      </c>
      <c r="W1" s="235">
        <f t="shared" si="0"/>
        <v>22</v>
      </c>
      <c r="X1" s="235">
        <f t="shared" si="0"/>
        <v>23</v>
      </c>
      <c r="Y1" s="235">
        <f t="shared" si="0"/>
        <v>24</v>
      </c>
      <c r="Z1" s="235">
        <f t="shared" si="0"/>
        <v>25</v>
      </c>
      <c r="AA1" s="235">
        <f t="shared" si="0"/>
        <v>26</v>
      </c>
      <c r="AB1" s="235">
        <f t="shared" si="0"/>
        <v>27</v>
      </c>
      <c r="AC1" s="235">
        <f t="shared" si="0"/>
        <v>28</v>
      </c>
      <c r="AD1" s="235">
        <f t="shared" si="0"/>
        <v>29</v>
      </c>
      <c r="AE1" s="235">
        <f t="shared" si="0"/>
        <v>30</v>
      </c>
      <c r="AF1" s="235">
        <f t="shared" si="0"/>
        <v>31</v>
      </c>
      <c r="AG1" s="235">
        <f t="shared" si="0"/>
        <v>32</v>
      </c>
      <c r="AH1" s="235">
        <f t="shared" si="0"/>
        <v>33</v>
      </c>
      <c r="AI1" s="235">
        <f t="shared" si="0"/>
        <v>34</v>
      </c>
      <c r="AJ1" s="235">
        <f t="shared" si="0"/>
        <v>35</v>
      </c>
      <c r="AK1" s="235">
        <f t="shared" si="0"/>
        <v>36</v>
      </c>
      <c r="AL1" s="235">
        <f t="shared" si="0"/>
        <v>37</v>
      </c>
      <c r="AM1" s="235">
        <f t="shared" si="0"/>
        <v>38</v>
      </c>
      <c r="AN1" s="235">
        <f t="shared" si="0"/>
        <v>39</v>
      </c>
      <c r="AO1" s="235">
        <f t="shared" si="0"/>
        <v>40</v>
      </c>
      <c r="AP1" s="235">
        <f t="shared" si="0"/>
        <v>41</v>
      </c>
      <c r="AQ1" s="235">
        <f t="shared" si="0"/>
        <v>42</v>
      </c>
      <c r="AR1" s="235">
        <f t="shared" si="0"/>
        <v>43</v>
      </c>
      <c r="AS1" s="235">
        <f t="shared" si="0"/>
        <v>44</v>
      </c>
      <c r="AT1" s="235">
        <f t="shared" si="0"/>
        <v>45</v>
      </c>
      <c r="AU1" s="235">
        <f t="shared" si="0"/>
        <v>46</v>
      </c>
      <c r="AV1" s="235">
        <f t="shared" si="0"/>
        <v>47</v>
      </c>
      <c r="AW1" s="235">
        <f t="shared" si="0"/>
        <v>48</v>
      </c>
    </row>
    <row r="2" spans="1:49" x14ac:dyDescent="0.35">
      <c r="B2" s="193"/>
      <c r="C2" s="16">
        <v>2004</v>
      </c>
      <c r="D2" s="16">
        <v>2005</v>
      </c>
      <c r="E2" s="16">
        <v>2006</v>
      </c>
      <c r="F2" s="22">
        <v>2007</v>
      </c>
      <c r="G2">
        <v>2008</v>
      </c>
      <c r="H2">
        <v>2009</v>
      </c>
      <c r="I2">
        <v>2010</v>
      </c>
      <c r="J2">
        <v>2011</v>
      </c>
      <c r="K2">
        <v>2012</v>
      </c>
      <c r="L2">
        <v>2013</v>
      </c>
      <c r="M2">
        <v>2014</v>
      </c>
      <c r="N2">
        <v>2015</v>
      </c>
      <c r="O2">
        <v>2016</v>
      </c>
      <c r="P2">
        <v>2017</v>
      </c>
      <c r="Q2">
        <v>2018</v>
      </c>
      <c r="R2">
        <v>2019</v>
      </c>
      <c r="S2">
        <v>2020</v>
      </c>
      <c r="T2">
        <v>2021</v>
      </c>
      <c r="U2">
        <v>2022</v>
      </c>
      <c r="V2">
        <v>2023</v>
      </c>
      <c r="W2">
        <v>2024</v>
      </c>
      <c r="X2">
        <v>2025</v>
      </c>
      <c r="Y2">
        <v>2026</v>
      </c>
      <c r="Z2">
        <v>2027</v>
      </c>
      <c r="AA2">
        <v>2028</v>
      </c>
      <c r="AB2">
        <v>2029</v>
      </c>
      <c r="AC2">
        <v>2030</v>
      </c>
      <c r="AD2">
        <v>2031</v>
      </c>
      <c r="AE2">
        <v>2032</v>
      </c>
      <c r="AF2">
        <v>2033</v>
      </c>
      <c r="AG2">
        <v>2034</v>
      </c>
      <c r="AH2">
        <v>2035</v>
      </c>
      <c r="AI2">
        <v>2036</v>
      </c>
      <c r="AJ2">
        <v>2037</v>
      </c>
      <c r="AK2">
        <v>2038</v>
      </c>
      <c r="AL2">
        <v>2039</v>
      </c>
      <c r="AM2">
        <v>2040</v>
      </c>
      <c r="AN2">
        <v>2041</v>
      </c>
      <c r="AO2">
        <v>2042</v>
      </c>
      <c r="AP2">
        <v>2043</v>
      </c>
      <c r="AQ2">
        <v>2044</v>
      </c>
      <c r="AR2">
        <v>2045</v>
      </c>
      <c r="AS2">
        <v>2046</v>
      </c>
      <c r="AT2">
        <v>2047</v>
      </c>
      <c r="AU2">
        <v>2048</v>
      </c>
      <c r="AV2">
        <v>2049</v>
      </c>
      <c r="AW2">
        <v>2050</v>
      </c>
    </row>
    <row r="3" spans="1:49" x14ac:dyDescent="0.35">
      <c r="B3" s="13" t="s">
        <v>103</v>
      </c>
      <c r="C3">
        <v>81.950785300185998</v>
      </c>
      <c r="D3" s="39">
        <v>83.266531665913007</v>
      </c>
      <c r="E3" s="39">
        <v>84.607581080000003</v>
      </c>
      <c r="F3" s="39">
        <v>84.607266940000002</v>
      </c>
      <c r="G3">
        <v>81.319641379999894</v>
      </c>
      <c r="H3">
        <v>78.129194459999894</v>
      </c>
      <c r="I3">
        <v>78.132489309999997</v>
      </c>
      <c r="J3">
        <v>77.127263650000003</v>
      </c>
      <c r="K3">
        <v>73.901758619999995</v>
      </c>
      <c r="L3">
        <v>72.10042842</v>
      </c>
      <c r="M3">
        <v>71.714550110000005</v>
      </c>
      <c r="N3">
        <v>71.927641289999997</v>
      </c>
      <c r="O3">
        <v>72.338100729999894</v>
      </c>
      <c r="P3">
        <v>71.214720610000001</v>
      </c>
      <c r="Q3">
        <v>69.373004829999999</v>
      </c>
      <c r="R3">
        <v>68.590653840000002</v>
      </c>
      <c r="S3">
        <v>69.000234230000004</v>
      </c>
      <c r="T3">
        <v>68.809573099999994</v>
      </c>
      <c r="U3">
        <v>68.356264030000006</v>
      </c>
      <c r="V3">
        <v>67.867356729999997</v>
      </c>
      <c r="W3">
        <v>66.893700580000001</v>
      </c>
      <c r="X3">
        <v>65.796502989999894</v>
      </c>
      <c r="Y3">
        <v>65.095459430000005</v>
      </c>
      <c r="Z3">
        <v>64.566793939999997</v>
      </c>
      <c r="AA3">
        <v>64.196336619999997</v>
      </c>
      <c r="AB3">
        <v>63.89986201</v>
      </c>
      <c r="AC3">
        <v>63.697612579999998</v>
      </c>
      <c r="AD3">
        <v>63.236827839999997</v>
      </c>
      <c r="AE3">
        <v>62.769921140000001</v>
      </c>
      <c r="AF3">
        <v>62.297989010000002</v>
      </c>
      <c r="AG3">
        <v>61.834705100000001</v>
      </c>
      <c r="AH3">
        <v>61.364430720000001</v>
      </c>
      <c r="AI3">
        <v>60.839605830000004</v>
      </c>
      <c r="AJ3">
        <v>60.30481709</v>
      </c>
      <c r="AK3">
        <v>59.762360950000001</v>
      </c>
      <c r="AL3">
        <v>59.208943249999997</v>
      </c>
      <c r="AM3">
        <v>58.712957889999998</v>
      </c>
      <c r="AN3">
        <v>58.265321350000001</v>
      </c>
      <c r="AO3">
        <v>57.800185900000002</v>
      </c>
      <c r="AP3">
        <v>57.327506030000002</v>
      </c>
      <c r="AQ3">
        <v>56.867804939999999</v>
      </c>
      <c r="AR3">
        <v>56.414252689999998</v>
      </c>
      <c r="AS3">
        <v>55.985468310000002</v>
      </c>
      <c r="AT3">
        <v>55.587255460000002</v>
      </c>
      <c r="AU3">
        <v>55.218776409999997</v>
      </c>
      <c r="AV3">
        <v>54.885596909999997</v>
      </c>
      <c r="AW3">
        <v>54.604443920000001</v>
      </c>
    </row>
    <row r="4" spans="1:49" x14ac:dyDescent="0.35">
      <c r="B4" s="13" t="s">
        <v>104</v>
      </c>
      <c r="C4">
        <v>81.272732788877605</v>
      </c>
      <c r="D4" s="39">
        <v>82.577592802213303</v>
      </c>
      <c r="E4" s="39">
        <v>83.907546510000003</v>
      </c>
      <c r="F4" s="39">
        <v>83.500810009999995</v>
      </c>
      <c r="G4">
        <v>79.867438399999998</v>
      </c>
      <c r="H4">
        <v>76.362286850000004</v>
      </c>
      <c r="I4">
        <v>75.995612410000007</v>
      </c>
      <c r="J4">
        <v>74.654511850000006</v>
      </c>
      <c r="K4">
        <v>71.185934119999999</v>
      </c>
      <c r="L4">
        <v>69.114399489999997</v>
      </c>
      <c r="M4">
        <v>68.411521669999999</v>
      </c>
      <c r="N4">
        <v>68.282445949999996</v>
      </c>
      <c r="O4">
        <v>68.467892699999894</v>
      </c>
      <c r="P4">
        <v>67.193042849999998</v>
      </c>
      <c r="Q4">
        <v>65.238508640000006</v>
      </c>
      <c r="R4">
        <v>64.277330500000005</v>
      </c>
      <c r="S4">
        <v>65.661708829999995</v>
      </c>
      <c r="T4">
        <v>65.275321520000006</v>
      </c>
      <c r="U4">
        <v>64.643851470000001</v>
      </c>
      <c r="V4">
        <v>63.983600719999998</v>
      </c>
      <c r="W4">
        <v>62.944869070000003</v>
      </c>
      <c r="X4">
        <v>61.792655670000002</v>
      </c>
      <c r="Y4">
        <v>61.134470159999999</v>
      </c>
      <c r="Z4">
        <v>60.638181600000003</v>
      </c>
      <c r="AA4">
        <v>60.290484650000003</v>
      </c>
      <c r="AB4">
        <v>60.011096860000002</v>
      </c>
      <c r="AC4">
        <v>59.820145590000003</v>
      </c>
      <c r="AD4">
        <v>59.39063264</v>
      </c>
      <c r="AE4">
        <v>58.955497020000003</v>
      </c>
      <c r="AF4">
        <v>58.515778320000003</v>
      </c>
      <c r="AG4">
        <v>58.08380768</v>
      </c>
      <c r="AH4">
        <v>57.645410339999998</v>
      </c>
      <c r="AI4">
        <v>57.150803310000001</v>
      </c>
      <c r="AJ4">
        <v>56.646783030000002</v>
      </c>
      <c r="AK4">
        <v>56.135503180000001</v>
      </c>
      <c r="AL4">
        <v>55.614479950000003</v>
      </c>
      <c r="AM4">
        <v>55.147357599999999</v>
      </c>
      <c r="AN4">
        <v>54.714157620000002</v>
      </c>
      <c r="AO4">
        <v>54.264236959999998</v>
      </c>
      <c r="AP4">
        <v>53.806933909999998</v>
      </c>
      <c r="AQ4">
        <v>53.361493690000003</v>
      </c>
      <c r="AR4">
        <v>52.921479900000001</v>
      </c>
      <c r="AS4">
        <v>52.50235945</v>
      </c>
      <c r="AT4">
        <v>52.111787890000002</v>
      </c>
      <c r="AU4">
        <v>51.748947530000002</v>
      </c>
      <c r="AV4">
        <v>51.419019300000002</v>
      </c>
      <c r="AW4">
        <v>51.137627850000001</v>
      </c>
    </row>
    <row r="5" spans="1:49" x14ac:dyDescent="0.35">
      <c r="B5" s="13" t="s">
        <v>105</v>
      </c>
      <c r="C5">
        <v>0.67805251130835598</v>
      </c>
      <c r="D5" s="39">
        <v>0.68893886369971102</v>
      </c>
      <c r="E5">
        <v>0.70003457099999999</v>
      </c>
      <c r="F5">
        <v>1.1064569319999999</v>
      </c>
      <c r="G5">
        <v>1.4522029860000001</v>
      </c>
      <c r="H5">
        <v>1.7669076109999999</v>
      </c>
      <c r="I5">
        <v>2.1368769049999998</v>
      </c>
      <c r="J5">
        <v>2.4727518019999999</v>
      </c>
      <c r="K5">
        <v>2.7158244960000002</v>
      </c>
      <c r="L5">
        <v>2.9860289299999998</v>
      </c>
      <c r="M5">
        <v>3.3030284380000001</v>
      </c>
      <c r="N5">
        <v>3.6451953399999999</v>
      </c>
      <c r="O5">
        <v>3.8702080329999999</v>
      </c>
      <c r="P5">
        <v>4.021677757</v>
      </c>
      <c r="Q5">
        <v>4.1344961969999998</v>
      </c>
      <c r="R5">
        <v>4.3133233459999998</v>
      </c>
      <c r="S5">
        <v>3.3385253939999999</v>
      </c>
      <c r="T5">
        <v>3.5342515809999999</v>
      </c>
      <c r="U5">
        <v>3.7124125650000002</v>
      </c>
      <c r="V5">
        <v>3.883756011</v>
      </c>
      <c r="W5">
        <v>3.9488315140000001</v>
      </c>
      <c r="X5">
        <v>4.0038473190000001</v>
      </c>
      <c r="Y5">
        <v>3.9609892690000001</v>
      </c>
      <c r="Z5">
        <v>3.9286123399999999</v>
      </c>
      <c r="AA5">
        <v>3.9058519600000001</v>
      </c>
      <c r="AB5">
        <v>3.8887651480000001</v>
      </c>
      <c r="AC5">
        <v>3.8774669890000002</v>
      </c>
      <c r="AD5">
        <v>3.8461951939999999</v>
      </c>
      <c r="AE5">
        <v>3.8144241189999999</v>
      </c>
      <c r="AF5">
        <v>3.7822106899999999</v>
      </c>
      <c r="AG5">
        <v>3.7508974249999998</v>
      </c>
      <c r="AH5">
        <v>3.7190203780000002</v>
      </c>
      <c r="AI5">
        <v>3.688802527</v>
      </c>
      <c r="AJ5">
        <v>3.658034067</v>
      </c>
      <c r="AK5">
        <v>3.6268577689999999</v>
      </c>
      <c r="AL5">
        <v>3.5944633019999999</v>
      </c>
      <c r="AM5">
        <v>3.5656002930000001</v>
      </c>
      <c r="AN5">
        <v>3.5511637249999999</v>
      </c>
      <c r="AO5">
        <v>3.5359489439999998</v>
      </c>
      <c r="AP5">
        <v>3.5205721209999998</v>
      </c>
      <c r="AQ5">
        <v>3.5063112410000001</v>
      </c>
      <c r="AR5">
        <v>3.4927727960000001</v>
      </c>
      <c r="AS5">
        <v>3.483108868</v>
      </c>
      <c r="AT5">
        <v>3.4754675659999998</v>
      </c>
      <c r="AU5">
        <v>3.4698288740000001</v>
      </c>
      <c r="AV5">
        <v>3.4665776109999999</v>
      </c>
      <c r="AW5">
        <v>3.4668160719999999</v>
      </c>
    </row>
    <row r="6" spans="1:49" x14ac:dyDescent="0.35">
      <c r="B6" s="13" t="s">
        <v>106</v>
      </c>
      <c r="C6">
        <v>28.634797354551999</v>
      </c>
      <c r="D6" s="39">
        <v>29.094538288267</v>
      </c>
      <c r="E6" s="39">
        <v>29.721453270000001</v>
      </c>
      <c r="F6" s="39">
        <v>30.320855349999999</v>
      </c>
      <c r="G6" s="39">
        <v>30.879580359999999</v>
      </c>
      <c r="H6" s="39">
        <v>28.794099360000001</v>
      </c>
      <c r="I6" s="39">
        <v>29.810078409999999</v>
      </c>
      <c r="J6" s="39">
        <v>30.76094234</v>
      </c>
      <c r="K6" s="39">
        <v>30.96945457</v>
      </c>
      <c r="L6" s="39">
        <v>30.741117859999999</v>
      </c>
      <c r="M6">
        <v>30.613729859999999</v>
      </c>
      <c r="N6">
        <v>30.153096489999999</v>
      </c>
      <c r="O6">
        <v>29.399390629999999</v>
      </c>
      <c r="P6">
        <v>28.951399819999999</v>
      </c>
      <c r="Q6">
        <v>28.61424426</v>
      </c>
      <c r="R6">
        <v>27.551317959999999</v>
      </c>
      <c r="S6">
        <v>25.27786334</v>
      </c>
      <c r="T6">
        <v>24.812604440000001</v>
      </c>
      <c r="U6">
        <v>24.662489260000001</v>
      </c>
      <c r="V6">
        <v>24.6762619</v>
      </c>
      <c r="W6">
        <v>24.782415530000002</v>
      </c>
      <c r="X6">
        <v>24.934234790000001</v>
      </c>
      <c r="Y6">
        <v>24.7759824</v>
      </c>
      <c r="Z6">
        <v>24.560376940000001</v>
      </c>
      <c r="AA6">
        <v>24.341186329999999</v>
      </c>
      <c r="AB6">
        <v>24.208385929999999</v>
      </c>
      <c r="AC6">
        <v>24.10176731</v>
      </c>
      <c r="AD6">
        <v>23.774337559999999</v>
      </c>
      <c r="AE6">
        <v>23.50020237</v>
      </c>
      <c r="AF6">
        <v>23.264699839999999</v>
      </c>
      <c r="AG6">
        <v>23.02638215</v>
      </c>
      <c r="AH6">
        <v>22.807529469999999</v>
      </c>
      <c r="AI6">
        <v>22.529187189999998</v>
      </c>
      <c r="AJ6">
        <v>22.251408949999998</v>
      </c>
      <c r="AK6">
        <v>21.973932649999998</v>
      </c>
      <c r="AL6">
        <v>21.67099193</v>
      </c>
      <c r="AM6">
        <v>21.352309739999999</v>
      </c>
      <c r="AN6">
        <v>21.001989850000001</v>
      </c>
      <c r="AO6">
        <v>20.634718410000001</v>
      </c>
      <c r="AP6">
        <v>20.260851280000001</v>
      </c>
      <c r="AQ6">
        <v>19.88277905</v>
      </c>
      <c r="AR6">
        <v>19.49995444</v>
      </c>
      <c r="AS6">
        <v>19.028353710000001</v>
      </c>
      <c r="AT6">
        <v>18.549789910000001</v>
      </c>
      <c r="AU6">
        <v>18.064627430000002</v>
      </c>
      <c r="AV6">
        <v>17.573339650000001</v>
      </c>
      <c r="AW6">
        <v>17.07693351</v>
      </c>
    </row>
    <row r="7" spans="1:49" x14ac:dyDescent="0.35">
      <c r="B7" s="13" t="s">
        <v>107</v>
      </c>
      <c r="C7">
        <v>0.36749349586970598</v>
      </c>
      <c r="D7">
        <v>0.37339372281503302</v>
      </c>
      <c r="E7">
        <v>0.38143942939999997</v>
      </c>
      <c r="F7">
        <v>0.35271058189999999</v>
      </c>
      <c r="G7">
        <v>0.3255891534</v>
      </c>
      <c r="H7">
        <v>0.27518422570000001</v>
      </c>
      <c r="I7">
        <v>0.2582287855</v>
      </c>
      <c r="J7">
        <v>0.24152532090000001</v>
      </c>
      <c r="K7">
        <v>0.22040329680000001</v>
      </c>
      <c r="L7">
        <v>0.1983013559</v>
      </c>
      <c r="M7">
        <v>0.17899618340000001</v>
      </c>
      <c r="N7">
        <v>0.15980153280000001</v>
      </c>
      <c r="O7">
        <v>0.14421848379999999</v>
      </c>
      <c r="P7">
        <v>0.13145761149999999</v>
      </c>
      <c r="Q7">
        <v>0.1202629974</v>
      </c>
      <c r="R7">
        <v>0.1071829475</v>
      </c>
      <c r="S7">
        <v>0.1059278483</v>
      </c>
      <c r="T7">
        <v>0.16971038929999999</v>
      </c>
      <c r="U7">
        <v>0.2314856626</v>
      </c>
      <c r="V7">
        <v>0.29206260270000001</v>
      </c>
      <c r="W7">
        <v>0.25448089550000003</v>
      </c>
      <c r="X7">
        <v>0.2171583872</v>
      </c>
      <c r="Y7">
        <v>0.21445538189999999</v>
      </c>
      <c r="Z7">
        <v>0.21126544059999999</v>
      </c>
      <c r="AA7">
        <v>0.20805757220000001</v>
      </c>
      <c r="AB7">
        <v>0.20560546069999999</v>
      </c>
      <c r="AC7">
        <v>0.20338468730000001</v>
      </c>
      <c r="AD7">
        <v>0.2071521549</v>
      </c>
      <c r="AE7">
        <v>0.21134453589999999</v>
      </c>
      <c r="AF7">
        <v>0.2158698345</v>
      </c>
      <c r="AG7">
        <v>0.2207297127</v>
      </c>
      <c r="AH7">
        <v>0.22579422390000001</v>
      </c>
      <c r="AI7">
        <v>0.22592681889999999</v>
      </c>
      <c r="AJ7">
        <v>0.22608446139999999</v>
      </c>
      <c r="AK7">
        <v>0.22626561949999999</v>
      </c>
      <c r="AL7">
        <v>0.2263435436</v>
      </c>
      <c r="AM7">
        <v>0.22627908620000001</v>
      </c>
      <c r="AN7">
        <v>0.23085252440000001</v>
      </c>
      <c r="AO7">
        <v>0.23528125350000001</v>
      </c>
      <c r="AP7" s="39">
        <v>0.2396690272</v>
      </c>
      <c r="AQ7" s="39">
        <v>0.24403869789999999</v>
      </c>
      <c r="AR7" s="39">
        <v>0.24837957890000001</v>
      </c>
      <c r="AS7" s="39">
        <v>0.25042239690000001</v>
      </c>
      <c r="AT7" s="39">
        <v>0.25241200320000001</v>
      </c>
      <c r="AU7" s="39">
        <v>0.25434725400000002</v>
      </c>
      <c r="AV7" s="39">
        <v>0.2562285782</v>
      </c>
      <c r="AW7" s="39">
        <v>0.25806468059999998</v>
      </c>
    </row>
    <row r="8" spans="1:49" x14ac:dyDescent="0.35">
      <c r="B8" t="s">
        <v>108</v>
      </c>
      <c r="C8">
        <v>1.4676116307532601</v>
      </c>
      <c r="D8" s="39">
        <v>1.4911746101974399</v>
      </c>
      <c r="E8" s="39">
        <v>1.5233057169999999</v>
      </c>
      <c r="F8" s="39">
        <v>1.492349063</v>
      </c>
      <c r="G8" s="39">
        <v>1.459527547</v>
      </c>
      <c r="H8" s="39">
        <v>1.306942085</v>
      </c>
      <c r="I8" s="39">
        <v>1.2993552349999999</v>
      </c>
      <c r="J8" s="39">
        <v>1.2875863249999999</v>
      </c>
      <c r="K8" s="39">
        <v>1.244864878</v>
      </c>
      <c r="L8" s="39">
        <v>1.186643463</v>
      </c>
      <c r="M8">
        <v>1.134824697</v>
      </c>
      <c r="N8">
        <v>1.073387141</v>
      </c>
      <c r="O8">
        <v>1.1674893529999999</v>
      </c>
      <c r="P8">
        <v>1.2825499730000001</v>
      </c>
      <c r="Q8">
        <v>1.4140902829999999</v>
      </c>
      <c r="R8">
        <v>1.5188936470000001</v>
      </c>
      <c r="S8">
        <v>2.2414907999999998</v>
      </c>
      <c r="T8">
        <v>1.6748891400000001</v>
      </c>
      <c r="U8">
        <v>1.16282972</v>
      </c>
      <c r="V8">
        <v>0.68036909109999999</v>
      </c>
      <c r="W8">
        <v>0.65686545519999995</v>
      </c>
      <c r="X8">
        <v>0.63442947750000001</v>
      </c>
      <c r="Y8">
        <v>0.63123797130000003</v>
      </c>
      <c r="Z8">
        <v>0.62657924600000003</v>
      </c>
      <c r="AA8">
        <v>0.62182091780000004</v>
      </c>
      <c r="AB8">
        <v>0.61923739649999998</v>
      </c>
      <c r="AC8">
        <v>0.61731807959999996</v>
      </c>
      <c r="AD8">
        <v>0.62151436449999997</v>
      </c>
      <c r="AE8">
        <v>0.62702786529999999</v>
      </c>
      <c r="AF8">
        <v>0.63354418310000005</v>
      </c>
      <c r="AG8">
        <v>0.64068343500000002</v>
      </c>
      <c r="AH8">
        <v>0.64839905460000002</v>
      </c>
      <c r="AI8">
        <v>0.65631706899999998</v>
      </c>
      <c r="AJ8">
        <v>0.66435780450000004</v>
      </c>
      <c r="AK8">
        <v>0.67251963569999995</v>
      </c>
      <c r="AL8">
        <v>0.6807681565</v>
      </c>
      <c r="AM8">
        <v>0.68864290049999999</v>
      </c>
      <c r="AN8">
        <v>0.69498670610000002</v>
      </c>
      <c r="AO8">
        <v>0.70085817900000003</v>
      </c>
      <c r="AP8">
        <v>0.70657855309999995</v>
      </c>
      <c r="AQ8">
        <v>0.71221964500000001</v>
      </c>
      <c r="AR8">
        <v>0.71775339859999998</v>
      </c>
      <c r="AS8">
        <v>0.98825398229999994</v>
      </c>
      <c r="AT8">
        <v>1.2597670270000001</v>
      </c>
      <c r="AU8">
        <v>1.532099066</v>
      </c>
      <c r="AV8">
        <v>1.805067245</v>
      </c>
      <c r="AW8">
        <v>2.0785612609999999</v>
      </c>
    </row>
    <row r="9" spans="1:49" x14ac:dyDescent="0.35">
      <c r="B9" t="s">
        <v>109</v>
      </c>
      <c r="C9">
        <v>1.4643633957556199</v>
      </c>
      <c r="D9">
        <v>1.4878742237362399</v>
      </c>
      <c r="E9">
        <v>1.5199342149999999</v>
      </c>
      <c r="F9">
        <v>1.4492951940000001</v>
      </c>
      <c r="G9">
        <v>1.379581768</v>
      </c>
      <c r="H9">
        <v>1.202375749</v>
      </c>
      <c r="I9">
        <v>1.1634841760000001</v>
      </c>
      <c r="J9">
        <v>1.122167409</v>
      </c>
      <c r="K9">
        <v>1.055971569</v>
      </c>
      <c r="L9">
        <v>0.9797132409</v>
      </c>
      <c r="M9">
        <v>0.91191890720000002</v>
      </c>
      <c r="N9">
        <v>0.8395228964</v>
      </c>
      <c r="O9">
        <v>0.75630868100000004</v>
      </c>
      <c r="P9">
        <v>0.68816162780000001</v>
      </c>
      <c r="Q9">
        <v>0.62843923960000003</v>
      </c>
      <c r="R9">
        <v>0.55909231420000005</v>
      </c>
      <c r="S9">
        <v>0.20878404170000001</v>
      </c>
      <c r="T9">
        <v>0.16773390490000001</v>
      </c>
      <c r="U9">
        <v>0.13117044720000001</v>
      </c>
      <c r="V9">
        <v>9.7027686000000002E-2</v>
      </c>
      <c r="W9">
        <v>7.6911657199999997E-2</v>
      </c>
      <c r="X9">
        <v>5.6826471199999999E-2</v>
      </c>
      <c r="Y9">
        <v>5.6520581399999999E-2</v>
      </c>
      <c r="Z9">
        <v>5.6083461299999998E-2</v>
      </c>
      <c r="AA9">
        <v>5.56376206E-2</v>
      </c>
      <c r="AB9">
        <v>5.5386653100000002E-2</v>
      </c>
      <c r="AC9">
        <v>5.5195228999999998E-2</v>
      </c>
      <c r="AD9">
        <v>5.5556422199999997E-2</v>
      </c>
      <c r="AE9">
        <v>5.60354427E-2</v>
      </c>
      <c r="AF9">
        <v>5.6604111499999998E-2</v>
      </c>
      <c r="AG9">
        <v>5.7227425800000002E-2</v>
      </c>
      <c r="AH9">
        <v>5.7902186299999998E-2</v>
      </c>
      <c r="AI9">
        <v>5.86066368E-2</v>
      </c>
      <c r="AJ9">
        <v>5.9322028499999999E-2</v>
      </c>
      <c r="AK9">
        <v>6.00482154E-2</v>
      </c>
      <c r="AL9">
        <v>6.0781992299999997E-2</v>
      </c>
      <c r="AM9">
        <v>6.1482378400000003E-2</v>
      </c>
      <c r="AN9">
        <v>6.2046201199999998E-2</v>
      </c>
      <c r="AO9">
        <v>6.2567843200000001E-2</v>
      </c>
      <c r="AP9">
        <v>6.3075986000000001E-2</v>
      </c>
      <c r="AQ9">
        <v>6.3577042299999997E-2</v>
      </c>
      <c r="AR9">
        <v>6.4068508800000007E-2</v>
      </c>
      <c r="AS9">
        <v>6.4371092599999999E-2</v>
      </c>
      <c r="AT9">
        <v>6.4658961900000006E-2</v>
      </c>
      <c r="AU9">
        <v>6.4931982700000002E-2</v>
      </c>
      <c r="AV9">
        <v>6.5190421900000003E-2</v>
      </c>
      <c r="AW9">
        <v>6.5436639699999896E-2</v>
      </c>
    </row>
    <row r="10" spans="1:49" x14ac:dyDescent="0.35">
      <c r="B10" t="s">
        <v>110</v>
      </c>
      <c r="C10">
        <v>0.29584764130791702</v>
      </c>
      <c r="D10" s="39">
        <v>0.300597570883747</v>
      </c>
      <c r="E10" s="39">
        <v>0.30707470139999998</v>
      </c>
      <c r="F10">
        <v>0.5082358333</v>
      </c>
      <c r="G10">
        <v>0.69888367100000004</v>
      </c>
      <c r="H10">
        <v>0.80446823670000001</v>
      </c>
      <c r="I10">
        <v>0.97375728800000005</v>
      </c>
      <c r="J10">
        <v>1.1315811730000001</v>
      </c>
      <c r="K10">
        <v>1.246868941</v>
      </c>
      <c r="L10">
        <v>1.3228992399999999</v>
      </c>
      <c r="M10">
        <v>1.378430051</v>
      </c>
      <c r="N10">
        <v>1.391241867</v>
      </c>
      <c r="O10">
        <v>1.5754180929999999</v>
      </c>
      <c r="P10">
        <v>1.8018301350000001</v>
      </c>
      <c r="Q10">
        <v>2.0682990760000002</v>
      </c>
      <c r="R10">
        <v>2.3129178920000002</v>
      </c>
      <c r="S10">
        <v>3.0574766850000001</v>
      </c>
      <c r="T10">
        <v>3.1562411880000001</v>
      </c>
      <c r="U10">
        <v>3.2852744610000002</v>
      </c>
      <c r="V10">
        <v>3.429684408</v>
      </c>
      <c r="W10">
        <v>3.7527911399999998</v>
      </c>
      <c r="X10">
        <v>4.084478088</v>
      </c>
      <c r="Y10">
        <v>4.3450304900000001</v>
      </c>
      <c r="Z10">
        <v>4.5934705009999997</v>
      </c>
      <c r="AA10">
        <v>4.8384477950000004</v>
      </c>
      <c r="AB10">
        <v>5.0044024870000001</v>
      </c>
      <c r="AC10">
        <v>5.1744591040000003</v>
      </c>
      <c r="AD10">
        <v>5.4649350830000003</v>
      </c>
      <c r="AE10">
        <v>5.7654819899999996</v>
      </c>
      <c r="AF10">
        <v>6.0747049119999996</v>
      </c>
      <c r="AG10">
        <v>6.4030535320000004</v>
      </c>
      <c r="AH10">
        <v>6.7378114499999997</v>
      </c>
      <c r="AI10">
        <v>7.0895330850000002</v>
      </c>
      <c r="AJ10">
        <v>7.4443457410000002</v>
      </c>
      <c r="AK10">
        <v>7.8023316969999996</v>
      </c>
      <c r="AL10">
        <v>8.1748889560000002</v>
      </c>
      <c r="AM10">
        <v>8.544816398</v>
      </c>
      <c r="AN10">
        <v>8.9107617569999995</v>
      </c>
      <c r="AO10">
        <v>9.2720572780000001</v>
      </c>
      <c r="AP10">
        <v>9.6324811970000006</v>
      </c>
      <c r="AQ10">
        <v>9.9928386000000007</v>
      </c>
      <c r="AR10">
        <v>10.352611960000001</v>
      </c>
      <c r="AS10">
        <v>10.69608011</v>
      </c>
      <c r="AT10">
        <v>11.038468930000001</v>
      </c>
      <c r="AU10">
        <v>11.3795451</v>
      </c>
      <c r="AV10">
        <v>11.71914677</v>
      </c>
      <c r="AW10">
        <v>12.05750452</v>
      </c>
    </row>
    <row r="11" spans="1:49" x14ac:dyDescent="0.35">
      <c r="B11" t="s">
        <v>111</v>
      </c>
      <c r="C11">
        <v>6.65657192942814E-2</v>
      </c>
      <c r="D11" s="39">
        <v>6.7634453448843099E-2</v>
      </c>
      <c r="E11" s="39">
        <v>6.9091807800000002E-2</v>
      </c>
      <c r="F11" s="39">
        <v>8.7443440799999994E-2</v>
      </c>
      <c r="G11" s="39">
        <v>0.1104807094</v>
      </c>
      <c r="H11" s="39">
        <v>0.12780499789999999</v>
      </c>
      <c r="I11">
        <v>0.16414842939999999</v>
      </c>
      <c r="J11">
        <v>0.2101369978</v>
      </c>
      <c r="K11">
        <v>0.26246156780000002</v>
      </c>
      <c r="L11">
        <v>0.32320724890000002</v>
      </c>
      <c r="M11">
        <v>0.39930703029999998</v>
      </c>
      <c r="N11">
        <v>0.48792368800000002</v>
      </c>
      <c r="O11">
        <v>0.57012005119999998</v>
      </c>
      <c r="P11">
        <v>0.67283032139999999</v>
      </c>
      <c r="Q11">
        <v>0.79694118120000002</v>
      </c>
      <c r="R11">
        <v>0.91959027339999999</v>
      </c>
      <c r="S11">
        <v>1.3474456539999999</v>
      </c>
      <c r="T11">
        <v>1.3909716780000001</v>
      </c>
      <c r="U11">
        <v>1.4478373019999999</v>
      </c>
      <c r="V11">
        <v>1.511479507</v>
      </c>
      <c r="W11">
        <v>1.5878123280000001</v>
      </c>
      <c r="X11">
        <v>1.667448032</v>
      </c>
      <c r="Y11">
        <v>1.785074112</v>
      </c>
      <c r="Z11">
        <v>1.8976486370000001</v>
      </c>
      <c r="AA11">
        <v>2.008696542</v>
      </c>
      <c r="AB11">
        <v>2.1247231449999999</v>
      </c>
      <c r="AC11">
        <v>2.242182568</v>
      </c>
      <c r="AD11">
        <v>2.5243619470000001</v>
      </c>
      <c r="AE11">
        <v>2.8103112270000001</v>
      </c>
      <c r="AF11">
        <v>3.100185432</v>
      </c>
      <c r="AG11">
        <v>3.4066132210000002</v>
      </c>
      <c r="AH11">
        <v>3.7167836310000002</v>
      </c>
      <c r="AI11">
        <v>4.0427233659999997</v>
      </c>
      <c r="AJ11">
        <v>4.3712572080000003</v>
      </c>
      <c r="AK11">
        <v>4.7024790970000003</v>
      </c>
      <c r="AL11">
        <v>5.0482746079999998</v>
      </c>
      <c r="AM11">
        <v>5.3932325539999999</v>
      </c>
      <c r="AN11">
        <v>5.7416676000000004</v>
      </c>
      <c r="AO11">
        <v>6.0876630240000003</v>
      </c>
      <c r="AP11">
        <v>6.433518597</v>
      </c>
      <c r="AQ11">
        <v>6.7797072839999997</v>
      </c>
      <c r="AR11">
        <v>7.1258331659999996</v>
      </c>
      <c r="AS11">
        <v>7.319380292</v>
      </c>
      <c r="AT11">
        <v>7.5119955699999998</v>
      </c>
      <c r="AU11">
        <v>7.7035492080000001</v>
      </c>
      <c r="AV11">
        <v>7.8939596200000004</v>
      </c>
      <c r="AW11">
        <v>8.0834074650000005</v>
      </c>
    </row>
    <row r="12" spans="1:49" x14ac:dyDescent="0.35">
      <c r="B12" t="s">
        <v>112</v>
      </c>
      <c r="C12">
        <v>3.32767453113023</v>
      </c>
      <c r="D12" s="39">
        <v>3.3811014220943498</v>
      </c>
      <c r="E12">
        <v>3.4539557539999999</v>
      </c>
      <c r="F12" s="39">
        <v>3.5212896420000002</v>
      </c>
      <c r="G12" s="39">
        <v>3.5838123569999998</v>
      </c>
      <c r="H12" s="39">
        <v>3.3395730189999999</v>
      </c>
      <c r="I12">
        <v>3.4551279519999998</v>
      </c>
      <c r="J12">
        <v>3.5629868889999998</v>
      </c>
      <c r="K12">
        <v>3.5847734729999998</v>
      </c>
      <c r="L12">
        <v>3.5559970220000001</v>
      </c>
      <c r="M12" s="39">
        <v>3.5389265590000001</v>
      </c>
      <c r="N12">
        <v>3.4833795190000001</v>
      </c>
      <c r="O12">
        <v>3.590272385</v>
      </c>
      <c r="P12">
        <v>3.737479596</v>
      </c>
      <c r="Q12">
        <v>3.9049163679999999</v>
      </c>
      <c r="R12">
        <v>3.9745871959999999</v>
      </c>
      <c r="S12">
        <v>3.7360993140000001</v>
      </c>
      <c r="T12">
        <v>3.8567851059999998</v>
      </c>
      <c r="U12">
        <v>4.014457975</v>
      </c>
      <c r="V12">
        <v>4.1909204500000001</v>
      </c>
      <c r="W12">
        <v>4.0482092840000004</v>
      </c>
      <c r="X12">
        <v>3.9120896140000001</v>
      </c>
      <c r="Y12">
        <v>3.8906381539999999</v>
      </c>
      <c r="Z12">
        <v>3.8601561680000001</v>
      </c>
      <c r="AA12">
        <v>3.8290777829999998</v>
      </c>
      <c r="AB12">
        <v>3.8121177429999999</v>
      </c>
      <c r="AC12">
        <v>3.7992537949999998</v>
      </c>
      <c r="AD12">
        <v>3.8224280739999998</v>
      </c>
      <c r="AE12">
        <v>3.8537191690000001</v>
      </c>
      <c r="AF12">
        <v>3.8911792460000001</v>
      </c>
      <c r="AG12">
        <v>3.9326289719999998</v>
      </c>
      <c r="AH12">
        <v>3.9776105529999999</v>
      </c>
      <c r="AI12">
        <v>4.0248088409999996</v>
      </c>
      <c r="AJ12">
        <v>4.072750697</v>
      </c>
      <c r="AK12">
        <v>4.1214256450000004</v>
      </c>
      <c r="AL12">
        <v>4.1707541179999996</v>
      </c>
      <c r="AM12">
        <v>4.2177844330000003</v>
      </c>
      <c r="AN12">
        <v>4.2555636689999998</v>
      </c>
      <c r="AO12">
        <v>4.290445439</v>
      </c>
      <c r="AP12">
        <v>4.324398006</v>
      </c>
      <c r="AQ12">
        <v>4.3578615540000003</v>
      </c>
      <c r="AR12">
        <v>4.3906648800000001</v>
      </c>
      <c r="AS12">
        <v>4.4110424339999996</v>
      </c>
      <c r="AT12">
        <v>4.4304100059999998</v>
      </c>
      <c r="AU12">
        <v>4.4487586830000003</v>
      </c>
      <c r="AV12">
        <v>4.4661069920000003</v>
      </c>
      <c r="AW12">
        <v>4.4826168669999999</v>
      </c>
    </row>
    <row r="13" spans="1:49" x14ac:dyDescent="0.35">
      <c r="B13" t="s">
        <v>113</v>
      </c>
      <c r="C13">
        <v>0.21556468620722</v>
      </c>
      <c r="D13" s="39">
        <v>0.21902564697065</v>
      </c>
      <c r="E13" s="39">
        <v>0.2237451053</v>
      </c>
      <c r="F13" s="39">
        <v>0.2380608454</v>
      </c>
      <c r="G13" s="39">
        <v>0.25286046569999998</v>
      </c>
      <c r="H13" s="39">
        <v>0.24590992840000001</v>
      </c>
      <c r="I13" s="39">
        <v>0.26552089509999999</v>
      </c>
      <c r="J13" s="39">
        <v>0.2857578972</v>
      </c>
      <c r="K13" s="39">
        <v>0.3000510723</v>
      </c>
      <c r="L13" s="39">
        <v>0.31063064839999999</v>
      </c>
      <c r="M13">
        <v>0.32262937990000001</v>
      </c>
      <c r="N13">
        <v>0.33142297100000001</v>
      </c>
      <c r="O13">
        <v>0.38086133150000001</v>
      </c>
      <c r="P13">
        <v>0.44205467079999999</v>
      </c>
      <c r="Q13">
        <v>0.51495177660000002</v>
      </c>
      <c r="R13">
        <v>0.58439235190000005</v>
      </c>
      <c r="S13">
        <v>0.44410043500000002</v>
      </c>
      <c r="T13">
        <v>0.57255743260000003</v>
      </c>
      <c r="U13">
        <v>0.69963375930000005</v>
      </c>
      <c r="V13">
        <v>0.82567099759999996</v>
      </c>
      <c r="W13">
        <v>0.82543376170000005</v>
      </c>
      <c r="X13">
        <v>0.82669706050000002</v>
      </c>
      <c r="Y13">
        <v>0.85726212319999995</v>
      </c>
      <c r="Z13">
        <v>0.88558594290000003</v>
      </c>
      <c r="AA13">
        <v>0.91343144259999998</v>
      </c>
      <c r="AB13">
        <v>0.94314789200000004</v>
      </c>
      <c r="AC13">
        <v>0.97364797439999995</v>
      </c>
      <c r="AD13">
        <v>0.98776115769999995</v>
      </c>
      <c r="AE13">
        <v>1.0039234029999999</v>
      </c>
      <c r="AF13">
        <v>1.021675246</v>
      </c>
      <c r="AG13">
        <v>1.0409617950000001</v>
      </c>
      <c r="AH13">
        <v>1.06120422</v>
      </c>
      <c r="AI13">
        <v>1.1341514150000001</v>
      </c>
      <c r="AJ13">
        <v>1.2077037230000001</v>
      </c>
      <c r="AK13">
        <v>1.2818805609999999</v>
      </c>
      <c r="AL13">
        <v>1.359461206</v>
      </c>
      <c r="AM13">
        <v>1.4367107029999999</v>
      </c>
      <c r="AN13">
        <v>1.4614564489999999</v>
      </c>
      <c r="AO13">
        <v>1.4852652989999999</v>
      </c>
      <c r="AP13">
        <v>1.508799118</v>
      </c>
      <c r="AQ13">
        <v>1.5322042890000001</v>
      </c>
      <c r="AR13">
        <v>1.5554154899999999</v>
      </c>
      <c r="AS13">
        <v>1.580833269</v>
      </c>
      <c r="AT13">
        <v>1.605973468</v>
      </c>
      <c r="AU13">
        <v>1.630819853</v>
      </c>
      <c r="AV13">
        <v>1.6553663240000001</v>
      </c>
      <c r="AW13">
        <v>1.6796609309999999</v>
      </c>
    </row>
    <row r="14" spans="1:49" x14ac:dyDescent="0.35">
      <c r="B14" t="s">
        <v>114</v>
      </c>
      <c r="C14">
        <v>35.839918454870201</v>
      </c>
      <c r="D14" s="39">
        <v>36.415339938413297</v>
      </c>
      <c r="E14">
        <v>37.200000000000003</v>
      </c>
      <c r="F14">
        <v>37.97023995</v>
      </c>
      <c r="G14">
        <v>38.690316029999998</v>
      </c>
      <c r="H14">
        <v>36.096357599999997</v>
      </c>
      <c r="I14">
        <v>37.389701170000002</v>
      </c>
      <c r="J14">
        <v>38.602684349999997</v>
      </c>
      <c r="K14">
        <v>38.884849359999997</v>
      </c>
      <c r="L14">
        <v>38.61851008</v>
      </c>
      <c r="M14">
        <v>38.478762660000001</v>
      </c>
      <c r="N14">
        <v>37.919776110000001</v>
      </c>
      <c r="O14">
        <v>37.584079010000004</v>
      </c>
      <c r="P14">
        <v>37.707763759999999</v>
      </c>
      <c r="Q14">
        <v>38.062145190000003</v>
      </c>
      <c r="R14">
        <v>37.527974579999999</v>
      </c>
      <c r="S14">
        <v>36.419188120000001</v>
      </c>
      <c r="T14">
        <v>35.801493280000003</v>
      </c>
      <c r="U14">
        <v>35.635178590000002</v>
      </c>
      <c r="V14">
        <v>35.703476649999999</v>
      </c>
      <c r="W14">
        <v>35.984920049999999</v>
      </c>
      <c r="X14">
        <v>36.333361920000002</v>
      </c>
      <c r="Y14">
        <v>36.556201209999998</v>
      </c>
      <c r="Z14">
        <v>36.691166340000002</v>
      </c>
      <c r="AA14">
        <v>36.81635601</v>
      </c>
      <c r="AB14">
        <v>36.97300671</v>
      </c>
      <c r="AC14">
        <v>37.16720875</v>
      </c>
      <c r="AD14">
        <v>37.458046760000002</v>
      </c>
      <c r="AE14">
        <v>37.828046000000001</v>
      </c>
      <c r="AF14">
        <v>38.258462809999997</v>
      </c>
      <c r="AG14">
        <v>38.728280239999997</v>
      </c>
      <c r="AH14">
        <v>39.233034789999998</v>
      </c>
      <c r="AI14">
        <v>39.76125442</v>
      </c>
      <c r="AJ14">
        <v>40.29723061</v>
      </c>
      <c r="AK14">
        <v>40.840883120000001</v>
      </c>
      <c r="AL14">
        <v>41.392264519999998</v>
      </c>
      <c r="AM14">
        <v>41.921258199999997</v>
      </c>
      <c r="AN14">
        <v>42.359324749999999</v>
      </c>
      <c r="AO14">
        <v>42.768856720000002</v>
      </c>
      <c r="AP14">
        <v>43.169371759999997</v>
      </c>
      <c r="AQ14">
        <v>43.565226170000003</v>
      </c>
      <c r="AR14">
        <v>43.954681430000001</v>
      </c>
      <c r="AS14">
        <v>44.338737279999997</v>
      </c>
      <c r="AT14">
        <v>44.713475870000003</v>
      </c>
      <c r="AU14">
        <v>45.078678580000002</v>
      </c>
      <c r="AV14">
        <v>45.434405599999998</v>
      </c>
      <c r="AW14">
        <v>45.782185869999999</v>
      </c>
    </row>
    <row r="15" spans="1:49" x14ac:dyDescent="0.35">
      <c r="B15" t="s">
        <v>115</v>
      </c>
      <c r="C15">
        <v>36.006525643363197</v>
      </c>
      <c r="D15" s="39">
        <v>36.584622059208101</v>
      </c>
      <c r="E15" s="39">
        <v>37.372</v>
      </c>
      <c r="F15" s="39">
        <v>37.815005960000001</v>
      </c>
      <c r="G15" s="39">
        <v>37.22424797</v>
      </c>
      <c r="H15" s="39">
        <v>36.185966780000001</v>
      </c>
      <c r="I15" s="39">
        <v>37.171228630000002</v>
      </c>
      <c r="J15" s="39">
        <v>37.343434199999997</v>
      </c>
      <c r="K15" s="39">
        <v>36.243621509999997</v>
      </c>
      <c r="L15" s="39">
        <v>35.693096709999999</v>
      </c>
      <c r="M15">
        <v>35.794486120000002</v>
      </c>
      <c r="N15">
        <v>36.40137764</v>
      </c>
      <c r="O15">
        <v>37.43247057</v>
      </c>
      <c r="P15" s="39">
        <v>37.35137778</v>
      </c>
      <c r="Q15">
        <v>36.025168190000002</v>
      </c>
      <c r="R15">
        <v>34.842271699999998</v>
      </c>
      <c r="S15">
        <v>33.861678660000003</v>
      </c>
      <c r="T15">
        <v>32.684539770000001</v>
      </c>
      <c r="U15">
        <v>31.912423969999999</v>
      </c>
      <c r="V15">
        <v>31.30071895</v>
      </c>
      <c r="W15">
        <v>30.372647350000001</v>
      </c>
      <c r="X15">
        <v>29.448838349999999</v>
      </c>
      <c r="Y15">
        <v>28.81818805</v>
      </c>
      <c r="Z15">
        <v>28.414454930000002</v>
      </c>
      <c r="AA15">
        <v>28.1627264</v>
      </c>
      <c r="AB15">
        <v>28.045289149999999</v>
      </c>
      <c r="AC15">
        <v>27.978947000000002</v>
      </c>
      <c r="AD15">
        <v>27.996708649999999</v>
      </c>
      <c r="AE15">
        <v>28.0141201</v>
      </c>
      <c r="AF15">
        <v>28.035349570000001</v>
      </c>
      <c r="AG15">
        <v>28.044995499999999</v>
      </c>
      <c r="AH15">
        <v>28.07152628</v>
      </c>
      <c r="AI15">
        <v>28.134724429999999</v>
      </c>
      <c r="AJ15">
        <v>28.203713919999998</v>
      </c>
      <c r="AK15">
        <v>28.29216387</v>
      </c>
      <c r="AL15">
        <v>28.394990140000001</v>
      </c>
      <c r="AM15">
        <v>28.47451998</v>
      </c>
      <c r="AN15">
        <v>28.47771681</v>
      </c>
      <c r="AO15">
        <v>28.483304919999998</v>
      </c>
      <c r="AP15">
        <v>28.496004060000001</v>
      </c>
      <c r="AQ15">
        <v>28.519757559999999</v>
      </c>
      <c r="AR15">
        <v>28.545856759999999</v>
      </c>
      <c r="AS15">
        <v>28.584144420000001</v>
      </c>
      <c r="AT15">
        <v>28.62624392</v>
      </c>
      <c r="AU15">
        <v>28.668916500000002</v>
      </c>
      <c r="AV15">
        <v>28.712642349999999</v>
      </c>
      <c r="AW15">
        <v>28.765257120000001</v>
      </c>
    </row>
    <row r="16" spans="1:49" x14ac:dyDescent="0.35">
      <c r="B16" t="s">
        <v>116</v>
      </c>
      <c r="C16">
        <v>33.108335480742298</v>
      </c>
      <c r="D16">
        <v>33.639900516080203</v>
      </c>
      <c r="E16">
        <v>34.363901859999999</v>
      </c>
      <c r="F16">
        <v>34.492994250000002</v>
      </c>
      <c r="G16">
        <v>33.682417000000001</v>
      </c>
      <c r="H16">
        <v>32.480902569999998</v>
      </c>
      <c r="I16">
        <v>33.098279400000003</v>
      </c>
      <c r="J16">
        <v>32.985521050000003</v>
      </c>
      <c r="K16">
        <v>31.757863220000001</v>
      </c>
      <c r="L16">
        <v>31.025194219999999</v>
      </c>
      <c r="M16">
        <v>30.86434075</v>
      </c>
      <c r="N16">
        <v>31.136463689999999</v>
      </c>
      <c r="O16">
        <v>31.038954279999999</v>
      </c>
      <c r="P16">
        <v>29.801025670000001</v>
      </c>
      <c r="Q16">
        <v>27.407999319999998</v>
      </c>
      <c r="R16">
        <v>25.007216079999999</v>
      </c>
      <c r="S16">
        <v>23.175695300000001</v>
      </c>
      <c r="T16">
        <v>22.267505580000002</v>
      </c>
      <c r="U16">
        <v>21.643393209999999</v>
      </c>
      <c r="V16">
        <v>21.134254179999999</v>
      </c>
      <c r="W16">
        <v>20.29693872</v>
      </c>
      <c r="X16">
        <v>19.472537190000001</v>
      </c>
      <c r="Y16">
        <v>18.859672660000001</v>
      </c>
      <c r="Z16">
        <v>18.402041669999999</v>
      </c>
      <c r="AA16">
        <v>18.047017589999999</v>
      </c>
      <c r="AB16">
        <v>17.775407560000001</v>
      </c>
      <c r="AC16">
        <v>17.537249889999998</v>
      </c>
      <c r="AD16">
        <v>17.378199009999999</v>
      </c>
      <c r="AE16">
        <v>17.21984853</v>
      </c>
      <c r="AF16">
        <v>17.06473278</v>
      </c>
      <c r="AG16">
        <v>16.899540729999998</v>
      </c>
      <c r="AH16">
        <v>16.745467550000001</v>
      </c>
      <c r="AI16">
        <v>16.705928839999999</v>
      </c>
      <c r="AJ16">
        <v>16.66981255</v>
      </c>
      <c r="AK16">
        <v>16.645113340000002</v>
      </c>
      <c r="AL16">
        <v>16.626961049999998</v>
      </c>
      <c r="AM16">
        <v>16.595003299999998</v>
      </c>
      <c r="AN16">
        <v>16.497261099999999</v>
      </c>
      <c r="AO16">
        <v>16.400985370000001</v>
      </c>
      <c r="AP16">
        <v>16.308852139999999</v>
      </c>
      <c r="AQ16">
        <v>16.223030009999999</v>
      </c>
      <c r="AR16">
        <v>16.138480009999999</v>
      </c>
      <c r="AS16">
        <v>16.057980520000001</v>
      </c>
      <c r="AT16">
        <v>15.97895323</v>
      </c>
      <c r="AU16">
        <v>15.899557079999999</v>
      </c>
      <c r="AV16">
        <v>15.82004659</v>
      </c>
      <c r="AW16">
        <v>15.744695220000001</v>
      </c>
    </row>
    <row r="17" spans="2:49" x14ac:dyDescent="0.35">
      <c r="B17" t="s">
        <v>117</v>
      </c>
      <c r="C17">
        <v>1.54983431156195</v>
      </c>
      <c r="D17">
        <v>1.57471740274219</v>
      </c>
      <c r="E17">
        <v>1.60860863</v>
      </c>
      <c r="F17" s="39">
        <v>1.873045399</v>
      </c>
      <c r="G17" s="39">
        <v>2.0755696449999999</v>
      </c>
      <c r="H17" s="39">
        <v>2.232830898</v>
      </c>
      <c r="I17">
        <v>2.5033874840000001</v>
      </c>
      <c r="J17">
        <v>2.7134910880000001</v>
      </c>
      <c r="K17">
        <v>2.813347759</v>
      </c>
      <c r="L17">
        <v>2.9338250160000001</v>
      </c>
      <c r="M17">
        <v>3.0906681640000002</v>
      </c>
      <c r="N17">
        <v>3.277185485</v>
      </c>
      <c r="O17">
        <v>4.2825014269999997</v>
      </c>
      <c r="P17">
        <v>5.3898954999999997</v>
      </c>
      <c r="Q17">
        <v>6.4980816949999998</v>
      </c>
      <c r="R17">
        <v>7.7719836359999999</v>
      </c>
      <c r="S17">
        <v>6.568542291</v>
      </c>
      <c r="T17">
        <v>6.5459729109999998</v>
      </c>
      <c r="U17">
        <v>6.5881817610000004</v>
      </c>
      <c r="V17">
        <v>6.6511020209999998</v>
      </c>
      <c r="W17">
        <v>6.4740715099999999</v>
      </c>
      <c r="X17">
        <v>6.2969856809999998</v>
      </c>
      <c r="Y17">
        <v>6.2381368909999999</v>
      </c>
      <c r="Z17">
        <v>6.2257959820000002</v>
      </c>
      <c r="AA17">
        <v>6.2451443639999997</v>
      </c>
      <c r="AB17">
        <v>6.2938730500000002</v>
      </c>
      <c r="AC17">
        <v>6.3536618259999997</v>
      </c>
      <c r="AD17">
        <v>6.4376480479999998</v>
      </c>
      <c r="AE17">
        <v>6.5211225720000003</v>
      </c>
      <c r="AF17">
        <v>6.6050687320000003</v>
      </c>
      <c r="AG17">
        <v>6.6859469279999999</v>
      </c>
      <c r="AH17">
        <v>6.770416569</v>
      </c>
      <c r="AI17">
        <v>6.8000857430000003</v>
      </c>
      <c r="AJ17">
        <v>6.8311577320000003</v>
      </c>
      <c r="AK17">
        <v>6.8669590749999996</v>
      </c>
      <c r="AL17">
        <v>6.9058328199999996</v>
      </c>
      <c r="AM17">
        <v>6.9390697570000004</v>
      </c>
      <c r="AN17">
        <v>6.9701328680000003</v>
      </c>
      <c r="AO17">
        <v>7.0017565780000002</v>
      </c>
      <c r="AP17">
        <v>7.0351137599999998</v>
      </c>
      <c r="AQ17">
        <v>7.0712047739999999</v>
      </c>
      <c r="AR17">
        <v>7.1078962880000001</v>
      </c>
      <c r="AS17">
        <v>7.1187094420000001</v>
      </c>
      <c r="AT17">
        <v>7.1304802949999999</v>
      </c>
      <c r="AU17">
        <v>7.1424025249999996</v>
      </c>
      <c r="AV17">
        <v>7.1545959100000003</v>
      </c>
      <c r="AW17">
        <v>7.1690134790000002</v>
      </c>
    </row>
    <row r="18" spans="2:49" x14ac:dyDescent="0.35">
      <c r="B18" t="s">
        <v>118</v>
      </c>
      <c r="C18">
        <v>0.19372928894524399</v>
      </c>
      <c r="D18">
        <v>0.196839675342774</v>
      </c>
      <c r="E18">
        <v>0.2010760788</v>
      </c>
      <c r="F18">
        <v>0.1902792482</v>
      </c>
      <c r="G18">
        <v>0.1751726794</v>
      </c>
      <c r="H18">
        <v>0.15925526800000001</v>
      </c>
      <c r="I18">
        <v>0.15299376410000001</v>
      </c>
      <c r="J18">
        <v>0.14374549889999999</v>
      </c>
      <c r="K18">
        <v>0.13047423920000001</v>
      </c>
      <c r="L18">
        <v>0.1201684895</v>
      </c>
      <c r="M18">
        <v>0.1127030559</v>
      </c>
      <c r="N18">
        <v>0.1071890858</v>
      </c>
      <c r="O18">
        <v>0.1070013506</v>
      </c>
      <c r="P18">
        <v>0.1028760516</v>
      </c>
      <c r="Q18">
        <v>9.4746092599999998E-2</v>
      </c>
      <c r="R18">
        <v>8.6566571600000003E-2</v>
      </c>
      <c r="S18">
        <v>0.36735247450000003</v>
      </c>
      <c r="T18">
        <v>0.33169609639999997</v>
      </c>
      <c r="U18">
        <v>0.30196724089999999</v>
      </c>
      <c r="V18">
        <v>0.27513589510000003</v>
      </c>
      <c r="W18">
        <v>0.3430299859</v>
      </c>
      <c r="X18">
        <v>0.40733880020000002</v>
      </c>
      <c r="Y18">
        <v>0.39831262029999998</v>
      </c>
      <c r="Z18">
        <v>0.39243320390000003</v>
      </c>
      <c r="AA18">
        <v>0.38865957070000001</v>
      </c>
      <c r="AB18">
        <v>0.38664340339999997</v>
      </c>
      <c r="AC18">
        <v>0.38533380389999999</v>
      </c>
      <c r="AD18">
        <v>0.39992496989999998</v>
      </c>
      <c r="AE18">
        <v>0.41443376469999998</v>
      </c>
      <c r="AF18">
        <v>0.42892419500000001</v>
      </c>
      <c r="AG18">
        <v>0.44325923420000002</v>
      </c>
      <c r="AH18">
        <v>0.45778282689999999</v>
      </c>
      <c r="AI18">
        <v>0.47653405360000001</v>
      </c>
      <c r="AJ18">
        <v>0.49538713280000002</v>
      </c>
      <c r="AK18">
        <v>0.51460153409999998</v>
      </c>
      <c r="AL18">
        <v>0.53443450859999997</v>
      </c>
      <c r="AM18">
        <v>0.55386647200000005</v>
      </c>
      <c r="AN18">
        <v>0.5701666232</v>
      </c>
      <c r="AO18">
        <v>0.58650141590000004</v>
      </c>
      <c r="AP18">
        <v>0.60297482560000004</v>
      </c>
      <c r="AQ18">
        <v>0.6196846775</v>
      </c>
      <c r="AR18">
        <v>0.63645563490000001</v>
      </c>
      <c r="AS18" s="39">
        <v>0.65056151549999996</v>
      </c>
      <c r="AT18">
        <v>0.66484097559999999</v>
      </c>
      <c r="AU18">
        <v>0.67922310159999999</v>
      </c>
      <c r="AV18">
        <v>0.69372080209999998</v>
      </c>
      <c r="AW18">
        <v>0.70852907470000004</v>
      </c>
    </row>
    <row r="19" spans="2:49" x14ac:dyDescent="0.35">
      <c r="B19" t="s">
        <v>119</v>
      </c>
      <c r="C19">
        <v>0.57343869527792402</v>
      </c>
      <c r="D19" s="39">
        <v>0.58264543901461296</v>
      </c>
      <c r="E19" s="39">
        <v>0.59518519319999996</v>
      </c>
      <c r="F19">
        <v>0.59025816139999998</v>
      </c>
      <c r="G19">
        <v>0.56947650289999996</v>
      </c>
      <c r="H19">
        <v>0.54257790760000002</v>
      </c>
      <c r="I19">
        <v>0.54626187579999996</v>
      </c>
      <c r="J19">
        <v>0.53787366250000002</v>
      </c>
      <c r="K19">
        <v>0.51164609130000005</v>
      </c>
      <c r="L19">
        <v>0.49384919729999999</v>
      </c>
      <c r="M19">
        <v>0.48539836009999998</v>
      </c>
      <c r="N19">
        <v>0.48380688259999999</v>
      </c>
      <c r="O19">
        <v>0.49947607620000001</v>
      </c>
      <c r="P19">
        <v>0.49664226459999999</v>
      </c>
      <c r="Q19">
        <v>0.4730365003</v>
      </c>
      <c r="R19">
        <v>0.44697941089999998</v>
      </c>
      <c r="S19">
        <v>1.2370235279999999</v>
      </c>
      <c r="T19">
        <v>1.044472989</v>
      </c>
      <c r="U19">
        <v>0.87673972619999996</v>
      </c>
      <c r="V19">
        <v>0.72242868439999997</v>
      </c>
      <c r="W19">
        <v>0.71188705519999995</v>
      </c>
      <c r="X19">
        <v>0.70092560849999996</v>
      </c>
      <c r="Y19">
        <v>0.68648408139999995</v>
      </c>
      <c r="Z19">
        <v>0.6774284464</v>
      </c>
      <c r="AA19">
        <v>0.67198465429999998</v>
      </c>
      <c r="AB19">
        <v>0.66931052589999995</v>
      </c>
      <c r="AC19">
        <v>0.66785510370000001</v>
      </c>
      <c r="AD19">
        <v>0.66385723370000005</v>
      </c>
      <c r="AE19">
        <v>0.6598749062</v>
      </c>
      <c r="AF19">
        <v>0.65600558129999997</v>
      </c>
      <c r="AG19">
        <v>0.6517850301</v>
      </c>
      <c r="AH19">
        <v>0.64798143799999997</v>
      </c>
      <c r="AI19">
        <v>0.64711765970000001</v>
      </c>
      <c r="AJ19">
        <v>0.64638659330000003</v>
      </c>
      <c r="AK19">
        <v>0.64609897449999998</v>
      </c>
      <c r="AL19">
        <v>0.64610590040000004</v>
      </c>
      <c r="AM19">
        <v>0.64557785170000004</v>
      </c>
      <c r="AN19">
        <v>0.64469523910000004</v>
      </c>
      <c r="AO19">
        <v>0.64386754010000002</v>
      </c>
      <c r="AP19">
        <v>0.64320104580000004</v>
      </c>
      <c r="AQ19">
        <v>0.64278391749999997</v>
      </c>
      <c r="AR19">
        <v>0.64241906069999999</v>
      </c>
      <c r="AS19">
        <v>0.64426065749999994</v>
      </c>
      <c r="AT19">
        <v>0.6461945898</v>
      </c>
      <c r="AU19">
        <v>0.64814806619999998</v>
      </c>
      <c r="AV19">
        <v>0.6501320558</v>
      </c>
      <c r="AW19">
        <v>0.65232439919999996</v>
      </c>
    </row>
    <row r="20" spans="2:49" x14ac:dyDescent="0.35">
      <c r="B20" t="s">
        <v>120</v>
      </c>
      <c r="C20">
        <v>0.19372928894524399</v>
      </c>
      <c r="D20" s="39">
        <v>0.196839675342774</v>
      </c>
      <c r="E20">
        <v>0.2010760788</v>
      </c>
      <c r="F20" s="39">
        <v>0.2107932891</v>
      </c>
      <c r="G20">
        <v>0.2149795155</v>
      </c>
      <c r="H20" s="39">
        <v>0.2165159364</v>
      </c>
      <c r="I20" s="39">
        <v>0.23042794329999999</v>
      </c>
      <c r="J20" s="39">
        <v>0.23983967210000001</v>
      </c>
      <c r="K20" s="39">
        <v>0.2411664519</v>
      </c>
      <c r="L20" s="39">
        <v>0.24606399809999999</v>
      </c>
      <c r="M20">
        <v>0.25565748929999998</v>
      </c>
      <c r="N20">
        <v>0.26936350079999999</v>
      </c>
      <c r="O20">
        <v>0.28783187970000002</v>
      </c>
      <c r="P20">
        <v>0.29622750129999997</v>
      </c>
      <c r="Q20">
        <v>0.29203429089999999</v>
      </c>
      <c r="R20">
        <v>0.28561710480000002</v>
      </c>
      <c r="S20">
        <v>0.32126610290000002</v>
      </c>
      <c r="T20">
        <v>0.30028620630000002</v>
      </c>
      <c r="U20">
        <v>0.28380648200000003</v>
      </c>
      <c r="V20">
        <v>0.2693448161</v>
      </c>
      <c r="W20">
        <v>0.26585479740000001</v>
      </c>
      <c r="X20">
        <v>0.26218728610000003</v>
      </c>
      <c r="Y20">
        <v>0.25947286120000002</v>
      </c>
      <c r="Z20">
        <v>0.25870187989999999</v>
      </c>
      <c r="AA20">
        <v>0.2592531716</v>
      </c>
      <c r="AB20">
        <v>0.26092768329999999</v>
      </c>
      <c r="AC20">
        <v>0.26306258939999999</v>
      </c>
      <c r="AD20">
        <v>0.26170050369999998</v>
      </c>
      <c r="AE20">
        <v>0.26034339070000001</v>
      </c>
      <c r="AF20">
        <v>0.25902973689999997</v>
      </c>
      <c r="AG20">
        <v>0.25759067029999999</v>
      </c>
      <c r="AH20">
        <v>0.25631512519999999</v>
      </c>
      <c r="AI20">
        <v>0.25614640039999997</v>
      </c>
      <c r="AJ20">
        <v>0.25603024330000002</v>
      </c>
      <c r="AK20">
        <v>0.2560899251</v>
      </c>
      <c r="AL20">
        <v>0.25628939950000001</v>
      </c>
      <c r="AM20">
        <v>0.25627707840000002</v>
      </c>
      <c r="AN20">
        <v>0.25619637579999999</v>
      </c>
      <c r="AO20">
        <v>0.25613727520000001</v>
      </c>
      <c r="AP20">
        <v>0.25614217360000002</v>
      </c>
      <c r="AQ20">
        <v>0.25624641929999997</v>
      </c>
      <c r="AR20">
        <v>0.25637167249999998</v>
      </c>
      <c r="AS20">
        <v>0.2572225541</v>
      </c>
      <c r="AT20">
        <v>0.25811105950000002</v>
      </c>
      <c r="AU20">
        <v>0.2590081508</v>
      </c>
      <c r="AV20">
        <v>0.259918225</v>
      </c>
      <c r="AW20">
        <v>0.26091243060000002</v>
      </c>
    </row>
    <row r="21" spans="2:49" x14ac:dyDescent="0.35">
      <c r="B21" t="s">
        <v>121</v>
      </c>
      <c r="C21">
        <v>0.38745857789048899</v>
      </c>
      <c r="D21" s="39">
        <v>0.39367935068554899</v>
      </c>
      <c r="E21" s="39">
        <v>0.4021521575</v>
      </c>
      <c r="F21" s="39">
        <v>0.45763561349999998</v>
      </c>
      <c r="G21" s="39">
        <v>0.50663262340000004</v>
      </c>
      <c r="H21">
        <v>0.55388420090000001</v>
      </c>
      <c r="I21">
        <v>0.63987816630000005</v>
      </c>
      <c r="J21">
        <v>0.72296322710000005</v>
      </c>
      <c r="K21" s="39">
        <v>0.78912375680000002</v>
      </c>
      <c r="L21" s="39">
        <v>0.87399578560000002</v>
      </c>
      <c r="M21">
        <v>0.98571830110000003</v>
      </c>
      <c r="N21">
        <v>1.127368994</v>
      </c>
      <c r="O21">
        <v>1.2167055490000001</v>
      </c>
      <c r="P21">
        <v>1.264710797</v>
      </c>
      <c r="Q21">
        <v>1.259270289</v>
      </c>
      <c r="R21">
        <v>1.243908902</v>
      </c>
      <c r="S21">
        <v>2.1917989609999999</v>
      </c>
      <c r="T21">
        <v>2.194605986</v>
      </c>
      <c r="U21">
        <v>2.218335545</v>
      </c>
      <c r="V21">
        <v>2.2484533510000002</v>
      </c>
      <c r="W21">
        <v>2.2808652880000002</v>
      </c>
      <c r="X21">
        <v>2.308863782</v>
      </c>
      <c r="Y21">
        <v>2.3761089389999999</v>
      </c>
      <c r="Z21">
        <v>2.4580537570000001</v>
      </c>
      <c r="AA21">
        <v>2.5506670480000002</v>
      </c>
      <c r="AB21">
        <v>2.6591269199999998</v>
      </c>
      <c r="AC21">
        <v>2.7717837859999999</v>
      </c>
      <c r="AD21">
        <v>2.8553788839999998</v>
      </c>
      <c r="AE21">
        <v>2.9384969399999998</v>
      </c>
      <c r="AF21">
        <v>3.021588537</v>
      </c>
      <c r="AG21">
        <v>3.1068729080000002</v>
      </c>
      <c r="AH21">
        <v>3.1935627709999999</v>
      </c>
      <c r="AI21">
        <v>3.2489117260000002</v>
      </c>
      <c r="AJ21">
        <v>3.3049396689999999</v>
      </c>
      <c r="AK21">
        <v>3.3633010209999998</v>
      </c>
      <c r="AL21">
        <v>3.4253664549999998</v>
      </c>
      <c r="AM21">
        <v>3.48472552</v>
      </c>
      <c r="AN21">
        <v>3.539264599</v>
      </c>
      <c r="AO21">
        <v>3.594056734</v>
      </c>
      <c r="AP21">
        <v>3.6497201160000001</v>
      </c>
      <c r="AQ21">
        <v>3.7068077659999998</v>
      </c>
      <c r="AR21">
        <v>3.7642340980000002</v>
      </c>
      <c r="AS21">
        <v>3.8554097299999999</v>
      </c>
      <c r="AT21">
        <v>3.9476637719999998</v>
      </c>
      <c r="AU21">
        <v>4.0405775740000003</v>
      </c>
      <c r="AV21">
        <v>4.1342287689999999</v>
      </c>
      <c r="AW21">
        <v>4.2297825119999999</v>
      </c>
    </row>
    <row r="22" spans="2:49" x14ac:dyDescent="0.35">
      <c r="B22" t="s">
        <v>122</v>
      </c>
      <c r="C22">
        <v>5.5705789795526002</v>
      </c>
      <c r="D22" s="39">
        <v>5.6600164269241402</v>
      </c>
      <c r="E22">
        <v>5.7508898210000003</v>
      </c>
      <c r="F22">
        <v>5.7774926930000001</v>
      </c>
      <c r="G22">
        <v>4.9994234740000003</v>
      </c>
      <c r="H22">
        <v>4.2505088569999998</v>
      </c>
      <c r="I22">
        <v>4.516470161</v>
      </c>
      <c r="J22">
        <v>4.4004843610000002</v>
      </c>
      <c r="K22">
        <v>4.2013627480000002</v>
      </c>
      <c r="L22">
        <v>4.4249192380000002</v>
      </c>
      <c r="M22">
        <v>4.588074142</v>
      </c>
      <c r="N22">
        <v>4.5939322589999998</v>
      </c>
      <c r="O22">
        <v>3.9255844689999999</v>
      </c>
      <c r="P22">
        <v>3.2604019499999999</v>
      </c>
      <c r="Q22">
        <v>2.8432722319999999</v>
      </c>
      <c r="R22">
        <v>2.64132335</v>
      </c>
      <c r="S22">
        <v>2.4776241890000001</v>
      </c>
      <c r="T22">
        <v>2.4044440709999999</v>
      </c>
      <c r="U22">
        <v>2.3941102729999999</v>
      </c>
      <c r="V22">
        <v>2.412767557</v>
      </c>
      <c r="W22">
        <v>2.4301483269999999</v>
      </c>
      <c r="X22">
        <v>2.4559615080000001</v>
      </c>
      <c r="Y22">
        <v>2.4906364660000002</v>
      </c>
      <c r="Z22">
        <v>2.5264774609999998</v>
      </c>
      <c r="AA22">
        <v>2.5635813870000002</v>
      </c>
      <c r="AB22">
        <v>2.6003325369999999</v>
      </c>
      <c r="AC22">
        <v>2.639719178</v>
      </c>
      <c r="AD22">
        <v>2.6796871179999999</v>
      </c>
      <c r="AE22">
        <v>2.7190367339999999</v>
      </c>
      <c r="AF22">
        <v>2.7585655729999998</v>
      </c>
      <c r="AG22">
        <v>2.7996072519999999</v>
      </c>
      <c r="AH22">
        <v>2.8415580760000001</v>
      </c>
      <c r="AI22">
        <v>2.8825251519999999</v>
      </c>
      <c r="AJ22">
        <v>2.9248929860000001</v>
      </c>
      <c r="AK22">
        <v>2.9686665140000001</v>
      </c>
      <c r="AL22">
        <v>3.0131999459999999</v>
      </c>
      <c r="AM22">
        <v>3.0623977249999998</v>
      </c>
      <c r="AN22">
        <v>3.1104603709999998</v>
      </c>
      <c r="AO22">
        <v>3.1575907870000002</v>
      </c>
      <c r="AP22">
        <v>3.204056166</v>
      </c>
      <c r="AQ22">
        <v>3.250909413</v>
      </c>
      <c r="AR22">
        <v>3.2977124390000001</v>
      </c>
      <c r="AS22">
        <v>3.3477625199999999</v>
      </c>
      <c r="AT22">
        <v>3.400533931</v>
      </c>
      <c r="AU22">
        <v>3.4554415280000002</v>
      </c>
      <c r="AV22">
        <v>3.5123794899999998</v>
      </c>
      <c r="AW22">
        <v>3.5721097620000002</v>
      </c>
    </row>
    <row r="23" spans="2:49" x14ac:dyDescent="0.35">
      <c r="B23" t="s">
        <v>123</v>
      </c>
      <c r="C23">
        <v>159.36780837797201</v>
      </c>
      <c r="D23" s="39">
        <v>161.92651009045801</v>
      </c>
      <c r="E23" s="39">
        <v>164.93047089999999</v>
      </c>
      <c r="F23" s="39">
        <v>166.1700055</v>
      </c>
      <c r="G23">
        <v>162.23362890000001</v>
      </c>
      <c r="H23">
        <v>154.66202770000001</v>
      </c>
      <c r="I23">
        <v>157.20988929999999</v>
      </c>
      <c r="J23">
        <v>157.47386660000001</v>
      </c>
      <c r="K23">
        <v>153.23159219999999</v>
      </c>
      <c r="L23">
        <v>150.8369544</v>
      </c>
      <c r="M23">
        <v>150.575873</v>
      </c>
      <c r="N23">
        <v>150.84272730000001</v>
      </c>
      <c r="O23">
        <v>151.28023479999999</v>
      </c>
      <c r="P23">
        <v>149.5342641</v>
      </c>
      <c r="Q23">
        <v>146.30359039999999</v>
      </c>
      <c r="R23">
        <v>143.60222350000001</v>
      </c>
      <c r="S23">
        <v>141.75872519999999</v>
      </c>
      <c r="T23">
        <v>139.70005019999999</v>
      </c>
      <c r="U23">
        <v>138.29797690000001</v>
      </c>
      <c r="V23">
        <v>137.28431990000001</v>
      </c>
      <c r="W23">
        <v>135.6814163</v>
      </c>
      <c r="X23">
        <v>134.0346648</v>
      </c>
      <c r="Y23">
        <v>132.96048519999999</v>
      </c>
      <c r="Z23">
        <v>132.19889269999999</v>
      </c>
      <c r="AA23">
        <v>131.73900040000001</v>
      </c>
      <c r="AB23">
        <v>131.51849039999999</v>
      </c>
      <c r="AC23">
        <v>131.4834875</v>
      </c>
      <c r="AD23">
        <v>131.37127039999999</v>
      </c>
      <c r="AE23">
        <v>131.33112399999999</v>
      </c>
      <c r="AF23">
        <v>131.35036700000001</v>
      </c>
      <c r="AG23">
        <v>131.4075881</v>
      </c>
      <c r="AH23">
        <v>131.5105499</v>
      </c>
      <c r="AI23">
        <v>131.61810980000001</v>
      </c>
      <c r="AJ23">
        <v>131.73065460000001</v>
      </c>
      <c r="AK23">
        <v>131.86407449999999</v>
      </c>
      <c r="AL23">
        <v>132.00939779999999</v>
      </c>
      <c r="AM23">
        <v>132.17113380000001</v>
      </c>
      <c r="AN23">
        <v>132.2128233</v>
      </c>
      <c r="AO23">
        <v>132.2099383</v>
      </c>
      <c r="AP23">
        <v>132.19693799999999</v>
      </c>
      <c r="AQ23">
        <v>132.2036981</v>
      </c>
      <c r="AR23">
        <v>132.21250330000001</v>
      </c>
      <c r="AS23">
        <v>132.2561125</v>
      </c>
      <c r="AT23">
        <v>132.32750920000001</v>
      </c>
      <c r="AU23">
        <v>132.42181299999999</v>
      </c>
      <c r="AV23">
        <v>132.54502439999999</v>
      </c>
      <c r="AW23">
        <v>132.72399669999999</v>
      </c>
    </row>
    <row r="24" spans="2:49" x14ac:dyDescent="0.35">
      <c r="B24" t="s">
        <v>124</v>
      </c>
      <c r="C24">
        <v>2.7703288319169999</v>
      </c>
      <c r="D24">
        <v>2.8148073574016701</v>
      </c>
      <c r="E24">
        <v>2.86</v>
      </c>
      <c r="F24">
        <v>2.9307189060000001</v>
      </c>
      <c r="G24">
        <v>2.8443419840000002</v>
      </c>
      <c r="H24">
        <v>2.864385392</v>
      </c>
      <c r="I24">
        <v>2.9919481000000001</v>
      </c>
      <c r="J24">
        <v>2.9122183050000001</v>
      </c>
      <c r="K24">
        <v>2.8674073459999998</v>
      </c>
      <c r="L24">
        <v>2.7353337959999999</v>
      </c>
      <c r="M24">
        <v>2.8491398170000002</v>
      </c>
      <c r="N24">
        <v>2.8809901830000002</v>
      </c>
      <c r="O24">
        <v>2.9944149109999998</v>
      </c>
      <c r="P24">
        <v>3.0593784980000001</v>
      </c>
      <c r="Q24">
        <v>3.0612182749999999</v>
      </c>
      <c r="R24">
        <v>3.0895169089999999</v>
      </c>
      <c r="S24">
        <v>3.1568285469999999</v>
      </c>
      <c r="T24">
        <v>3.2264920140000002</v>
      </c>
      <c r="U24">
        <v>3.2669373450000001</v>
      </c>
      <c r="V24">
        <v>3.2879005440000002</v>
      </c>
      <c r="W24">
        <v>3.2691167430000001</v>
      </c>
      <c r="X24">
        <v>3.2285462200000001</v>
      </c>
      <c r="Y24">
        <v>3.2111906069999998</v>
      </c>
      <c r="Z24">
        <v>3.2206489409999999</v>
      </c>
      <c r="AA24">
        <v>3.2519948200000002</v>
      </c>
      <c r="AB24">
        <v>3.298843433</v>
      </c>
      <c r="AC24">
        <v>3.355842896</v>
      </c>
      <c r="AD24">
        <v>3.4192635889999998</v>
      </c>
      <c r="AE24">
        <v>3.4853285920000001</v>
      </c>
      <c r="AF24">
        <v>3.5525484239999998</v>
      </c>
      <c r="AG24">
        <v>3.6199345940000001</v>
      </c>
      <c r="AH24">
        <v>3.6876638100000001</v>
      </c>
      <c r="AI24">
        <v>3.753306759</v>
      </c>
      <c r="AJ24">
        <v>3.817179232</v>
      </c>
      <c r="AK24">
        <v>3.880031819</v>
      </c>
      <c r="AL24">
        <v>3.9421976170000002</v>
      </c>
      <c r="AM24">
        <v>4.0051347169999998</v>
      </c>
      <c r="AN24">
        <v>4.0657853800000003</v>
      </c>
      <c r="AO24">
        <v>4.1260321769999999</v>
      </c>
      <c r="AP24">
        <v>4.1863935479999999</v>
      </c>
      <c r="AQ24">
        <v>4.2476586950000002</v>
      </c>
      <c r="AR24">
        <v>4.3093572440000001</v>
      </c>
      <c r="AS24">
        <v>4.3711808630000002</v>
      </c>
      <c r="AT24">
        <v>4.433432378</v>
      </c>
      <c r="AU24">
        <v>4.4962903020000002</v>
      </c>
      <c r="AV24">
        <v>4.5603154789999998</v>
      </c>
      <c r="AW24">
        <v>4.626741376</v>
      </c>
    </row>
    <row r="25" spans="2:49" x14ac:dyDescent="0.35">
      <c r="B25" t="s">
        <v>125</v>
      </c>
      <c r="C25">
        <v>46.663857241186399</v>
      </c>
      <c r="D25">
        <v>47.413060563046002</v>
      </c>
      <c r="E25">
        <v>48.17429259</v>
      </c>
      <c r="F25">
        <v>48.653959399999998</v>
      </c>
      <c r="G25">
        <v>46.325949819999998</v>
      </c>
      <c r="H25">
        <v>41.661637550000002</v>
      </c>
      <c r="I25">
        <v>43.170772730000003</v>
      </c>
      <c r="J25">
        <v>43.950044920000003</v>
      </c>
      <c r="K25">
        <v>41.68757102</v>
      </c>
      <c r="L25">
        <v>40.93149768</v>
      </c>
      <c r="M25">
        <v>41.120696539999997</v>
      </c>
      <c r="N25">
        <v>41.42442861</v>
      </c>
      <c r="O25">
        <v>40.864051869999997</v>
      </c>
      <c r="P25">
        <v>39.51863839</v>
      </c>
      <c r="Q25">
        <v>38.018522189999999</v>
      </c>
      <c r="R25">
        <v>36.99846479</v>
      </c>
      <c r="S25">
        <v>36.384430139999999</v>
      </c>
      <c r="T25">
        <v>35.68921426</v>
      </c>
      <c r="U25">
        <v>35.470336160000002</v>
      </c>
      <c r="V25">
        <v>35.575590519999999</v>
      </c>
      <c r="W25">
        <v>35.368145609999999</v>
      </c>
      <c r="X25">
        <v>35.315313779999997</v>
      </c>
      <c r="Y25">
        <v>35.410908259999999</v>
      </c>
      <c r="Z25">
        <v>35.633829140000003</v>
      </c>
      <c r="AA25">
        <v>35.967922139999999</v>
      </c>
      <c r="AB25">
        <v>36.359554299999999</v>
      </c>
      <c r="AC25">
        <v>36.813124760000001</v>
      </c>
      <c r="AD25">
        <v>37.31406295</v>
      </c>
      <c r="AE25">
        <v>37.824803850000002</v>
      </c>
      <c r="AF25">
        <v>38.348981000000002</v>
      </c>
      <c r="AG25">
        <v>38.891367520000003</v>
      </c>
      <c r="AH25">
        <v>39.452765399999997</v>
      </c>
      <c r="AI25">
        <v>40.005537859999997</v>
      </c>
      <c r="AJ25">
        <v>40.568805660000002</v>
      </c>
      <c r="AK25">
        <v>41.151149740000001</v>
      </c>
      <c r="AL25">
        <v>41.743054829999998</v>
      </c>
      <c r="AM25">
        <v>42.381254120000001</v>
      </c>
      <c r="AN25">
        <v>42.978196330000003</v>
      </c>
      <c r="AO25">
        <v>43.560653610000003</v>
      </c>
      <c r="AP25">
        <v>44.136344940000001</v>
      </c>
      <c r="AQ25">
        <v>44.719924370000001</v>
      </c>
      <c r="AR25">
        <v>45.295504739999998</v>
      </c>
      <c r="AS25">
        <v>45.893908150000001</v>
      </c>
      <c r="AT25">
        <v>46.509524339999999</v>
      </c>
      <c r="AU25">
        <v>47.135875470000002</v>
      </c>
      <c r="AV25">
        <v>47.77593384</v>
      </c>
      <c r="AW25">
        <v>48.445084000000001</v>
      </c>
    </row>
    <row r="26" spans="2:49" x14ac:dyDescent="0.35">
      <c r="B26" t="s">
        <v>126</v>
      </c>
      <c r="C26">
        <v>39.525714811669303</v>
      </c>
      <c r="D26">
        <v>40.160312947925298</v>
      </c>
      <c r="E26">
        <v>40.805099759999997</v>
      </c>
      <c r="F26">
        <v>40.488257939999997</v>
      </c>
      <c r="G26">
        <v>39.885974359999999</v>
      </c>
      <c r="H26">
        <v>39.761558340000001</v>
      </c>
      <c r="I26">
        <v>39.445967629999998</v>
      </c>
      <c r="J26">
        <v>38.934477710000003</v>
      </c>
      <c r="K26">
        <v>38.283195249999999</v>
      </c>
      <c r="L26">
        <v>37.810643659999997</v>
      </c>
      <c r="M26">
        <v>37.440205630000001</v>
      </c>
      <c r="N26">
        <v>37.265017919999998</v>
      </c>
      <c r="O26">
        <v>37.151974959999997</v>
      </c>
      <c r="P26">
        <v>36.78324456</v>
      </c>
      <c r="Q26">
        <v>36.136601900000002</v>
      </c>
      <c r="R26">
        <v>35.539108169999999</v>
      </c>
      <c r="S26">
        <v>35.005743639999999</v>
      </c>
      <c r="T26">
        <v>34.420500230000002</v>
      </c>
      <c r="U26">
        <v>34.10576485</v>
      </c>
      <c r="V26">
        <v>33.701840070000003</v>
      </c>
      <c r="W26">
        <v>33.01315597</v>
      </c>
      <c r="X26">
        <v>32.162395719999999</v>
      </c>
      <c r="Y26">
        <v>31.318827259999999</v>
      </c>
      <c r="Z26">
        <v>30.53013275</v>
      </c>
      <c r="AA26">
        <v>29.819593680000001</v>
      </c>
      <c r="AB26">
        <v>29.203275290000001</v>
      </c>
      <c r="AC26">
        <v>28.658726590000001</v>
      </c>
      <c r="AD26">
        <v>28.161521960000002</v>
      </c>
      <c r="AE26">
        <v>27.707790230000001</v>
      </c>
      <c r="AF26">
        <v>27.291770240000002</v>
      </c>
      <c r="AG26">
        <v>26.900267070000002</v>
      </c>
      <c r="AH26">
        <v>26.536416750000001</v>
      </c>
      <c r="AI26">
        <v>26.200441820000002</v>
      </c>
      <c r="AJ26">
        <v>25.875496200000001</v>
      </c>
      <c r="AK26">
        <v>25.563150319999998</v>
      </c>
      <c r="AL26">
        <v>25.26164833</v>
      </c>
      <c r="AM26">
        <v>24.94055968</v>
      </c>
      <c r="AN26">
        <v>24.612913469999999</v>
      </c>
      <c r="AO26">
        <v>24.290113099999999</v>
      </c>
      <c r="AP26">
        <v>23.974079459999999</v>
      </c>
      <c r="AQ26">
        <v>23.667622309999999</v>
      </c>
      <c r="AR26">
        <v>23.368691479999999</v>
      </c>
      <c r="AS26">
        <v>23.077994489999998</v>
      </c>
      <c r="AT26">
        <v>22.793231599999999</v>
      </c>
      <c r="AU26">
        <v>22.512385779999999</v>
      </c>
      <c r="AV26">
        <v>22.234709949999999</v>
      </c>
      <c r="AW26">
        <v>21.965536409999999</v>
      </c>
    </row>
    <row r="27" spans="2:49" x14ac:dyDescent="0.35">
      <c r="B27" t="s">
        <v>127</v>
      </c>
      <c r="C27">
        <v>21.072806770403201</v>
      </c>
      <c r="D27">
        <v>21.411137499294501</v>
      </c>
      <c r="E27">
        <v>21.754900240000001</v>
      </c>
      <c r="F27">
        <v>22.6562895</v>
      </c>
      <c r="G27">
        <v>23.13054644</v>
      </c>
      <c r="H27">
        <v>22.643830550000001</v>
      </c>
      <c r="I27">
        <v>23.56262482</v>
      </c>
      <c r="J27">
        <v>24.029504509999999</v>
      </c>
      <c r="K27">
        <v>23.866014910000001</v>
      </c>
      <c r="L27">
        <v>23.7894158</v>
      </c>
      <c r="M27">
        <v>24.117356019999999</v>
      </c>
      <c r="N27">
        <v>24.957993599999998</v>
      </c>
      <c r="O27">
        <v>25.6499743</v>
      </c>
      <c r="P27">
        <v>25.38142929</v>
      </c>
      <c r="Q27">
        <v>24.310871370000001</v>
      </c>
      <c r="R27">
        <v>23.076434209999999</v>
      </c>
      <c r="S27">
        <v>21.91868994</v>
      </c>
      <c r="T27">
        <v>20.994550159999999</v>
      </c>
      <c r="U27">
        <v>20.26437292</v>
      </c>
      <c r="V27">
        <v>19.754234449999998</v>
      </c>
      <c r="W27">
        <v>19.48876151</v>
      </c>
      <c r="X27">
        <v>19.299326529999998</v>
      </c>
      <c r="Y27">
        <v>19.409611389999998</v>
      </c>
      <c r="Z27">
        <v>19.520083629999998</v>
      </c>
      <c r="AA27">
        <v>19.629750260000002</v>
      </c>
      <c r="AB27">
        <v>19.74793648</v>
      </c>
      <c r="AC27">
        <v>19.857439840000001</v>
      </c>
      <c r="AD27">
        <v>19.970740259999999</v>
      </c>
      <c r="AE27">
        <v>20.086108249999999</v>
      </c>
      <c r="AF27">
        <v>20.199785550000001</v>
      </c>
      <c r="AG27">
        <v>20.303234270000001</v>
      </c>
      <c r="AH27">
        <v>20.402170080000001</v>
      </c>
      <c r="AI27">
        <v>20.499201289999998</v>
      </c>
      <c r="AJ27">
        <v>20.585172579999998</v>
      </c>
      <c r="AK27">
        <v>20.663258419999998</v>
      </c>
      <c r="AL27">
        <v>20.734732900000001</v>
      </c>
      <c r="AM27">
        <v>20.782948709999999</v>
      </c>
      <c r="AN27">
        <v>20.72462333</v>
      </c>
      <c r="AO27">
        <v>20.628417420000002</v>
      </c>
      <c r="AP27">
        <v>20.5185864</v>
      </c>
      <c r="AQ27">
        <v>20.402375169999999</v>
      </c>
      <c r="AR27">
        <v>20.282262540000001</v>
      </c>
      <c r="AS27">
        <v>20.15720576</v>
      </c>
      <c r="AT27">
        <v>20.026930889999999</v>
      </c>
      <c r="AU27">
        <v>19.892251089999998</v>
      </c>
      <c r="AV27">
        <v>19.75370951</v>
      </c>
      <c r="AW27">
        <v>19.61092756</v>
      </c>
    </row>
    <row r="28" spans="2:49" x14ac:dyDescent="0.35">
      <c r="B28" t="s">
        <v>128</v>
      </c>
      <c r="C28">
        <v>27.1225441730464</v>
      </c>
      <c r="D28">
        <v>27.5580053927801</v>
      </c>
      <c r="E28">
        <v>28.000458080000001</v>
      </c>
      <c r="F28">
        <v>27.774227249999999</v>
      </c>
      <c r="G28">
        <v>27.493874210000001</v>
      </c>
      <c r="H28">
        <v>27.400446509999998</v>
      </c>
      <c r="I28">
        <v>27.269129710000001</v>
      </c>
      <c r="J28">
        <v>27.091129680000002</v>
      </c>
      <c r="K28">
        <v>26.677997980000001</v>
      </c>
      <c r="L28">
        <v>26.209430810000001</v>
      </c>
      <c r="M28">
        <v>25.775116780000001</v>
      </c>
      <c r="N28">
        <v>25.534573730000002</v>
      </c>
      <c r="O28">
        <v>25.298396499999999</v>
      </c>
      <c r="P28">
        <v>25.063614319999999</v>
      </c>
      <c r="Q28">
        <v>24.821975810000001</v>
      </c>
      <c r="R28">
        <v>24.579892409999999</v>
      </c>
      <c r="S28">
        <v>24.45870541</v>
      </c>
      <c r="T28">
        <v>24.31497628</v>
      </c>
      <c r="U28">
        <v>24.036557030000001</v>
      </c>
      <c r="V28">
        <v>23.728181330000002</v>
      </c>
      <c r="W28">
        <v>23.378786890000001</v>
      </c>
      <c r="X28">
        <v>22.996449510000001</v>
      </c>
      <c r="Y28">
        <v>22.638105710000001</v>
      </c>
      <c r="Z28">
        <v>22.302069580000001</v>
      </c>
      <c r="AA28">
        <v>21.97904363</v>
      </c>
      <c r="AB28">
        <v>21.658606670000001</v>
      </c>
      <c r="AC28">
        <v>21.333616360000001</v>
      </c>
      <c r="AD28">
        <v>20.99615829</v>
      </c>
      <c r="AE28">
        <v>20.643426340000001</v>
      </c>
      <c r="AF28">
        <v>20.274116970000001</v>
      </c>
      <c r="AG28">
        <v>19.888083999999999</v>
      </c>
      <c r="AH28">
        <v>19.48634659</v>
      </c>
      <c r="AI28">
        <v>19.069101459999999</v>
      </c>
      <c r="AJ28">
        <v>18.63876483</v>
      </c>
      <c r="AK28">
        <v>18.198072710000002</v>
      </c>
      <c r="AL28">
        <v>17.750101839999999</v>
      </c>
      <c r="AM28">
        <v>17.298503490000002</v>
      </c>
      <c r="AN28">
        <v>16.847669610000001</v>
      </c>
      <c r="AO28">
        <v>16.4001476</v>
      </c>
      <c r="AP28">
        <v>15.95812106</v>
      </c>
      <c r="AQ28">
        <v>15.524072</v>
      </c>
      <c r="AR28">
        <v>15.10028473</v>
      </c>
      <c r="AS28">
        <v>14.68877386</v>
      </c>
      <c r="AT28">
        <v>14.291666770000001</v>
      </c>
      <c r="AU28">
        <v>13.910670189999999</v>
      </c>
      <c r="AV28">
        <v>13.547082</v>
      </c>
      <c r="AW28">
        <v>13.20201561</v>
      </c>
    </row>
    <row r="29" spans="2:49" x14ac:dyDescent="0.35">
      <c r="B29" t="s">
        <v>129</v>
      </c>
      <c r="C29">
        <v>22.604062437828901</v>
      </c>
      <c r="D29">
        <v>22.966977971759398</v>
      </c>
      <c r="E29">
        <v>23.33572023</v>
      </c>
      <c r="F29">
        <v>23.666552530000001</v>
      </c>
      <c r="G29">
        <v>22.552941910000001</v>
      </c>
      <c r="H29">
        <v>20.330169340000001</v>
      </c>
      <c r="I29">
        <v>20.769446299999998</v>
      </c>
      <c r="J29">
        <v>20.556491359999999</v>
      </c>
      <c r="K29">
        <v>19.849405740000002</v>
      </c>
      <c r="L29">
        <v>19.360632670000001</v>
      </c>
      <c r="M29">
        <v>19.273358259999998</v>
      </c>
      <c r="N29">
        <v>18.779723260000001</v>
      </c>
      <c r="O29">
        <v>19.32142223</v>
      </c>
      <c r="P29">
        <v>19.727958959999999</v>
      </c>
      <c r="Q29">
        <v>19.954400700000001</v>
      </c>
      <c r="R29">
        <v>20.318807509999999</v>
      </c>
      <c r="S29">
        <v>20.834327510000001</v>
      </c>
      <c r="T29">
        <v>21.05431725</v>
      </c>
      <c r="U29">
        <v>21.15400855</v>
      </c>
      <c r="V29">
        <v>21.236573010000001</v>
      </c>
      <c r="W29">
        <v>21.163449589999999</v>
      </c>
      <c r="X29">
        <v>21.032633019999999</v>
      </c>
      <c r="Y29">
        <v>20.971841919999999</v>
      </c>
      <c r="Z29">
        <v>20.99212863</v>
      </c>
      <c r="AA29">
        <v>21.090695870000001</v>
      </c>
      <c r="AB29">
        <v>21.250274229999999</v>
      </c>
      <c r="AC29">
        <v>21.464737060000001</v>
      </c>
      <c r="AD29">
        <v>21.50952332</v>
      </c>
      <c r="AE29">
        <v>21.583666709999999</v>
      </c>
      <c r="AF29">
        <v>21.683164779999998</v>
      </c>
      <c r="AG29">
        <v>21.804700650000001</v>
      </c>
      <c r="AH29">
        <v>21.945187229999998</v>
      </c>
      <c r="AI29">
        <v>22.090520640000001</v>
      </c>
      <c r="AJ29">
        <v>22.24523611</v>
      </c>
      <c r="AK29">
        <v>22.408411449999999</v>
      </c>
      <c r="AL29">
        <v>22.577662329999999</v>
      </c>
      <c r="AM29">
        <v>22.76273308</v>
      </c>
      <c r="AN29">
        <v>22.983635169999999</v>
      </c>
      <c r="AO29">
        <v>23.20457442</v>
      </c>
      <c r="AP29">
        <v>23.42341261</v>
      </c>
      <c r="AQ29">
        <v>23.64204552</v>
      </c>
      <c r="AR29">
        <v>23.856402589999998</v>
      </c>
      <c r="AS29">
        <v>24.06704942</v>
      </c>
      <c r="AT29">
        <v>24.272723200000001</v>
      </c>
      <c r="AU29">
        <v>24.474340189999999</v>
      </c>
      <c r="AV29">
        <v>24.67327358</v>
      </c>
      <c r="AW29">
        <v>24.87369172</v>
      </c>
    </row>
    <row r="30" spans="2:49" x14ac:dyDescent="0.35">
      <c r="B30" t="s">
        <v>130</v>
      </c>
      <c r="C30">
        <v>30998.430217312201</v>
      </c>
      <c r="D30">
        <v>31496.120041177499</v>
      </c>
      <c r="E30">
        <v>32001.800439999999</v>
      </c>
      <c r="F30">
        <v>32392.055530000001</v>
      </c>
      <c r="G30">
        <v>32732.276300000001</v>
      </c>
      <c r="H30">
        <v>33296.999660000001</v>
      </c>
      <c r="I30">
        <v>33758.797330000001</v>
      </c>
      <c r="J30">
        <v>34130.425190000002</v>
      </c>
      <c r="K30">
        <v>34110.965559999997</v>
      </c>
      <c r="L30">
        <v>33966.703540000002</v>
      </c>
      <c r="M30">
        <v>33838.039400000001</v>
      </c>
      <c r="N30">
        <v>33963.92974</v>
      </c>
      <c r="O30">
        <v>34060.806909999999</v>
      </c>
      <c r="P30">
        <v>34157.960400000004</v>
      </c>
      <c r="Q30">
        <v>34255.391009999999</v>
      </c>
      <c r="R30">
        <v>34333.114009999998</v>
      </c>
      <c r="S30">
        <v>34662.315049999997</v>
      </c>
      <c r="T30">
        <v>34952.246800000001</v>
      </c>
      <c r="U30">
        <v>35111.580529999999</v>
      </c>
      <c r="V30">
        <v>35225.404369999997</v>
      </c>
      <c r="W30">
        <v>35277.524060000003</v>
      </c>
      <c r="X30">
        <v>35283.073859999997</v>
      </c>
      <c r="Y30">
        <v>35343.759599999998</v>
      </c>
      <c r="Z30">
        <v>35458.006240000002</v>
      </c>
      <c r="AA30">
        <v>35612.081530000003</v>
      </c>
      <c r="AB30">
        <v>35789.987860000001</v>
      </c>
      <c r="AC30">
        <v>35981.851199999997</v>
      </c>
      <c r="AD30">
        <v>36175.137300000002</v>
      </c>
      <c r="AE30">
        <v>36367.053959999997</v>
      </c>
      <c r="AF30">
        <v>36556.892610000003</v>
      </c>
      <c r="AG30">
        <v>36745.289380000002</v>
      </c>
      <c r="AH30">
        <v>36934.248850000004</v>
      </c>
      <c r="AI30">
        <v>37122.306210000002</v>
      </c>
      <c r="AJ30">
        <v>37311.652650000004</v>
      </c>
      <c r="AK30">
        <v>37503.889869999999</v>
      </c>
      <c r="AL30">
        <v>37700.498359999998</v>
      </c>
      <c r="AM30">
        <v>37903.973140000002</v>
      </c>
      <c r="AN30">
        <v>38119.315640000001</v>
      </c>
      <c r="AO30">
        <v>38344.629990000001</v>
      </c>
      <c r="AP30">
        <v>38576.51124</v>
      </c>
      <c r="AQ30">
        <v>38813.017310000003</v>
      </c>
      <c r="AR30">
        <v>39052.268170000003</v>
      </c>
      <c r="AS30">
        <v>39292.527520000003</v>
      </c>
      <c r="AT30">
        <v>39533.9257</v>
      </c>
      <c r="AU30">
        <v>39776.458500000001</v>
      </c>
      <c r="AV30">
        <v>40020.017659999998</v>
      </c>
      <c r="AW30">
        <v>40265.372689999997</v>
      </c>
    </row>
    <row r="31" spans="2:49" x14ac:dyDescent="0.35">
      <c r="B31" t="s">
        <v>131</v>
      </c>
      <c r="C31">
        <v>17.998489648965599</v>
      </c>
      <c r="D31">
        <v>18.287461222056098</v>
      </c>
      <c r="E31">
        <v>18.581072330000001</v>
      </c>
      <c r="F31">
        <v>27.034653079999998</v>
      </c>
      <c r="G31">
        <v>90.791699159999894</v>
      </c>
      <c r="H31">
        <v>149.7382862</v>
      </c>
      <c r="I31">
        <v>210.20471610000001</v>
      </c>
      <c r="J31">
        <v>285.4890729</v>
      </c>
      <c r="K31">
        <v>357.71556129999999</v>
      </c>
      <c r="L31">
        <v>421.28393999999997</v>
      </c>
      <c r="M31">
        <v>481.86572990000002</v>
      </c>
      <c r="N31">
        <v>526.76536380000005</v>
      </c>
      <c r="O31">
        <v>562.56230059999996</v>
      </c>
      <c r="P31">
        <v>613.12119900000005</v>
      </c>
      <c r="Q31">
        <v>689.31115939999995</v>
      </c>
      <c r="R31">
        <v>762.41390969999998</v>
      </c>
      <c r="S31">
        <v>868.05214809999995</v>
      </c>
      <c r="T31">
        <v>945.0165409</v>
      </c>
      <c r="U31">
        <v>1028.1332279999999</v>
      </c>
      <c r="V31">
        <v>1117.7351410000001</v>
      </c>
      <c r="W31">
        <v>1213.4512480000001</v>
      </c>
      <c r="X31">
        <v>1314.425342</v>
      </c>
      <c r="Y31">
        <v>1417.1013390000001</v>
      </c>
      <c r="Z31">
        <v>1516.9462140000001</v>
      </c>
      <c r="AA31">
        <v>1610.746607</v>
      </c>
      <c r="AB31">
        <v>1695.9643080000001</v>
      </c>
      <c r="AC31">
        <v>1771.0230019999999</v>
      </c>
      <c r="AD31">
        <v>1834.6737069999999</v>
      </c>
      <c r="AE31">
        <v>1886.4852490000001</v>
      </c>
      <c r="AF31">
        <v>1926.282796</v>
      </c>
      <c r="AG31">
        <v>1954.113863</v>
      </c>
      <c r="AH31">
        <v>1970.1940179999999</v>
      </c>
      <c r="AI31">
        <v>1974.974835</v>
      </c>
      <c r="AJ31">
        <v>1968.858692</v>
      </c>
      <c r="AK31">
        <v>1952.31701</v>
      </c>
      <c r="AL31">
        <v>1926.0155729999999</v>
      </c>
      <c r="AM31">
        <v>1890.836429</v>
      </c>
      <c r="AN31">
        <v>1847.989147</v>
      </c>
      <c r="AO31">
        <v>1798.3267960000001</v>
      </c>
      <c r="AP31">
        <v>1742.7496860000001</v>
      </c>
      <c r="AQ31">
        <v>1682.2716539999999</v>
      </c>
      <c r="AR31">
        <v>1617.9225060000001</v>
      </c>
      <c r="AS31">
        <v>1550.739583</v>
      </c>
      <c r="AT31">
        <v>1481.6760569999999</v>
      </c>
      <c r="AU31">
        <v>1411.5843629999999</v>
      </c>
      <c r="AV31">
        <v>1341.213812</v>
      </c>
      <c r="AW31">
        <v>1271.2263399999999</v>
      </c>
    </row>
    <row r="32" spans="2:49" x14ac:dyDescent="0.35">
      <c r="B32" t="s">
        <v>132</v>
      </c>
      <c r="C32">
        <v>1571.8931047778699</v>
      </c>
      <c r="D32">
        <v>1597.13035701831</v>
      </c>
      <c r="E32">
        <v>1622.772802</v>
      </c>
      <c r="F32">
        <v>2018.342128</v>
      </c>
      <c r="G32">
        <v>2396.928731</v>
      </c>
      <c r="H32">
        <v>2798.3833020000002</v>
      </c>
      <c r="I32">
        <v>3155.6909559999999</v>
      </c>
      <c r="J32">
        <v>3477.3987820000002</v>
      </c>
      <c r="K32">
        <v>3706.5622239999998</v>
      </c>
      <c r="L32">
        <v>3894.4744820000001</v>
      </c>
      <c r="M32">
        <v>4070.447819</v>
      </c>
      <c r="N32">
        <v>4285.2944369999996</v>
      </c>
      <c r="O32">
        <v>4481.0115750000004</v>
      </c>
      <c r="P32">
        <v>4669.236457</v>
      </c>
      <c r="Q32">
        <v>4851.8910800000003</v>
      </c>
      <c r="R32">
        <v>5018.0975550000003</v>
      </c>
      <c r="S32">
        <v>5239.3028960000001</v>
      </c>
      <c r="T32">
        <v>5403.2581730000002</v>
      </c>
      <c r="U32">
        <v>5517.762256</v>
      </c>
      <c r="V32">
        <v>5609.0521630000003</v>
      </c>
      <c r="W32">
        <v>5673.8164749999996</v>
      </c>
      <c r="X32">
        <v>5713.86913</v>
      </c>
      <c r="Y32">
        <v>5748.5780960000002</v>
      </c>
      <c r="Z32">
        <v>5776.3421200000003</v>
      </c>
      <c r="AA32">
        <v>5793.719916</v>
      </c>
      <c r="AB32">
        <v>5797.117405</v>
      </c>
      <c r="AC32">
        <v>5784.1488829999998</v>
      </c>
      <c r="AD32">
        <v>5752.4000550000001</v>
      </c>
      <c r="AE32">
        <v>5701.2307719999999</v>
      </c>
      <c r="AF32">
        <v>5630.5717569999997</v>
      </c>
      <c r="AG32">
        <v>5540.8104659999999</v>
      </c>
      <c r="AH32">
        <v>5432.7850669999998</v>
      </c>
      <c r="AI32">
        <v>5307.1659</v>
      </c>
      <c r="AJ32">
        <v>5165.4060559999998</v>
      </c>
      <c r="AK32">
        <v>5009.1724690000001</v>
      </c>
      <c r="AL32">
        <v>4840.3607389999997</v>
      </c>
      <c r="AM32">
        <v>4661.0948859999999</v>
      </c>
      <c r="AN32">
        <v>4473.7122399999998</v>
      </c>
      <c r="AO32">
        <v>4280.1838820000003</v>
      </c>
      <c r="AP32">
        <v>4082.4485890000001</v>
      </c>
      <c r="AQ32">
        <v>3882.4845449999998</v>
      </c>
      <c r="AR32">
        <v>3682.164542</v>
      </c>
      <c r="AS32">
        <v>3483.1890119999998</v>
      </c>
      <c r="AT32">
        <v>3287.1263589999999</v>
      </c>
      <c r="AU32">
        <v>3095.3110689999999</v>
      </c>
      <c r="AV32">
        <v>2908.844736</v>
      </c>
      <c r="AW32">
        <v>2728.619854</v>
      </c>
    </row>
    <row r="33" spans="2:49" x14ac:dyDescent="0.35">
      <c r="B33" t="s">
        <v>133</v>
      </c>
      <c r="C33">
        <v>3720.5673609549599</v>
      </c>
      <c r="D33">
        <v>3780.3022733867101</v>
      </c>
      <c r="E33">
        <v>3840.9962489999998</v>
      </c>
      <c r="F33">
        <v>4360.031986</v>
      </c>
      <c r="G33">
        <v>4821.2248680000002</v>
      </c>
      <c r="H33">
        <v>5318.8054279999997</v>
      </c>
      <c r="I33">
        <v>5759.0390980000002</v>
      </c>
      <c r="J33">
        <v>6146.6344099999997</v>
      </c>
      <c r="K33">
        <v>6400.504594</v>
      </c>
      <c r="L33">
        <v>6597.9775520000003</v>
      </c>
      <c r="M33">
        <v>6780.5438720000002</v>
      </c>
      <c r="N33">
        <v>7040.4808659999999</v>
      </c>
      <c r="O33">
        <v>7274.5578880000003</v>
      </c>
      <c r="P33">
        <v>7493.0495760000003</v>
      </c>
      <c r="Q33">
        <v>7691.9853940000003</v>
      </c>
      <c r="R33">
        <v>7870.6414420000001</v>
      </c>
      <c r="S33">
        <v>8103.9810159999997</v>
      </c>
      <c r="T33">
        <v>8285.3181879999902</v>
      </c>
      <c r="U33">
        <v>8386.5821790000009</v>
      </c>
      <c r="V33">
        <v>8453.8623090000001</v>
      </c>
      <c r="W33">
        <v>8482.8105950000008</v>
      </c>
      <c r="X33">
        <v>8477.4383529999996</v>
      </c>
      <c r="Y33">
        <v>8464.27601399999</v>
      </c>
      <c r="Z33">
        <v>8442.5411619999995</v>
      </c>
      <c r="AA33">
        <v>8408.2047920000005</v>
      </c>
      <c r="AB33">
        <v>8356.8455959999901</v>
      </c>
      <c r="AC33">
        <v>8285.5846239999901</v>
      </c>
      <c r="AD33">
        <v>8191.3652979999997</v>
      </c>
      <c r="AE33">
        <v>8073.4401740000003</v>
      </c>
      <c r="AF33">
        <v>7931.801974</v>
      </c>
      <c r="AG33">
        <v>7767.0391950000003</v>
      </c>
      <c r="AH33">
        <v>7580.3357409999999</v>
      </c>
      <c r="AI33">
        <v>7372.7185369999997</v>
      </c>
      <c r="AJ33">
        <v>7146.2369060000001</v>
      </c>
      <c r="AK33">
        <v>6903.212485</v>
      </c>
      <c r="AL33">
        <v>6646.2150199999996</v>
      </c>
      <c r="AM33">
        <v>6378.0765080000001</v>
      </c>
      <c r="AN33">
        <v>6101.8269339999997</v>
      </c>
      <c r="AO33">
        <v>5820.0476959999996</v>
      </c>
      <c r="AP33">
        <v>5535.2462089999999</v>
      </c>
      <c r="AQ33">
        <v>5249.9347600000001</v>
      </c>
      <c r="AR33">
        <v>4966.4568060000001</v>
      </c>
      <c r="AS33">
        <v>4686.9223689999999</v>
      </c>
      <c r="AT33">
        <v>4413.2431109999998</v>
      </c>
      <c r="AU33">
        <v>4147.0200500000001</v>
      </c>
      <c r="AV33">
        <v>3889.5482900000002</v>
      </c>
      <c r="AW33">
        <v>3641.8464250000002</v>
      </c>
    </row>
    <row r="34" spans="2:49" x14ac:dyDescent="0.35">
      <c r="B34" t="s">
        <v>134</v>
      </c>
      <c r="C34">
        <v>5208.7853750706399</v>
      </c>
      <c r="D34">
        <v>5292.4141090967596</v>
      </c>
      <c r="E34">
        <v>5377.3855290000001</v>
      </c>
      <c r="F34">
        <v>5763.2340800000002</v>
      </c>
      <c r="G34">
        <v>6098.8573479999995</v>
      </c>
      <c r="H34">
        <v>6478.140789</v>
      </c>
      <c r="I34">
        <v>6809.3065960000004</v>
      </c>
      <c r="J34">
        <v>7093.7046810000002</v>
      </c>
      <c r="K34">
        <v>7253.1687760000004</v>
      </c>
      <c r="L34">
        <v>7363.8316850000001</v>
      </c>
      <c r="M34">
        <v>7465.3724579999998</v>
      </c>
      <c r="N34">
        <v>7628.1958560000003</v>
      </c>
      <c r="O34">
        <v>7773.2922479999997</v>
      </c>
      <c r="P34">
        <v>7904.245731</v>
      </c>
      <c r="Q34">
        <v>8010.4856010000003</v>
      </c>
      <c r="R34">
        <v>8107.7041660000004</v>
      </c>
      <c r="S34">
        <v>8236.56843999999</v>
      </c>
      <c r="T34">
        <v>8356.8550300000006</v>
      </c>
      <c r="U34">
        <v>8397.4862130000001</v>
      </c>
      <c r="V34">
        <v>8407.5102530000004</v>
      </c>
      <c r="W34">
        <v>8382.8702659999999</v>
      </c>
      <c r="X34">
        <v>8327.8204509999996</v>
      </c>
      <c r="Y34">
        <v>8267.1210780000001</v>
      </c>
      <c r="Z34">
        <v>8200.6530949999997</v>
      </c>
      <c r="AA34">
        <v>8124.9504610000004</v>
      </c>
      <c r="AB34">
        <v>8036.0879210000003</v>
      </c>
      <c r="AC34">
        <v>7931.4927150000003</v>
      </c>
      <c r="AD34">
        <v>7808.3706949999996</v>
      </c>
      <c r="AE34">
        <v>7665.9986120000003</v>
      </c>
      <c r="AF34">
        <v>7504.3204180000002</v>
      </c>
      <c r="AG34">
        <v>7323.8185780000003</v>
      </c>
      <c r="AH34">
        <v>7125.5180309999996</v>
      </c>
      <c r="AI34">
        <v>6910.31819</v>
      </c>
      <c r="AJ34">
        <v>6680.0533990000004</v>
      </c>
      <c r="AK34">
        <v>6436.8027149999998</v>
      </c>
      <c r="AL34">
        <v>6182.8482770000001</v>
      </c>
      <c r="AM34">
        <v>5920.6923740000002</v>
      </c>
      <c r="AN34">
        <v>5652.9813979999999</v>
      </c>
      <c r="AO34">
        <v>5381.9786549999999</v>
      </c>
      <c r="AP34">
        <v>5109.869882</v>
      </c>
      <c r="AQ34">
        <v>4838.8281450000004</v>
      </c>
      <c r="AR34">
        <v>4570.8650429999998</v>
      </c>
      <c r="AS34">
        <v>4307.780076</v>
      </c>
      <c r="AT34">
        <v>4051.189441</v>
      </c>
      <c r="AU34">
        <v>3802.4316869999998</v>
      </c>
      <c r="AV34">
        <v>3562.5731989999999</v>
      </c>
      <c r="AW34">
        <v>3332.4340820000002</v>
      </c>
    </row>
    <row r="35" spans="2:49" x14ac:dyDescent="0.35">
      <c r="B35" t="s">
        <v>135</v>
      </c>
      <c r="C35">
        <v>13521.9613593495</v>
      </c>
      <c r="D35">
        <v>13739.0608227762</v>
      </c>
      <c r="E35" s="39">
        <v>13959.64589</v>
      </c>
      <c r="F35" s="39">
        <v>13387.104160000001</v>
      </c>
      <c r="G35" s="39">
        <v>12832.96869</v>
      </c>
      <c r="H35" s="39">
        <v>12362.896350000001</v>
      </c>
      <c r="I35">
        <v>11917.77332</v>
      </c>
      <c r="J35">
        <v>11490.19054</v>
      </c>
      <c r="K35" s="39">
        <v>11030.27268</v>
      </c>
      <c r="L35" s="39">
        <v>10589.81595</v>
      </c>
      <c r="M35" s="39">
        <v>10181.755370000001</v>
      </c>
      <c r="N35" s="39">
        <v>9832.9951390000006</v>
      </c>
      <c r="O35" s="39">
        <v>9508.1961040000006</v>
      </c>
      <c r="P35">
        <v>9190.3964660000001</v>
      </c>
      <c r="Q35">
        <v>8882.9610080000002</v>
      </c>
      <c r="R35">
        <v>8589.8108560000001</v>
      </c>
      <c r="S35">
        <v>8317.7948099999994</v>
      </c>
      <c r="T35">
        <v>8086.2007659999999</v>
      </c>
      <c r="U35">
        <v>7812.5444790000001</v>
      </c>
      <c r="V35">
        <v>7543.1644420000002</v>
      </c>
      <c r="W35">
        <v>7274.7426820000001</v>
      </c>
      <c r="X35">
        <v>7008.8360329999996</v>
      </c>
      <c r="Y35">
        <v>6756.682444</v>
      </c>
      <c r="Z35">
        <v>6517.5406409999996</v>
      </c>
      <c r="AA35">
        <v>6288.74712</v>
      </c>
      <c r="AB35">
        <v>6067.407561</v>
      </c>
      <c r="AC35">
        <v>5851.3423990000001</v>
      </c>
      <c r="AD35">
        <v>5638.2878140000003</v>
      </c>
      <c r="AE35">
        <v>5427.0526909999999</v>
      </c>
      <c r="AF35">
        <v>5216.8317209999996</v>
      </c>
      <c r="AG35">
        <v>5007.1403250000003</v>
      </c>
      <c r="AH35">
        <v>4797.8130039999996</v>
      </c>
      <c r="AI35">
        <v>4588.6967590000004</v>
      </c>
      <c r="AJ35">
        <v>4380.1259190000001</v>
      </c>
      <c r="AK35">
        <v>4172.5885230000004</v>
      </c>
      <c r="AL35">
        <v>3966.6962960000001</v>
      </c>
      <c r="AM35">
        <v>3763.1954369999999</v>
      </c>
      <c r="AN35">
        <v>3562.9239280000002</v>
      </c>
      <c r="AO35">
        <v>3366.5618789999999</v>
      </c>
      <c r="AP35">
        <v>3174.773533</v>
      </c>
      <c r="AQ35">
        <v>2988.236617</v>
      </c>
      <c r="AR35">
        <v>2807.5715169999999</v>
      </c>
      <c r="AS35">
        <v>2633.320444</v>
      </c>
      <c r="AT35">
        <v>2465.9532829999998</v>
      </c>
      <c r="AU35">
        <v>2305.8255380000001</v>
      </c>
      <c r="AV35">
        <v>2153.1804659999998</v>
      </c>
      <c r="AW35">
        <v>2008.1610109999999</v>
      </c>
    </row>
    <row r="36" spans="2:49" x14ac:dyDescent="0.35">
      <c r="B36" t="s">
        <v>136</v>
      </c>
      <c r="C36">
        <v>4769.5635809194901</v>
      </c>
      <c r="D36" s="39">
        <v>4846.1404669702097</v>
      </c>
      <c r="E36">
        <v>4923.9468200000001</v>
      </c>
      <c r="F36">
        <v>4709.5181320000002</v>
      </c>
      <c r="G36">
        <v>4493.3130840000003</v>
      </c>
      <c r="H36">
        <v>4304.979754</v>
      </c>
      <c r="I36">
        <v>4127.5778110000001</v>
      </c>
      <c r="J36">
        <v>3955.8128310000002</v>
      </c>
      <c r="K36">
        <v>3776.0135570000002</v>
      </c>
      <c r="L36">
        <v>3601.2911479999998</v>
      </c>
      <c r="M36">
        <v>3438.587282</v>
      </c>
      <c r="N36">
        <v>3292.8055760000002</v>
      </c>
      <c r="O36">
        <v>3156.1271579999998</v>
      </c>
      <c r="P36">
        <v>3026.1527000000001</v>
      </c>
      <c r="Q36">
        <v>2901.097518</v>
      </c>
      <c r="R36">
        <v>2781.361727</v>
      </c>
      <c r="S36">
        <v>2665.7030500000001</v>
      </c>
      <c r="T36">
        <v>2541.9871509999998</v>
      </c>
      <c r="U36">
        <v>2415.8716949999998</v>
      </c>
      <c r="V36">
        <v>2295.9448870000001</v>
      </c>
      <c r="W36">
        <v>2181.2599949999999</v>
      </c>
      <c r="X36">
        <v>2071.8738750000002</v>
      </c>
      <c r="Y36">
        <v>1969.6500060000001</v>
      </c>
      <c r="Z36">
        <v>1874.1136770000001</v>
      </c>
      <c r="AA36">
        <v>1784.417835</v>
      </c>
      <c r="AB36">
        <v>1699.6890149999999</v>
      </c>
      <c r="AC36">
        <v>1619.218134</v>
      </c>
      <c r="AD36">
        <v>1542.301197</v>
      </c>
      <c r="AE36">
        <v>1468.4682069999999</v>
      </c>
      <c r="AF36">
        <v>1397.34319</v>
      </c>
      <c r="AG36">
        <v>1328.6301639999999</v>
      </c>
      <c r="AH36">
        <v>1262.11088</v>
      </c>
      <c r="AI36">
        <v>1197.5844970000001</v>
      </c>
      <c r="AJ36">
        <v>1134.9549159999999</v>
      </c>
      <c r="AK36">
        <v>1074.167416</v>
      </c>
      <c r="AL36">
        <v>1015.205006</v>
      </c>
      <c r="AM36">
        <v>958.08994199999995</v>
      </c>
      <c r="AN36">
        <v>902.87793399999998</v>
      </c>
      <c r="AO36">
        <v>849.59742219999998</v>
      </c>
      <c r="AP36">
        <v>798.28343829999994</v>
      </c>
      <c r="AQ36">
        <v>748.98416640000005</v>
      </c>
      <c r="AR36">
        <v>701.74522200000001</v>
      </c>
      <c r="AS36">
        <v>656.60439799999995</v>
      </c>
      <c r="AT36">
        <v>613.59167739999998</v>
      </c>
      <c r="AU36">
        <v>572.71992809999995</v>
      </c>
      <c r="AV36">
        <v>533.98478539999996</v>
      </c>
      <c r="AW36">
        <v>497.366826</v>
      </c>
    </row>
    <row r="37" spans="2:49" x14ac:dyDescent="0.35">
      <c r="B37" t="s">
        <v>137</v>
      </c>
      <c r="C37">
        <v>2185.3248924602099</v>
      </c>
      <c r="D37">
        <v>2220.4109904720199</v>
      </c>
      <c r="E37">
        <v>2256.0604069999999</v>
      </c>
      <c r="F37">
        <v>2121.505126</v>
      </c>
      <c r="G37">
        <v>1989.159729</v>
      </c>
      <c r="H37">
        <v>1869.6849099999999</v>
      </c>
      <c r="I37">
        <v>1758.164417</v>
      </c>
      <c r="J37">
        <v>1651.859629</v>
      </c>
      <c r="K37">
        <v>1548.4371610000001</v>
      </c>
      <c r="L37">
        <v>1449.0400749999999</v>
      </c>
      <c r="M37">
        <v>1356.868909</v>
      </c>
      <c r="N37">
        <v>1275.460934</v>
      </c>
      <c r="O37">
        <v>1199.170856</v>
      </c>
      <c r="P37">
        <v>1127.333007</v>
      </c>
      <c r="Q37">
        <v>1059.1948950000001</v>
      </c>
      <c r="R37">
        <v>994.36950339999999</v>
      </c>
      <c r="S37">
        <v>933.91478610000001</v>
      </c>
      <c r="T37">
        <v>874.97365300000001</v>
      </c>
      <c r="U37">
        <v>818.1989959</v>
      </c>
      <c r="V37">
        <v>764.79048190000003</v>
      </c>
      <c r="W37">
        <v>714.48717980000004</v>
      </c>
      <c r="X37">
        <v>667.24013049999996</v>
      </c>
      <c r="Y37">
        <v>623.28305399999999</v>
      </c>
      <c r="Z37">
        <v>582.45033609999996</v>
      </c>
      <c r="AA37">
        <v>544.49142029999996</v>
      </c>
      <c r="AB37">
        <v>509.15010519999998</v>
      </c>
      <c r="AC37">
        <v>476.19665049999998</v>
      </c>
      <c r="AD37">
        <v>445.40744919999997</v>
      </c>
      <c r="AE37">
        <v>416.59822680000002</v>
      </c>
      <c r="AF37">
        <v>389.60571399999998</v>
      </c>
      <c r="AG37">
        <v>364.28521940000002</v>
      </c>
      <c r="AH37">
        <v>340.50999660000002</v>
      </c>
      <c r="AI37">
        <v>318.1621513</v>
      </c>
      <c r="AJ37">
        <v>297.14510080000002</v>
      </c>
      <c r="AK37">
        <v>277.3733537</v>
      </c>
      <c r="AL37">
        <v>258.77100730000001</v>
      </c>
      <c r="AM37">
        <v>241.271714</v>
      </c>
      <c r="AN37">
        <v>224.81726409999999</v>
      </c>
      <c r="AO37">
        <v>209.35114139999999</v>
      </c>
      <c r="AP37">
        <v>194.8215778</v>
      </c>
      <c r="AQ37">
        <v>181.18204449999999</v>
      </c>
      <c r="AR37">
        <v>168.38922020000001</v>
      </c>
      <c r="AS37">
        <v>156.40218350000001</v>
      </c>
      <c r="AT37">
        <v>145.1822908</v>
      </c>
      <c r="AU37">
        <v>134.691847</v>
      </c>
      <c r="AV37">
        <v>124.8939134</v>
      </c>
      <c r="AW37">
        <v>115.7523916</v>
      </c>
    </row>
    <row r="38" spans="2:49" x14ac:dyDescent="0.35">
      <c r="B38" t="s">
        <v>138</v>
      </c>
      <c r="C38">
        <v>6.9573204344700098E-3</v>
      </c>
      <c r="D38" s="39">
        <v>7.06902246445449E-3</v>
      </c>
      <c r="E38">
        <v>7.1825179100000001E-3</v>
      </c>
      <c r="F38">
        <v>2.32301972E-2</v>
      </c>
      <c r="G38">
        <v>5.4625351799999999E-2</v>
      </c>
      <c r="H38">
        <v>0.1120032535</v>
      </c>
      <c r="I38">
        <v>0.1964670479</v>
      </c>
      <c r="J38">
        <v>0.31950853839999999</v>
      </c>
      <c r="K38">
        <v>0.46730217000000002</v>
      </c>
      <c r="L38">
        <v>0.66403567600000002</v>
      </c>
      <c r="M38">
        <v>0.95406768399999997</v>
      </c>
      <c r="N38">
        <v>1.4016744000000001</v>
      </c>
      <c r="O38">
        <v>2.0073921989999999</v>
      </c>
      <c r="P38">
        <v>2.7959946219999998</v>
      </c>
      <c r="Q38">
        <v>3.8237391540000001</v>
      </c>
      <c r="R38">
        <v>5.1477603910000003</v>
      </c>
      <c r="S38">
        <v>8.1712835269999999</v>
      </c>
      <c r="T38">
        <v>14.06030569</v>
      </c>
      <c r="U38">
        <v>24.837288090000001</v>
      </c>
      <c r="V38">
        <v>37.446774609999999</v>
      </c>
      <c r="W38">
        <v>52.129362440000001</v>
      </c>
      <c r="X38">
        <v>69.316777160000001</v>
      </c>
      <c r="Y38">
        <v>90.297035339999894</v>
      </c>
      <c r="Z38">
        <v>115.76669440000001</v>
      </c>
      <c r="AA38">
        <v>146.3162299</v>
      </c>
      <c r="AB38">
        <v>182.4593399</v>
      </c>
      <c r="AC38">
        <v>224.7308783</v>
      </c>
      <c r="AD38">
        <v>273.52416529999999</v>
      </c>
      <c r="AE38">
        <v>329.33266839999999</v>
      </c>
      <c r="AF38">
        <v>392.6259579</v>
      </c>
      <c r="AG38">
        <v>463.83054129999999</v>
      </c>
      <c r="AH38">
        <v>543.33011599999998</v>
      </c>
      <c r="AI38">
        <v>631.26428090000002</v>
      </c>
      <c r="AJ38">
        <v>727.78405299999997</v>
      </c>
      <c r="AK38">
        <v>832.90411429999995</v>
      </c>
      <c r="AL38">
        <v>946.51652879999995</v>
      </c>
      <c r="AM38">
        <v>1068.4842189999999</v>
      </c>
      <c r="AN38">
        <v>1198.76882</v>
      </c>
      <c r="AO38">
        <v>1336.8236280000001</v>
      </c>
      <c r="AP38">
        <v>1481.9038270000001</v>
      </c>
      <c r="AQ38">
        <v>1633.311283</v>
      </c>
      <c r="AR38">
        <v>1790.3223069999999</v>
      </c>
      <c r="AS38">
        <v>1952.223696</v>
      </c>
      <c r="AT38">
        <v>2118.496263</v>
      </c>
      <c r="AU38">
        <v>2288.658367</v>
      </c>
      <c r="AV38">
        <v>2462.2762560000001</v>
      </c>
      <c r="AW38">
        <v>2639.0776850000002</v>
      </c>
    </row>
    <row r="39" spans="2:49" x14ac:dyDescent="0.35">
      <c r="B39" t="s">
        <v>139</v>
      </c>
      <c r="C39">
        <v>1.59483191497851E-2</v>
      </c>
      <c r="D39">
        <v>1.6204374572364899E-2</v>
      </c>
      <c r="E39">
        <v>1.6464540999999999E-2</v>
      </c>
      <c r="F39">
        <v>4.0602918000000002E-2</v>
      </c>
      <c r="G39">
        <v>7.8323706800000004E-2</v>
      </c>
      <c r="H39">
        <v>0.13950502789999999</v>
      </c>
      <c r="I39">
        <v>0.2233630626</v>
      </c>
      <c r="J39">
        <v>0.33801301010000001</v>
      </c>
      <c r="K39">
        <v>0.4703316857</v>
      </c>
      <c r="L39">
        <v>0.63981053580000002</v>
      </c>
      <c r="M39">
        <v>0.87766153859999996</v>
      </c>
      <c r="N39">
        <v>1.2351353380000001</v>
      </c>
      <c r="O39">
        <v>1.7059930459999999</v>
      </c>
      <c r="P39">
        <v>2.30312326</v>
      </c>
      <c r="Q39">
        <v>3.0618762190000002</v>
      </c>
      <c r="R39">
        <v>4.0163425610000001</v>
      </c>
      <c r="S39">
        <v>6.1697303740000002</v>
      </c>
      <c r="T39">
        <v>10.29199788</v>
      </c>
      <c r="U39">
        <v>17.696601250000001</v>
      </c>
      <c r="V39">
        <v>26.176473949999998</v>
      </c>
      <c r="W39">
        <v>35.844565920000001</v>
      </c>
      <c r="X39">
        <v>46.933669109999997</v>
      </c>
      <c r="Y39">
        <v>60.220808400000003</v>
      </c>
      <c r="Z39">
        <v>76.076530059999996</v>
      </c>
      <c r="AA39">
        <v>94.79341952</v>
      </c>
      <c r="AB39">
        <v>116.6085547</v>
      </c>
      <c r="AC39">
        <v>141.76521640000001</v>
      </c>
      <c r="AD39">
        <v>170.41428110000001</v>
      </c>
      <c r="AE39">
        <v>202.7603977</v>
      </c>
      <c r="AF39">
        <v>238.98582049999999</v>
      </c>
      <c r="AG39">
        <v>279.23922649999997</v>
      </c>
      <c r="AH39">
        <v>323.63640670000001</v>
      </c>
      <c r="AI39">
        <v>372.14736549999998</v>
      </c>
      <c r="AJ39">
        <v>424.74541859999999</v>
      </c>
      <c r="AK39">
        <v>481.32298429999997</v>
      </c>
      <c r="AL39">
        <v>541.70297930000004</v>
      </c>
      <c r="AM39">
        <v>605.68964370000003</v>
      </c>
      <c r="AN39">
        <v>673.13996069999996</v>
      </c>
      <c r="AO39">
        <v>743.63901239999996</v>
      </c>
      <c r="AP39">
        <v>816.6734017</v>
      </c>
      <c r="AQ39">
        <v>891.76256750000005</v>
      </c>
      <c r="AR39">
        <v>968.42183439999997</v>
      </c>
      <c r="AS39">
        <v>1046.180824</v>
      </c>
      <c r="AT39">
        <v>1124.6766749999999</v>
      </c>
      <c r="AU39">
        <v>1203.5727380000001</v>
      </c>
      <c r="AV39">
        <v>1282.5629719999999</v>
      </c>
      <c r="AW39">
        <v>1361.425567</v>
      </c>
    </row>
    <row r="40" spans="2:49" x14ac:dyDescent="0.35">
      <c r="B40" t="s">
        <v>140</v>
      </c>
      <c r="C40">
        <v>6.5291776385026298E-2</v>
      </c>
      <c r="D40" s="39">
        <v>6.63400569741113E-2</v>
      </c>
      <c r="E40">
        <v>6.7405168000000001E-2</v>
      </c>
      <c r="F40">
        <v>0.1487682297</v>
      </c>
      <c r="G40">
        <v>0.2561985946</v>
      </c>
      <c r="H40">
        <v>0.41062952539999997</v>
      </c>
      <c r="I40">
        <v>0.6047159553</v>
      </c>
      <c r="J40">
        <v>0.84757572609999998</v>
      </c>
      <c r="K40">
        <v>1.1109050709999999</v>
      </c>
      <c r="L40">
        <v>1.4267976570000001</v>
      </c>
      <c r="M40">
        <v>1.830930505</v>
      </c>
      <c r="N40">
        <v>2.406552832</v>
      </c>
      <c r="O40">
        <v>3.1216841569999998</v>
      </c>
      <c r="P40">
        <v>3.9753516530000002</v>
      </c>
      <c r="Q40">
        <v>4.9951281310000004</v>
      </c>
      <c r="R40">
        <v>6.2016842179999996</v>
      </c>
      <c r="S40">
        <v>8.8442736499999999</v>
      </c>
      <c r="T40">
        <v>13.67537566</v>
      </c>
      <c r="U40">
        <v>21.91574207</v>
      </c>
      <c r="V40">
        <v>30.777822629999999</v>
      </c>
      <c r="W40">
        <v>40.251970350000001</v>
      </c>
      <c r="X40">
        <v>50.438421130000002</v>
      </c>
      <c r="Y40">
        <v>61.925487969999999</v>
      </c>
      <c r="Z40">
        <v>74.865032240000005</v>
      </c>
      <c r="AA40">
        <v>89.322468560000004</v>
      </c>
      <c r="AB40">
        <v>105.3075304</v>
      </c>
      <c r="AC40">
        <v>122.8271639</v>
      </c>
      <c r="AD40">
        <v>141.81164949999999</v>
      </c>
      <c r="AE40">
        <v>162.22401830000001</v>
      </c>
      <c r="AF40">
        <v>184.0011154</v>
      </c>
      <c r="AG40">
        <v>207.04722670000001</v>
      </c>
      <c r="AH40">
        <v>231.23682700000001</v>
      </c>
      <c r="AI40">
        <v>256.35186429999999</v>
      </c>
      <c r="AJ40">
        <v>282.1797545</v>
      </c>
      <c r="AK40">
        <v>308.4630803</v>
      </c>
      <c r="AL40">
        <v>334.91444209999997</v>
      </c>
      <c r="AM40">
        <v>361.24195800000001</v>
      </c>
      <c r="AN40">
        <v>387.18914360000002</v>
      </c>
      <c r="AO40">
        <v>412.38415429999998</v>
      </c>
      <c r="AP40">
        <v>436.43500189999997</v>
      </c>
      <c r="AQ40">
        <v>458.9903946</v>
      </c>
      <c r="AR40">
        <v>479.72486739999999</v>
      </c>
      <c r="AS40">
        <v>498.34462330000002</v>
      </c>
      <c r="AT40">
        <v>514.62050199999999</v>
      </c>
      <c r="AU40">
        <v>528.35399729999995</v>
      </c>
      <c r="AV40">
        <v>539.37644890000001</v>
      </c>
      <c r="AW40">
        <v>547.56064079999999</v>
      </c>
    </row>
    <row r="41" spans="2:49" x14ac:dyDescent="0.35">
      <c r="B41" t="s">
        <v>141</v>
      </c>
      <c r="C41">
        <v>1.5338215665531501</v>
      </c>
      <c r="D41">
        <v>1.55844756793281</v>
      </c>
      <c r="E41">
        <v>1.5834689479999999</v>
      </c>
      <c r="F41">
        <v>3.469011788</v>
      </c>
      <c r="G41">
        <v>5.9257450140000003</v>
      </c>
      <c r="H41">
        <v>9.4211832040000001</v>
      </c>
      <c r="I41">
        <v>13.780564439999999</v>
      </c>
      <c r="J41">
        <v>19.19185688</v>
      </c>
      <c r="K41">
        <v>25.025767139999999</v>
      </c>
      <c r="L41">
        <v>31.98279608</v>
      </c>
      <c r="M41">
        <v>40.810482020000002</v>
      </c>
      <c r="N41">
        <v>53.330725129999998</v>
      </c>
      <c r="O41">
        <v>68.815812449999996</v>
      </c>
      <c r="P41">
        <v>87.222230039999999</v>
      </c>
      <c r="Q41">
        <v>109.1278018</v>
      </c>
      <c r="R41">
        <v>134.96802840000001</v>
      </c>
      <c r="S41">
        <v>191.5747264</v>
      </c>
      <c r="T41">
        <v>295.01279920000002</v>
      </c>
      <c r="U41">
        <v>471.45715330000002</v>
      </c>
      <c r="V41">
        <v>661.36977720000004</v>
      </c>
      <c r="W41">
        <v>864.88754040000003</v>
      </c>
      <c r="X41">
        <v>1084.632879</v>
      </c>
      <c r="Y41">
        <v>1333.918195</v>
      </c>
      <c r="Z41">
        <v>1616.862674</v>
      </c>
      <c r="AA41">
        <v>1935.8864120000001</v>
      </c>
      <c r="AB41">
        <v>2292.3482349999999</v>
      </c>
      <c r="AC41">
        <v>2687.6962509999998</v>
      </c>
      <c r="AD41">
        <v>3121.8171710000001</v>
      </c>
      <c r="AE41">
        <v>3595.4816599999999</v>
      </c>
      <c r="AF41">
        <v>4109.0441410000003</v>
      </c>
      <c r="AG41">
        <v>4662.2978300000004</v>
      </c>
      <c r="AH41">
        <v>5254.5309559999996</v>
      </c>
      <c r="AI41">
        <v>5882.9967909999996</v>
      </c>
      <c r="AJ41">
        <v>6545.1756079999996</v>
      </c>
      <c r="AK41">
        <v>7237.5730659999999</v>
      </c>
      <c r="AL41">
        <v>7955.9959779999999</v>
      </c>
      <c r="AM41">
        <v>8696.2060320000001</v>
      </c>
      <c r="AN41">
        <v>9454.8943170000002</v>
      </c>
      <c r="AO41">
        <v>10225.63643</v>
      </c>
      <c r="AP41">
        <v>11001.21927</v>
      </c>
      <c r="AQ41">
        <v>11775.2538</v>
      </c>
      <c r="AR41">
        <v>12541.722659999999</v>
      </c>
      <c r="AS41">
        <v>13295.15713</v>
      </c>
      <c r="AT41">
        <v>14031.658299999999</v>
      </c>
      <c r="AU41">
        <v>14747.914059999999</v>
      </c>
      <c r="AV41">
        <v>15441.206389999999</v>
      </c>
      <c r="AW41">
        <v>16109.92316</v>
      </c>
    </row>
    <row r="42" spans="2:49" x14ac:dyDescent="0.35">
      <c r="B42" t="s">
        <v>142</v>
      </c>
      <c r="C42">
        <v>0.60453762790594801</v>
      </c>
      <c r="D42" s="39">
        <v>0.61424367506521405</v>
      </c>
      <c r="E42">
        <v>0.62410555599999995</v>
      </c>
      <c r="F42">
        <v>1.3632966959999999</v>
      </c>
      <c r="G42">
        <v>2.3208866509999999</v>
      </c>
      <c r="H42">
        <v>3.676692445</v>
      </c>
      <c r="I42">
        <v>5.3608884640000003</v>
      </c>
      <c r="J42">
        <v>7.4420655030000002</v>
      </c>
      <c r="K42">
        <v>9.6779914680000001</v>
      </c>
      <c r="L42" s="39">
        <v>12.333895330000001</v>
      </c>
      <c r="M42" s="39">
        <v>15.683451679999999</v>
      </c>
      <c r="N42" s="39">
        <v>20.415948369999999</v>
      </c>
      <c r="O42" s="39">
        <v>26.243183930000001</v>
      </c>
      <c r="P42" s="39">
        <v>33.135908989999997</v>
      </c>
      <c r="Q42" s="39">
        <v>41.295438019999999</v>
      </c>
      <c r="R42">
        <v>50.866737039999997</v>
      </c>
      <c r="S42">
        <v>71.777179259999997</v>
      </c>
      <c r="T42">
        <v>109.8171869</v>
      </c>
      <c r="U42">
        <v>174.3679952</v>
      </c>
      <c r="V42">
        <v>243.38466740000001</v>
      </c>
      <c r="W42">
        <v>316.82122809999998</v>
      </c>
      <c r="X42">
        <v>395.52776449999999</v>
      </c>
      <c r="Y42">
        <v>484.17996870000002</v>
      </c>
      <c r="Z42">
        <v>584.11034789999997</v>
      </c>
      <c r="AA42">
        <v>696.03733720000002</v>
      </c>
      <c r="AB42">
        <v>820.30257659999995</v>
      </c>
      <c r="AC42">
        <v>957.27985269999999</v>
      </c>
      <c r="AD42">
        <v>1106.7975409999999</v>
      </c>
      <c r="AE42">
        <v>1268.9943679999999</v>
      </c>
      <c r="AF42">
        <v>1443.8632600000001</v>
      </c>
      <c r="AG42">
        <v>1631.2029990000001</v>
      </c>
      <c r="AH42">
        <v>1830.6404050000001</v>
      </c>
      <c r="AI42">
        <v>2041.113589</v>
      </c>
      <c r="AJ42">
        <v>2261.6513970000001</v>
      </c>
      <c r="AK42">
        <v>2490.9636679999999</v>
      </c>
      <c r="AL42">
        <v>2727.5418850000001</v>
      </c>
      <c r="AM42">
        <v>2969.8779500000001</v>
      </c>
      <c r="AN42">
        <v>3216.7938640000002</v>
      </c>
      <c r="AO42">
        <v>3466.0958949999999</v>
      </c>
      <c r="AP42">
        <v>3715.3588880000002</v>
      </c>
      <c r="AQ42">
        <v>3962.4608509999998</v>
      </c>
      <c r="AR42">
        <v>4205.4323679999998</v>
      </c>
      <c r="AS42">
        <v>4442.5115930000002</v>
      </c>
      <c r="AT42">
        <v>4672.4747200000002</v>
      </c>
      <c r="AU42">
        <v>4894.3102630000003</v>
      </c>
      <c r="AV42">
        <v>5107.2179820000001</v>
      </c>
      <c r="AW42">
        <v>5310.7693200000003</v>
      </c>
    </row>
    <row r="43" spans="2:49" x14ac:dyDescent="0.35">
      <c r="B43" t="s">
        <v>143</v>
      </c>
      <c r="C43">
        <v>8.2417488223721705E-3</v>
      </c>
      <c r="D43">
        <v>8.3740727655845504E-3</v>
      </c>
      <c r="E43">
        <v>8.5085212099999998E-3</v>
      </c>
      <c r="F43">
        <v>1.42046423E-2</v>
      </c>
      <c r="G43">
        <v>1.5567265199999999E-2</v>
      </c>
      <c r="H43">
        <v>1.4355805100000001E-2</v>
      </c>
      <c r="I43">
        <v>1.3238621799999999E-2</v>
      </c>
      <c r="J43">
        <v>1.2208378900000001E-2</v>
      </c>
      <c r="K43">
        <v>1.12583105E-2</v>
      </c>
      <c r="L43">
        <v>1.03821774E-2</v>
      </c>
      <c r="M43">
        <v>9.5742258299999997E-3</v>
      </c>
      <c r="N43">
        <v>8.8291498900000005E-3</v>
      </c>
      <c r="O43">
        <v>8.1420565100000005E-3</v>
      </c>
      <c r="P43">
        <v>7.5084334400000001E-3</v>
      </c>
      <c r="Q43">
        <v>6.9241195499999998E-3</v>
      </c>
      <c r="R43">
        <v>6.3852775600000003E-3</v>
      </c>
      <c r="S43">
        <v>5.8883688E-3</v>
      </c>
      <c r="T43">
        <v>5.4301299900000001E-3</v>
      </c>
      <c r="U43">
        <v>5.0075517800000002E-3</v>
      </c>
      <c r="V43">
        <v>4.6178590300000001E-3</v>
      </c>
      <c r="W43">
        <v>4.2584925700000003E-3</v>
      </c>
      <c r="X43">
        <v>3.9270923700000003E-3</v>
      </c>
      <c r="Y43">
        <v>3.6214820699999998E-3</v>
      </c>
      <c r="Z43">
        <v>3.33965467E-3</v>
      </c>
      <c r="AA43">
        <v>3.0797593699999999E-3</v>
      </c>
      <c r="AB43">
        <v>2.8400893799999999E-3</v>
      </c>
      <c r="AC43">
        <v>2.6190707499999999E-3</v>
      </c>
      <c r="AD43">
        <v>2.4152520100000001E-3</v>
      </c>
      <c r="AE43">
        <v>2.2272946599999999E-3</v>
      </c>
      <c r="AF43">
        <v>2.0539643300000001E-3</v>
      </c>
      <c r="AG43">
        <v>1.8941227500000001E-3</v>
      </c>
      <c r="AH43">
        <v>1.7467202000000001E-3</v>
      </c>
      <c r="AI43">
        <v>1.6107886700000001E-3</v>
      </c>
      <c r="AJ43">
        <v>1.4854354700000001E-3</v>
      </c>
      <c r="AK43">
        <v>1.3698373700000001E-3</v>
      </c>
      <c r="AL43">
        <v>1.26323524E-3</v>
      </c>
      <c r="AM43">
        <v>1.1649290000000001E-3</v>
      </c>
      <c r="AN43">
        <v>1.07427305E-3</v>
      </c>
      <c r="AO43">
        <v>9.9067203100000004E-4</v>
      </c>
      <c r="AP43">
        <v>9.13576931E-4</v>
      </c>
      <c r="AQ43">
        <v>8.4248145E-4</v>
      </c>
      <c r="AR43">
        <v>7.7691869099999998E-4</v>
      </c>
      <c r="AS43">
        <v>7.1645809299999996E-4</v>
      </c>
      <c r="AT43">
        <v>6.6070259899999998E-4</v>
      </c>
      <c r="AU43">
        <v>6.09286055E-4</v>
      </c>
      <c r="AV43">
        <v>5.6187079699999997E-4</v>
      </c>
      <c r="AW43">
        <v>5.1814544399999998E-4</v>
      </c>
    </row>
    <row r="44" spans="2:49" x14ac:dyDescent="0.35">
      <c r="B44" t="s">
        <v>144</v>
      </c>
      <c r="C44">
        <v>0.101255771246286</v>
      </c>
      <c r="D44" s="39">
        <v>0.10288146540575301</v>
      </c>
      <c r="E44">
        <v>0.1045332606</v>
      </c>
      <c r="F44">
        <v>0.2261471779</v>
      </c>
      <c r="G44">
        <v>0.38079927180000001</v>
      </c>
      <c r="H44">
        <v>0.59646342679999997</v>
      </c>
      <c r="I44">
        <v>0.86117855320000003</v>
      </c>
      <c r="J44">
        <v>1.184013993</v>
      </c>
      <c r="K44">
        <v>1.5274461560000001</v>
      </c>
      <c r="L44">
        <v>1.930996948</v>
      </c>
      <c r="M44">
        <v>2.4317930620000001</v>
      </c>
      <c r="N44">
        <v>3.132708552</v>
      </c>
      <c r="O44">
        <v>3.9865694719999998</v>
      </c>
      <c r="P44">
        <v>4.9851465140000002</v>
      </c>
      <c r="Q44">
        <v>6.1534431319999996</v>
      </c>
      <c r="R44">
        <v>7.5079119929999996</v>
      </c>
      <c r="S44">
        <v>10.454824479999999</v>
      </c>
      <c r="T44">
        <v>15.77420497</v>
      </c>
      <c r="U44">
        <v>24.721697939999999</v>
      </c>
      <c r="V44">
        <v>34.18456355</v>
      </c>
      <c r="W44">
        <v>44.146688320000003</v>
      </c>
      <c r="X44">
        <v>54.717102529999998</v>
      </c>
      <c r="Y44">
        <v>66.522455570000005</v>
      </c>
      <c r="Z44">
        <v>79.73438075</v>
      </c>
      <c r="AA44">
        <v>94.444435749999997</v>
      </c>
      <c r="AB44">
        <v>110.69686830000001</v>
      </c>
      <c r="AC44">
        <v>128.5428071</v>
      </c>
      <c r="AD44">
        <v>147.96386219999999</v>
      </c>
      <c r="AE44">
        <v>168.98468489999999</v>
      </c>
      <c r="AF44">
        <v>191.61269580000001</v>
      </c>
      <c r="AG44">
        <v>215.83185119999999</v>
      </c>
      <c r="AH44">
        <v>241.6056528</v>
      </c>
      <c r="AI44">
        <v>268.80983950000001</v>
      </c>
      <c r="AJ44">
        <v>297.33394929999997</v>
      </c>
      <c r="AK44">
        <v>327.02761099999998</v>
      </c>
      <c r="AL44">
        <v>357.71336400000001</v>
      </c>
      <c r="AM44">
        <v>389.21488399999998</v>
      </c>
      <c r="AN44">
        <v>421.39961649999998</v>
      </c>
      <c r="AO44">
        <v>454.00239959999999</v>
      </c>
      <c r="AP44">
        <v>486.72702349999997</v>
      </c>
      <c r="AQ44">
        <v>519.31564060000005</v>
      </c>
      <c r="AR44">
        <v>551.52850330000001</v>
      </c>
      <c r="AS44">
        <v>583.15086710000003</v>
      </c>
      <c r="AT44">
        <v>614.03636589999996</v>
      </c>
      <c r="AU44">
        <v>644.06398179999997</v>
      </c>
      <c r="AV44">
        <v>673.13785140000005</v>
      </c>
      <c r="AW44">
        <v>701.20886949999999</v>
      </c>
    </row>
    <row r="45" spans="2:49" x14ac:dyDescent="0.35">
      <c r="B45" t="s">
        <v>145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</row>
    <row r="46" spans="2:49" x14ac:dyDescent="0.35">
      <c r="B46" t="s">
        <v>146</v>
      </c>
      <c r="C46">
        <v>30996.0941631817</v>
      </c>
      <c r="D46">
        <v>31493.7464809423</v>
      </c>
      <c r="E46">
        <v>31999.388770000001</v>
      </c>
      <c r="F46">
        <v>32386.770260000001</v>
      </c>
      <c r="G46">
        <v>32723.244149999999</v>
      </c>
      <c r="H46">
        <v>33282.628819999998</v>
      </c>
      <c r="I46">
        <v>33737.756909999996</v>
      </c>
      <c r="J46">
        <v>34101.089950000001</v>
      </c>
      <c r="K46">
        <v>34072.674559999999</v>
      </c>
      <c r="L46">
        <v>33917.714829999997</v>
      </c>
      <c r="M46">
        <v>33775.441429999999</v>
      </c>
      <c r="N46">
        <v>33881.998169999999</v>
      </c>
      <c r="O46">
        <v>33954.918129999998</v>
      </c>
      <c r="P46">
        <v>34023.53514</v>
      </c>
      <c r="Q46">
        <v>34086.926659999997</v>
      </c>
      <c r="R46">
        <v>34124.399160000001</v>
      </c>
      <c r="S46">
        <v>34365.317150000003</v>
      </c>
      <c r="T46">
        <v>34493.609499999999</v>
      </c>
      <c r="U46">
        <v>34376.57905</v>
      </c>
      <c r="V46">
        <v>34192.059679999998</v>
      </c>
      <c r="W46">
        <v>33923.438439999998</v>
      </c>
      <c r="X46">
        <v>33581.503320000003</v>
      </c>
      <c r="Y46">
        <v>33246.692029999998</v>
      </c>
      <c r="Z46">
        <v>32910.587240000001</v>
      </c>
      <c r="AA46">
        <v>32555.278149999998</v>
      </c>
      <c r="AB46">
        <v>32162.261910000001</v>
      </c>
      <c r="AC46">
        <v>31719.006410000002</v>
      </c>
      <c r="AD46">
        <v>31212.806209999999</v>
      </c>
      <c r="AE46">
        <v>30639.273929999999</v>
      </c>
      <c r="AF46">
        <v>29996.757570000002</v>
      </c>
      <c r="AG46">
        <v>29285.837810000001</v>
      </c>
      <c r="AH46">
        <v>28509.266739999999</v>
      </c>
      <c r="AI46">
        <v>27669.620869999999</v>
      </c>
      <c r="AJ46">
        <v>26772.780989999999</v>
      </c>
      <c r="AK46">
        <v>25825.633969999999</v>
      </c>
      <c r="AL46">
        <v>24836.111919999999</v>
      </c>
      <c r="AM46" s="39">
        <v>23813.257290000001</v>
      </c>
      <c r="AN46" s="39">
        <v>22767.128850000001</v>
      </c>
      <c r="AO46" s="39">
        <v>21706.047470000001</v>
      </c>
      <c r="AP46" s="39">
        <v>20638.192920000001</v>
      </c>
      <c r="AQ46" s="39">
        <v>19571.92193</v>
      </c>
      <c r="AR46" s="39">
        <v>18515.114850000002</v>
      </c>
      <c r="AS46" s="39">
        <v>17474.958070000001</v>
      </c>
      <c r="AT46" s="39">
        <v>16457.962220000001</v>
      </c>
      <c r="AU46" s="39">
        <v>15469.58448</v>
      </c>
      <c r="AV46" s="39">
        <v>14514.2392</v>
      </c>
      <c r="AW46" s="39">
        <v>13595.406929999999</v>
      </c>
    </row>
    <row r="47" spans="2:49" x14ac:dyDescent="0.35">
      <c r="B47" t="s">
        <v>147</v>
      </c>
      <c r="C47">
        <v>2.3360541304970401</v>
      </c>
      <c r="D47">
        <v>2.3735602351802898</v>
      </c>
      <c r="E47">
        <v>2.411668513</v>
      </c>
      <c r="F47" s="39">
        <v>5.2852616489999997</v>
      </c>
      <c r="G47" s="39">
        <v>9.0321458559999996</v>
      </c>
      <c r="H47">
        <v>14.37083269</v>
      </c>
      <c r="I47">
        <v>21.040416149999999</v>
      </c>
      <c r="J47">
        <v>29.33524203</v>
      </c>
      <c r="K47">
        <v>38.291001999999999</v>
      </c>
      <c r="L47">
        <v>48.98871441</v>
      </c>
      <c r="M47">
        <v>62.597960710000002</v>
      </c>
      <c r="N47">
        <v>81.93157377</v>
      </c>
      <c r="O47">
        <v>105.8887773</v>
      </c>
      <c r="P47" s="39">
        <v>134.4252635</v>
      </c>
      <c r="Q47" s="39">
        <v>168.46435059999999</v>
      </c>
      <c r="R47" s="39">
        <v>208.7148498</v>
      </c>
      <c r="S47" s="39">
        <v>296.997906</v>
      </c>
      <c r="T47" s="39">
        <v>458.63730040000002</v>
      </c>
      <c r="U47" s="39">
        <v>735.00148539999998</v>
      </c>
      <c r="V47" s="39">
        <v>1033.344697</v>
      </c>
      <c r="W47" s="39">
        <v>1354.0856140000001</v>
      </c>
      <c r="X47" s="39">
        <v>1701.5705399999999</v>
      </c>
      <c r="Y47" s="39">
        <v>2097.0675729999998</v>
      </c>
      <c r="Z47" s="39">
        <v>2547.418999</v>
      </c>
      <c r="AA47" s="39">
        <v>3056.8033829999999</v>
      </c>
      <c r="AB47" s="39">
        <v>3627.7259450000001</v>
      </c>
      <c r="AC47" s="39">
        <v>4262.8447889999998</v>
      </c>
      <c r="AD47" s="39">
        <v>4962.3310860000001</v>
      </c>
      <c r="AE47" s="39">
        <v>5727.7800239999997</v>
      </c>
      <c r="AF47" s="39">
        <v>6560.135045</v>
      </c>
      <c r="AG47" s="39">
        <v>7459.4515680000004</v>
      </c>
      <c r="AH47" s="39">
        <v>8424.9821100000008</v>
      </c>
      <c r="AI47">
        <v>9452.6853410000003</v>
      </c>
      <c r="AJ47">
        <v>10538.871660000001</v>
      </c>
      <c r="AK47">
        <v>11678.25589</v>
      </c>
      <c r="AL47">
        <v>12864.38644</v>
      </c>
      <c r="AM47">
        <v>14090.715850000001</v>
      </c>
      <c r="AN47">
        <v>15352.186799999999</v>
      </c>
      <c r="AO47">
        <v>16638.58251</v>
      </c>
      <c r="AP47">
        <v>17938.318329999998</v>
      </c>
      <c r="AQ47">
        <v>19241.095379999999</v>
      </c>
      <c r="AR47">
        <v>20537.153320000001</v>
      </c>
      <c r="AS47">
        <v>21817.569449999999</v>
      </c>
      <c r="AT47">
        <v>23075.963479999999</v>
      </c>
      <c r="AU47">
        <v>24306.874019999999</v>
      </c>
      <c r="AV47">
        <v>25505.778460000001</v>
      </c>
      <c r="AW47">
        <v>26669.965759999999</v>
      </c>
    </row>
    <row r="48" spans="2:49" x14ac:dyDescent="0.35">
      <c r="B48" t="s">
        <v>148</v>
      </c>
      <c r="C48">
        <v>2.1906436884240502E-2</v>
      </c>
      <c r="D48">
        <v>2.2258151814254699E-2</v>
      </c>
      <c r="E48">
        <v>2.2615513600000001E-2</v>
      </c>
      <c r="F48" s="39">
        <v>3.2561868100000002E-2</v>
      </c>
      <c r="G48" s="39">
        <v>0.1049726347</v>
      </c>
      <c r="H48">
        <v>0.17197145259999999</v>
      </c>
      <c r="I48">
        <v>0.24064322939999999</v>
      </c>
      <c r="J48">
        <v>0.32602057680000002</v>
      </c>
      <c r="K48" s="39">
        <v>0.40785062560000002</v>
      </c>
      <c r="L48" s="39">
        <v>0.47985756299999999</v>
      </c>
      <c r="M48" s="39">
        <v>0.54847833830000003</v>
      </c>
      <c r="N48" s="39">
        <v>0.59942041739999996</v>
      </c>
      <c r="O48" s="39">
        <v>0.64005921580000003</v>
      </c>
      <c r="P48" s="39">
        <v>0.69736846320000001</v>
      </c>
      <c r="Q48" s="39">
        <v>0.78362990089999995</v>
      </c>
      <c r="R48" s="39">
        <v>0.86638698609999998</v>
      </c>
      <c r="S48" s="39">
        <v>0.98595739390000003</v>
      </c>
      <c r="T48" s="39">
        <v>1.0730750790000001</v>
      </c>
      <c r="U48" s="39">
        <v>1.1670941239999999</v>
      </c>
      <c r="V48" s="39">
        <v>1.26841691</v>
      </c>
      <c r="W48" s="39">
        <v>1.3766209359999999</v>
      </c>
      <c r="X48" s="39">
        <v>1.490740679</v>
      </c>
      <c r="Y48" s="39">
        <v>1.6067778749999999</v>
      </c>
      <c r="Z48" s="39">
        <v>1.7196095469999999</v>
      </c>
      <c r="AA48" s="39">
        <v>1.8256018279999999</v>
      </c>
      <c r="AB48" s="39">
        <v>1.921883475</v>
      </c>
      <c r="AC48" s="39">
        <v>2.0066711939999999</v>
      </c>
      <c r="AD48" s="39">
        <v>2.078551482</v>
      </c>
      <c r="AE48" s="39">
        <v>2.1370365609999999</v>
      </c>
      <c r="AF48" s="39">
        <v>2.1819288399999999</v>
      </c>
      <c r="AG48" s="39">
        <v>2.2132823859999999</v>
      </c>
      <c r="AH48" s="39">
        <v>2.2313415860000001</v>
      </c>
      <c r="AI48" s="39">
        <v>2.2366172940000002</v>
      </c>
      <c r="AJ48" s="39">
        <v>2.2295655660000002</v>
      </c>
      <c r="AK48" s="39">
        <v>2.210720679</v>
      </c>
      <c r="AL48" s="39">
        <v>2.180836722</v>
      </c>
      <c r="AM48" s="39">
        <v>2.140912353</v>
      </c>
      <c r="AN48">
        <v>2.0923164669999998</v>
      </c>
      <c r="AO48">
        <v>2.0360148279999999</v>
      </c>
      <c r="AP48">
        <v>1.9730265360000001</v>
      </c>
      <c r="AQ48">
        <v>1.9044989960000001</v>
      </c>
      <c r="AR48">
        <v>1.831597543</v>
      </c>
      <c r="AS48">
        <v>1.755495861</v>
      </c>
      <c r="AT48">
        <v>1.677272401</v>
      </c>
      <c r="AU48">
        <v>1.5978915739999999</v>
      </c>
      <c r="AV48">
        <v>1.5182010450000001</v>
      </c>
      <c r="AW48">
        <v>1.4389495560000001</v>
      </c>
    </row>
    <row r="49" spans="2:99" x14ac:dyDescent="0.35">
      <c r="B49" t="s">
        <v>149</v>
      </c>
      <c r="C49">
        <v>2298.5980133353301</v>
      </c>
      <c r="D49">
        <v>2335.5027479420201</v>
      </c>
      <c r="E49">
        <v>2373</v>
      </c>
      <c r="F49" s="39">
        <v>2880.6675749999999</v>
      </c>
      <c r="G49" s="39">
        <v>2861.0033020000001</v>
      </c>
      <c r="H49">
        <v>3111.9822159999999</v>
      </c>
      <c r="I49">
        <v>3053.0038719999998</v>
      </c>
      <c r="J49">
        <v>2998.77162</v>
      </c>
      <c r="K49" s="39">
        <v>2636.6045880000001</v>
      </c>
      <c r="L49" s="39">
        <v>2510.2878329999999</v>
      </c>
      <c r="M49" s="39">
        <v>2514.6590849999998</v>
      </c>
      <c r="N49" s="39">
        <v>2759.2008080000001</v>
      </c>
      <c r="O49" s="39">
        <v>2739.9845359999999</v>
      </c>
      <c r="P49" s="39">
        <v>2747.799943</v>
      </c>
      <c r="Q49" s="39">
        <v>2755.6376420000001</v>
      </c>
      <c r="R49" s="39">
        <v>2743.5121869999998</v>
      </c>
      <c r="S49" s="39">
        <v>3001.0387089999999</v>
      </c>
      <c r="T49" s="39">
        <v>2987.388175</v>
      </c>
      <c r="U49" s="39">
        <v>2879.3529349999999</v>
      </c>
      <c r="V49" s="39">
        <v>2846.2425619999999</v>
      </c>
      <c r="W49" s="39">
        <v>2793.3962849999998</v>
      </c>
      <c r="X49" s="39">
        <v>2750.8824119999999</v>
      </c>
      <c r="Y49" s="39">
        <v>2806.4502510000002</v>
      </c>
      <c r="Z49" s="39">
        <v>2864.7337680000001</v>
      </c>
      <c r="AA49" s="39">
        <v>2913.4532079999999</v>
      </c>
      <c r="AB49" s="39">
        <v>2949.274535</v>
      </c>
      <c r="AC49" s="39">
        <v>2977.076403</v>
      </c>
      <c r="AD49" s="39">
        <v>2993.4301660000001</v>
      </c>
      <c r="AE49" s="39">
        <v>3007.102437</v>
      </c>
      <c r="AF49" s="39">
        <v>3019.9595899999999</v>
      </c>
      <c r="AG49" s="39">
        <v>3033.2911319999998</v>
      </c>
      <c r="AH49" s="39">
        <v>3048.5150610000001</v>
      </c>
      <c r="AI49" s="39">
        <v>3062.317974</v>
      </c>
      <c r="AJ49" s="39">
        <v>3078.2418680000001</v>
      </c>
      <c r="AK49" s="39">
        <v>3095.867769</v>
      </c>
      <c r="AL49" s="39">
        <v>3115.1991459999999</v>
      </c>
      <c r="AM49" s="39">
        <v>3137.3657050000002</v>
      </c>
      <c r="AN49">
        <v>3165.0680349999998</v>
      </c>
      <c r="AO49">
        <v>3191.7980520000001</v>
      </c>
      <c r="AP49">
        <v>3215.8991540000002</v>
      </c>
      <c r="AQ49">
        <v>3238.569199</v>
      </c>
      <c r="AR49">
        <v>3259.7191389999998</v>
      </c>
      <c r="AS49">
        <v>3279.3463609999999</v>
      </c>
      <c r="AT49">
        <v>3299.1824270000002</v>
      </c>
      <c r="AU49">
        <v>3319.102891</v>
      </c>
      <c r="AV49">
        <v>3339.0034019999998</v>
      </c>
      <c r="AW49">
        <v>3359.7532930000002</v>
      </c>
    </row>
    <row r="50" spans="2:99" x14ac:dyDescent="0.35">
      <c r="B50" t="s">
        <v>150</v>
      </c>
      <c r="C50">
        <v>2297.4487143286601</v>
      </c>
      <c r="D50">
        <v>2334.33499656805</v>
      </c>
      <c r="E50">
        <v>2371.219928</v>
      </c>
      <c r="F50" s="39">
        <v>2877.606303</v>
      </c>
      <c r="G50" s="39">
        <v>2856.8451129999999</v>
      </c>
      <c r="H50">
        <v>3105.940638</v>
      </c>
      <c r="I50">
        <v>3045.2159360000001</v>
      </c>
      <c r="J50">
        <v>2988.8394079999998</v>
      </c>
      <c r="K50" s="39">
        <v>2625.3659290000001</v>
      </c>
      <c r="L50" s="39">
        <v>2496.6102759999999</v>
      </c>
      <c r="M50" s="39">
        <v>2497.2374869999999</v>
      </c>
      <c r="N50" s="39">
        <v>2734.995758</v>
      </c>
      <c r="O50" s="39">
        <v>2709.651335</v>
      </c>
      <c r="P50" s="39">
        <v>2711.0230849999998</v>
      </c>
      <c r="Q50" s="39">
        <v>2711.1374449999998</v>
      </c>
      <c r="R50" s="39">
        <v>2690.151621</v>
      </c>
      <c r="S50" s="39">
        <v>2896.5132520000002</v>
      </c>
      <c r="T50" s="39">
        <v>2802.6361029999998</v>
      </c>
      <c r="U50" s="39">
        <v>2567.2971320000001</v>
      </c>
      <c r="V50" s="39">
        <v>2490.7007910000002</v>
      </c>
      <c r="W50" s="39">
        <v>2392.2394389999999</v>
      </c>
      <c r="X50" s="39">
        <v>2298.0211730000001</v>
      </c>
      <c r="Y50" s="39">
        <v>2278.5352779999998</v>
      </c>
      <c r="Z50" s="39">
        <v>2251.1864220000002</v>
      </c>
      <c r="AA50" s="39">
        <v>2205.8261010000001</v>
      </c>
      <c r="AB50" s="39">
        <v>2140.468441</v>
      </c>
      <c r="AC50" s="39">
        <v>2059.644256</v>
      </c>
      <c r="AD50" s="39">
        <v>1962.2049750000001</v>
      </c>
      <c r="AE50" s="39">
        <v>1855.479873</v>
      </c>
      <c r="AF50" s="39">
        <v>1741.8629330000001</v>
      </c>
      <c r="AG50" s="39">
        <v>1623.4582620000001</v>
      </c>
      <c r="AH50" s="39">
        <v>1502.482452</v>
      </c>
      <c r="AI50" s="39">
        <v>1378.974111</v>
      </c>
      <c r="AJ50" s="39">
        <v>1256.4380080000001</v>
      </c>
      <c r="AK50" s="39">
        <v>1136.3378849999999</v>
      </c>
      <c r="AL50" s="39">
        <v>1020.254911</v>
      </c>
      <c r="AM50" s="39">
        <v>909.9167271</v>
      </c>
      <c r="AN50" s="39">
        <v>807.04332799999997</v>
      </c>
      <c r="AO50" s="39">
        <v>710.67962569999997</v>
      </c>
      <c r="AP50" s="39">
        <v>621.33201750000001</v>
      </c>
      <c r="AQ50" s="39">
        <v>539.81406900000002</v>
      </c>
      <c r="AR50" s="39">
        <v>466.29968739999998</v>
      </c>
      <c r="AS50" s="39">
        <v>400.7081804</v>
      </c>
      <c r="AT50" s="39">
        <v>342.92306919999999</v>
      </c>
      <c r="AU50" s="39">
        <v>292.3975327</v>
      </c>
      <c r="AV50">
        <v>248.5134338</v>
      </c>
      <c r="AW50" s="39">
        <v>210.68050629999999</v>
      </c>
    </row>
    <row r="51" spans="2:99" x14ac:dyDescent="0.35">
      <c r="B51" t="s">
        <v>151</v>
      </c>
      <c r="C51">
        <v>1.1492990066676601</v>
      </c>
      <c r="D51">
        <v>1.1677513739710099</v>
      </c>
      <c r="E51">
        <v>1.186203066</v>
      </c>
      <c r="F51" s="39">
        <v>9.8995785999999999</v>
      </c>
      <c r="G51" s="39">
        <v>65.860910140000001</v>
      </c>
      <c r="H51">
        <v>66.012088899999995</v>
      </c>
      <c r="I51">
        <v>72.119214869999894</v>
      </c>
      <c r="J51">
        <v>91.642700450000007</v>
      </c>
      <c r="K51" s="39">
        <v>94.443536809999998</v>
      </c>
      <c r="L51" s="39">
        <v>91.406165610000002</v>
      </c>
      <c r="M51" s="39">
        <v>93.366532359999894</v>
      </c>
      <c r="N51" s="39">
        <v>82.398912409999994</v>
      </c>
      <c r="O51" s="39">
        <v>76.790350360000005</v>
      </c>
      <c r="P51" s="39">
        <v>94.338065720000003</v>
      </c>
      <c r="Q51" s="39">
        <v>123.9036725</v>
      </c>
      <c r="R51" s="39">
        <v>126.745642</v>
      </c>
      <c r="S51" s="39">
        <v>164.97006020000001</v>
      </c>
      <c r="T51" s="39">
        <v>144.51708909999999</v>
      </c>
      <c r="U51" s="39">
        <v>156.6588299</v>
      </c>
      <c r="V51" s="39">
        <v>169.61228120000001</v>
      </c>
      <c r="W51" s="39">
        <v>182.699387</v>
      </c>
      <c r="X51" s="39">
        <v>195.40609760000001</v>
      </c>
      <c r="Y51" s="39">
        <v>204.96590689999999</v>
      </c>
      <c r="Z51" s="39">
        <v>210.12513480000001</v>
      </c>
      <c r="AA51" s="39">
        <v>211.85068190000001</v>
      </c>
      <c r="AB51" s="39">
        <v>210.5676315</v>
      </c>
      <c r="AC51" s="39">
        <v>207.0403527</v>
      </c>
      <c r="AD51" s="39">
        <v>201.4735063</v>
      </c>
      <c r="AE51" s="39">
        <v>194.587706</v>
      </c>
      <c r="AF51" s="39">
        <v>186.60573790000001</v>
      </c>
      <c r="AG51" s="39">
        <v>177.73634290000001</v>
      </c>
      <c r="AH51" s="39">
        <v>168.1512726</v>
      </c>
      <c r="AI51" s="39">
        <v>158.1033089</v>
      </c>
      <c r="AJ51" s="39">
        <v>147.5783959</v>
      </c>
      <c r="AK51" s="39">
        <v>136.67689390000001</v>
      </c>
      <c r="AL51" s="39">
        <v>125.6298474</v>
      </c>
      <c r="AM51" s="39">
        <v>114.70533709999999</v>
      </c>
      <c r="AN51" s="39">
        <v>104.2995215</v>
      </c>
      <c r="AO51" s="39">
        <v>94.150033579999999</v>
      </c>
      <c r="AP51" s="39">
        <v>84.370500629999995</v>
      </c>
      <c r="AQ51" s="39">
        <v>75.144512239999997</v>
      </c>
      <c r="AR51" s="39">
        <v>66.566933520000006</v>
      </c>
      <c r="AS51" s="39">
        <v>58.72544328</v>
      </c>
      <c r="AT51" s="39">
        <v>51.616596819999998</v>
      </c>
      <c r="AU51" s="39">
        <v>45.213836049999998</v>
      </c>
      <c r="AV51">
        <v>39.480372209999999</v>
      </c>
      <c r="AW51" s="39">
        <v>34.387143350000002</v>
      </c>
    </row>
    <row r="52" spans="2:99" x14ac:dyDescent="0.35">
      <c r="B52" t="s">
        <v>152</v>
      </c>
      <c r="C52">
        <v>413.74764240035898</v>
      </c>
      <c r="D52">
        <v>420.39049462956399</v>
      </c>
      <c r="E52">
        <v>427.0331036</v>
      </c>
      <c r="F52" s="39">
        <v>521.8551473</v>
      </c>
      <c r="G52" s="39">
        <v>535.65602969999998</v>
      </c>
      <c r="H52">
        <v>587.98599019999995</v>
      </c>
      <c r="I52">
        <v>575.08067329999994</v>
      </c>
      <c r="J52">
        <v>567.28688890000001</v>
      </c>
      <c r="K52" s="39">
        <v>499.77813309999999</v>
      </c>
      <c r="L52" s="39">
        <v>476.36068039999998</v>
      </c>
      <c r="M52" s="39">
        <v>479.04528040000002</v>
      </c>
      <c r="N52" s="39">
        <v>531.61298529999999</v>
      </c>
      <c r="O52" s="39">
        <v>529.20308699999998</v>
      </c>
      <c r="P52" s="39">
        <v>536.94173609999996</v>
      </c>
      <c r="Q52" s="39">
        <v>546.01932729999999</v>
      </c>
      <c r="R52" s="39">
        <v>543.78554789999998</v>
      </c>
      <c r="S52" s="39">
        <v>611.71876870000006</v>
      </c>
      <c r="T52" s="39">
        <v>571.68312949999995</v>
      </c>
      <c r="U52" s="39">
        <v>534.99110029999997</v>
      </c>
      <c r="V52" s="39">
        <v>520.68774789999998</v>
      </c>
      <c r="W52" s="39">
        <v>501.26642609999999</v>
      </c>
      <c r="X52" s="39">
        <v>481.59479260000001</v>
      </c>
      <c r="Y52" s="39">
        <v>479.368042</v>
      </c>
      <c r="Z52" s="39">
        <v>475.12418760000003</v>
      </c>
      <c r="AA52" s="39">
        <v>466.89858370000002</v>
      </c>
      <c r="AB52" s="39">
        <v>454.27063420000002</v>
      </c>
      <c r="AC52" s="39">
        <v>438.16901860000002</v>
      </c>
      <c r="AD52" s="39">
        <v>418.37948990000001</v>
      </c>
      <c r="AE52" s="39">
        <v>396.4883087</v>
      </c>
      <c r="AF52" s="39">
        <v>373.01653160000001</v>
      </c>
      <c r="AG52" s="39">
        <v>348.4154997</v>
      </c>
      <c r="AH52" s="39">
        <v>323.16607649999997</v>
      </c>
      <c r="AI52" s="39">
        <v>297.16566340000003</v>
      </c>
      <c r="AJ52" s="39">
        <v>271.24917520000002</v>
      </c>
      <c r="AK52" s="39">
        <v>245.74353780000001</v>
      </c>
      <c r="AL52" s="39">
        <v>221.00713999999999</v>
      </c>
      <c r="AM52" s="39">
        <v>197.41591639999999</v>
      </c>
      <c r="AN52" s="39">
        <v>175.34847329999999</v>
      </c>
      <c r="AO52" s="39">
        <v>154.62045459999999</v>
      </c>
      <c r="AP52" s="39">
        <v>135.3529466</v>
      </c>
      <c r="AQ52" s="39">
        <v>117.73623550000001</v>
      </c>
      <c r="AR52" s="39">
        <v>101.81887159999999</v>
      </c>
      <c r="AS52" s="39">
        <v>87.574240200000006</v>
      </c>
      <c r="AT52" s="39">
        <v>75.002640049999997</v>
      </c>
      <c r="AU52" s="39">
        <v>63.992208179999999</v>
      </c>
      <c r="AV52">
        <v>54.413906140000002</v>
      </c>
      <c r="AW52" s="39">
        <v>46.14435812</v>
      </c>
    </row>
    <row r="53" spans="2:99" x14ac:dyDescent="0.35">
      <c r="B53" t="s">
        <v>153</v>
      </c>
      <c r="C53">
        <v>652.80183578723302</v>
      </c>
      <c r="D53">
        <v>663.28278041553403</v>
      </c>
      <c r="E53">
        <v>673.76334129999998</v>
      </c>
      <c r="F53" s="39">
        <v>817.94595059999995</v>
      </c>
      <c r="G53" s="39">
        <v>800.49498210000002</v>
      </c>
      <c r="H53">
        <v>872.77315680000004</v>
      </c>
      <c r="I53">
        <v>854.14848940000002</v>
      </c>
      <c r="J53">
        <v>835.76956110000003</v>
      </c>
      <c r="K53" s="39">
        <v>732.20749239999998</v>
      </c>
      <c r="L53" s="39">
        <v>695.56670059999999</v>
      </c>
      <c r="M53" s="39">
        <v>696.02760769999998</v>
      </c>
      <c r="N53" s="39">
        <v>787.60577739999997</v>
      </c>
      <c r="O53" s="39">
        <v>781.97436640000001</v>
      </c>
      <c r="P53" s="39">
        <v>784.60514169999999</v>
      </c>
      <c r="Q53" s="39">
        <v>782.05251710000005</v>
      </c>
      <c r="R53" s="39">
        <v>777.25413319999996</v>
      </c>
      <c r="S53" s="39">
        <v>845.84085340000001</v>
      </c>
      <c r="T53" s="39">
        <v>811.99717280000004</v>
      </c>
      <c r="U53" s="39">
        <v>746.03583449999996</v>
      </c>
      <c r="V53" s="39">
        <v>719.93244010000001</v>
      </c>
      <c r="W53" s="39">
        <v>686.83640319999995</v>
      </c>
      <c r="X53" s="39">
        <v>654.76866080000002</v>
      </c>
      <c r="Y53" s="39">
        <v>646.56048999999996</v>
      </c>
      <c r="Z53" s="39">
        <v>636.96367020000002</v>
      </c>
      <c r="AA53" s="39">
        <v>622.67072399999995</v>
      </c>
      <c r="AB53" s="39">
        <v>602.9758071</v>
      </c>
      <c r="AC53" s="39">
        <v>579.07720740000002</v>
      </c>
      <c r="AD53" s="39">
        <v>550.57325170000001</v>
      </c>
      <c r="AE53" s="39">
        <v>519.53521030000002</v>
      </c>
      <c r="AF53" s="39">
        <v>486.64508169999999</v>
      </c>
      <c r="AG53" s="39">
        <v>452.49807559999999</v>
      </c>
      <c r="AH53" s="39">
        <v>417.73539390000002</v>
      </c>
      <c r="AI53" s="39">
        <v>382.29219189999998</v>
      </c>
      <c r="AJ53" s="39">
        <v>347.2707843</v>
      </c>
      <c r="AK53" s="39">
        <v>313.10296419999997</v>
      </c>
      <c r="AL53" s="39">
        <v>280.21751469999998</v>
      </c>
      <c r="AM53" s="39">
        <v>249.07666499999999</v>
      </c>
      <c r="AN53" s="39">
        <v>220.09879240000001</v>
      </c>
      <c r="AO53" s="39">
        <v>193.0711067</v>
      </c>
      <c r="AP53" s="39">
        <v>168.12051310000001</v>
      </c>
      <c r="AQ53" s="39">
        <v>145.4470105</v>
      </c>
      <c r="AR53" s="39">
        <v>125.07727989999999</v>
      </c>
      <c r="AS53" s="39">
        <v>106.9602568</v>
      </c>
      <c r="AT53" s="39">
        <v>91.061782109999996</v>
      </c>
      <c r="AU53" s="39">
        <v>77.219982999999999</v>
      </c>
      <c r="AV53">
        <v>65.25353527</v>
      </c>
      <c r="AW53" s="39">
        <v>54.9867183</v>
      </c>
    </row>
    <row r="54" spans="2:99" x14ac:dyDescent="0.35">
      <c r="B54" t="s">
        <v>154</v>
      </c>
      <c r="C54">
        <v>643.60744373389196</v>
      </c>
      <c r="D54">
        <v>653.94076942376603</v>
      </c>
      <c r="E54">
        <v>664.27371679999999</v>
      </c>
      <c r="F54" s="39">
        <v>804.3221327</v>
      </c>
      <c r="G54" s="39">
        <v>784.12397410000005</v>
      </c>
      <c r="H54">
        <v>853.90269060000003</v>
      </c>
      <c r="I54">
        <v>835.30127679999998</v>
      </c>
      <c r="J54">
        <v>814.3052126</v>
      </c>
      <c r="K54" s="39">
        <v>711.50337039999999</v>
      </c>
      <c r="L54" s="39">
        <v>675.11184040000001</v>
      </c>
      <c r="M54" s="39">
        <v>674.60160440000004</v>
      </c>
      <c r="N54" s="39">
        <v>743.78623540000001</v>
      </c>
      <c r="O54" s="39">
        <v>738.73031049999997</v>
      </c>
      <c r="P54" s="39">
        <v>735.8789501</v>
      </c>
      <c r="Q54" s="39">
        <v>721.356269</v>
      </c>
      <c r="R54" s="39">
        <v>720.60265930000003</v>
      </c>
      <c r="S54" s="39">
        <v>759.81401410000001</v>
      </c>
      <c r="T54" s="39">
        <v>761.26467869999999</v>
      </c>
      <c r="U54" s="39">
        <v>690.97009630000002</v>
      </c>
      <c r="V54" s="39">
        <v>663.52491239999995</v>
      </c>
      <c r="W54" s="39">
        <v>629.64096600000005</v>
      </c>
      <c r="X54" s="39">
        <v>597.31363060000001</v>
      </c>
      <c r="Y54" s="39">
        <v>587.38003949999995</v>
      </c>
      <c r="Z54" s="39">
        <v>576.88774239999998</v>
      </c>
      <c r="AA54" s="39">
        <v>562.48048610000001</v>
      </c>
      <c r="AB54" s="39">
        <v>543.42932489999998</v>
      </c>
      <c r="AC54" s="39">
        <v>520.78128560000005</v>
      </c>
      <c r="AD54" s="39">
        <v>494.11476720000002</v>
      </c>
      <c r="AE54" s="39">
        <v>465.28322409999998</v>
      </c>
      <c r="AF54" s="39">
        <v>434.89757370000001</v>
      </c>
      <c r="AG54" s="39">
        <v>403.49196710000001</v>
      </c>
      <c r="AH54" s="39">
        <v>371.6464234</v>
      </c>
      <c r="AI54" s="39">
        <v>339.315181</v>
      </c>
      <c r="AJ54" s="39">
        <v>307.5031616</v>
      </c>
      <c r="AK54" s="39">
        <v>276.59782990000002</v>
      </c>
      <c r="AL54" s="39">
        <v>246.96406110000001</v>
      </c>
      <c r="AM54" s="39">
        <v>218.99960469999999</v>
      </c>
      <c r="AN54" s="39">
        <v>193.04329440000001</v>
      </c>
      <c r="AO54" s="39">
        <v>168.91798800000001</v>
      </c>
      <c r="AP54" s="39">
        <v>146.72225119999999</v>
      </c>
      <c r="AQ54" s="39">
        <v>126.61350710000001</v>
      </c>
      <c r="AR54" s="39">
        <v>108.5993988</v>
      </c>
      <c r="AS54" s="39">
        <v>92.624375119999996</v>
      </c>
      <c r="AT54" s="39">
        <v>78.645168889999894</v>
      </c>
      <c r="AU54" s="39">
        <v>66.509906749999999</v>
      </c>
      <c r="AV54">
        <v>56.050592219999999</v>
      </c>
      <c r="AW54" s="39">
        <v>47.103933779999998</v>
      </c>
    </row>
    <row r="55" spans="2:99" x14ac:dyDescent="0.35">
      <c r="B55" t="s">
        <v>155</v>
      </c>
      <c r="C55">
        <v>413.74764240035898</v>
      </c>
      <c r="D55">
        <v>420.39049462956399</v>
      </c>
      <c r="E55">
        <v>427.0331036</v>
      </c>
      <c r="F55" s="39">
        <v>513.81203630000005</v>
      </c>
      <c r="G55" s="39">
        <v>487.66252120000001</v>
      </c>
      <c r="H55">
        <v>528.60226790000002</v>
      </c>
      <c r="I55">
        <v>516.97006729999998</v>
      </c>
      <c r="J55">
        <v>499.87039800000002</v>
      </c>
      <c r="K55" s="39">
        <v>434.26039600000001</v>
      </c>
      <c r="L55" s="39">
        <v>417.9302419</v>
      </c>
      <c r="M55" s="39">
        <v>416.04960949999997</v>
      </c>
      <c r="N55" s="39">
        <v>443.59427590000001</v>
      </c>
      <c r="O55" s="39">
        <v>440.4145954</v>
      </c>
      <c r="P55" s="39">
        <v>422.13780129999998</v>
      </c>
      <c r="Q55" s="39">
        <v>407.7704933</v>
      </c>
      <c r="R55" s="39">
        <v>398.13085999999998</v>
      </c>
      <c r="S55" s="39">
        <v>396.45172530000002</v>
      </c>
      <c r="T55" s="39">
        <v>415.70516320000002</v>
      </c>
      <c r="U55" s="39">
        <v>355.62003670000001</v>
      </c>
      <c r="V55" s="39">
        <v>338.60007839999997</v>
      </c>
      <c r="W55" s="39">
        <v>318.59492829999999</v>
      </c>
      <c r="X55" s="39">
        <v>300.22118619999998</v>
      </c>
      <c r="Y55" s="39">
        <v>293.28112170000003</v>
      </c>
      <c r="Z55" s="39">
        <v>286.67006029999999</v>
      </c>
      <c r="AA55" s="39">
        <v>278.40808550000003</v>
      </c>
      <c r="AB55" s="39">
        <v>268.05710370000003</v>
      </c>
      <c r="AC55" s="39">
        <v>256.10663290000002</v>
      </c>
      <c r="AD55" s="39">
        <v>242.30280020000001</v>
      </c>
      <c r="AE55" s="39">
        <v>227.5421389</v>
      </c>
      <c r="AF55" s="39">
        <v>212.11776040000001</v>
      </c>
      <c r="AG55" s="39">
        <v>196.28772649999999</v>
      </c>
      <c r="AH55" s="39">
        <v>180.33340469999999</v>
      </c>
      <c r="AI55" s="39">
        <v>164.25441670000001</v>
      </c>
      <c r="AJ55" s="39">
        <v>148.52618409999999</v>
      </c>
      <c r="AK55" s="39">
        <v>133.32843439999999</v>
      </c>
      <c r="AL55" s="39">
        <v>118.8228333</v>
      </c>
      <c r="AM55" s="39">
        <v>105.19145930000001</v>
      </c>
      <c r="AN55" s="39">
        <v>92.584167010000002</v>
      </c>
      <c r="AO55" s="39">
        <v>80.908296160000006</v>
      </c>
      <c r="AP55" s="39">
        <v>70.200904940000001</v>
      </c>
      <c r="AQ55" s="39">
        <v>60.527171760000002</v>
      </c>
      <c r="AR55" s="39">
        <v>51.882496740000001</v>
      </c>
      <c r="AS55" s="39">
        <v>44.236983000000002</v>
      </c>
      <c r="AT55" s="39">
        <v>37.560500040000001</v>
      </c>
      <c r="AU55" s="39">
        <v>31.77523399</v>
      </c>
      <c r="AV55">
        <v>26.796604299999998</v>
      </c>
      <c r="AW55" s="39">
        <v>22.543227000000002</v>
      </c>
    </row>
    <row r="56" spans="2:99" x14ac:dyDescent="0.35">
      <c r="B56" t="s">
        <v>156</v>
      </c>
      <c r="C56">
        <v>137.915880800119</v>
      </c>
      <c r="D56">
        <v>140.13016487652101</v>
      </c>
      <c r="E56">
        <v>142.34436790000001</v>
      </c>
      <c r="F56" s="39">
        <v>168.7578354</v>
      </c>
      <c r="G56" s="39">
        <v>150.2944176</v>
      </c>
      <c r="H56">
        <v>161.3408402</v>
      </c>
      <c r="I56">
        <v>157.61593629999999</v>
      </c>
      <c r="J56">
        <v>149.44730089999999</v>
      </c>
      <c r="K56" s="39">
        <v>128.0460822</v>
      </c>
      <c r="L56" s="39">
        <v>119.1307865</v>
      </c>
      <c r="M56" s="39">
        <v>117.5522544</v>
      </c>
      <c r="N56" s="39">
        <v>121.8126346</v>
      </c>
      <c r="O56" s="39">
        <v>119.5710435</v>
      </c>
      <c r="P56" s="39">
        <v>115.6385507</v>
      </c>
      <c r="Q56" s="39">
        <v>110.4430826</v>
      </c>
      <c r="R56" s="39">
        <v>106.03055209999999</v>
      </c>
      <c r="S56" s="39">
        <v>100.7897066</v>
      </c>
      <c r="T56" s="39">
        <v>83.731809139999996</v>
      </c>
      <c r="U56" s="39">
        <v>71.704556299999894</v>
      </c>
      <c r="V56" s="39">
        <v>68.078771520000004</v>
      </c>
      <c r="W56" s="39">
        <v>63.987861379999998</v>
      </c>
      <c r="X56" s="39">
        <v>60.361739659999998</v>
      </c>
      <c r="Y56" s="39">
        <v>59.011452179999999</v>
      </c>
      <c r="Z56" s="39">
        <v>57.74382645</v>
      </c>
      <c r="AA56" s="39">
        <v>56.149580929999999</v>
      </c>
      <c r="AB56" s="39">
        <v>54.13638117</v>
      </c>
      <c r="AC56" s="39">
        <v>51.80063741</v>
      </c>
      <c r="AD56" s="39">
        <v>49.092256140000003</v>
      </c>
      <c r="AE56" s="39">
        <v>46.19044924</v>
      </c>
      <c r="AF56" s="39">
        <v>43.152665319999997</v>
      </c>
      <c r="AG56" s="39">
        <v>40.029634129999998</v>
      </c>
      <c r="AH56" s="39">
        <v>36.876059830000003</v>
      </c>
      <c r="AI56" s="39">
        <v>33.692362289999998</v>
      </c>
      <c r="AJ56" s="39">
        <v>30.567656459999998</v>
      </c>
      <c r="AK56" s="39">
        <v>27.535839200000002</v>
      </c>
      <c r="AL56" s="39">
        <v>24.630385650000001</v>
      </c>
      <c r="AM56" s="39">
        <v>21.889216350000002</v>
      </c>
      <c r="AN56" s="39">
        <v>19.347520530000001</v>
      </c>
      <c r="AO56" s="39">
        <v>16.982362460000001</v>
      </c>
      <c r="AP56" s="39">
        <v>14.802546960000001</v>
      </c>
      <c r="AQ56" s="39">
        <v>12.823952889999999</v>
      </c>
      <c r="AR56" s="39">
        <v>11.04776114</v>
      </c>
      <c r="AS56" s="39">
        <v>9.4696991669999999</v>
      </c>
      <c r="AT56" s="39">
        <v>8.0848979100000005</v>
      </c>
      <c r="AU56" s="39">
        <v>6.8785758120000002</v>
      </c>
      <c r="AV56">
        <v>5.8345014449999999</v>
      </c>
      <c r="AW56" s="39">
        <v>4.9372768410000001</v>
      </c>
    </row>
    <row r="57" spans="2:99" x14ac:dyDescent="0.35">
      <c r="B57" t="s">
        <v>157</v>
      </c>
      <c r="C57">
        <v>34.478970200029899</v>
      </c>
      <c r="D57">
        <v>35.032541219130302</v>
      </c>
      <c r="E57">
        <v>35.586091969999998</v>
      </c>
      <c r="F57" s="39">
        <v>41.013622410000004</v>
      </c>
      <c r="G57" s="39">
        <v>32.752278109999999</v>
      </c>
      <c r="H57">
        <v>35.323603519999999</v>
      </c>
      <c r="I57">
        <v>33.980278089999999</v>
      </c>
      <c r="J57">
        <v>30.517346029999999</v>
      </c>
      <c r="K57" s="39">
        <v>25.126918549999999</v>
      </c>
      <c r="L57" s="39">
        <v>21.103860480000002</v>
      </c>
      <c r="M57" s="39">
        <v>20.594598520000002</v>
      </c>
      <c r="N57" s="39">
        <v>24.184936969999999</v>
      </c>
      <c r="O57" s="39">
        <v>22.967581840000001</v>
      </c>
      <c r="P57" s="39">
        <v>21.482839760000001</v>
      </c>
      <c r="Q57" s="39">
        <v>19.592083630000001</v>
      </c>
      <c r="R57" s="39">
        <v>17.602226640000001</v>
      </c>
      <c r="S57" s="39">
        <v>16.928123360000001</v>
      </c>
      <c r="T57" s="39">
        <v>13.73706039</v>
      </c>
      <c r="U57" s="39">
        <v>11.316677719999999</v>
      </c>
      <c r="V57" s="39">
        <v>10.264559609999999</v>
      </c>
      <c r="W57" s="39">
        <v>9.2134669280000008</v>
      </c>
      <c r="X57" s="39">
        <v>8.3550658920000007</v>
      </c>
      <c r="Y57" s="39">
        <v>7.968225457</v>
      </c>
      <c r="Z57" s="39">
        <v>7.6717999109999999</v>
      </c>
      <c r="AA57" s="39">
        <v>7.3679585950000002</v>
      </c>
      <c r="AB57" s="39">
        <v>7.0315581399999996</v>
      </c>
      <c r="AC57" s="39">
        <v>6.6691215059999998</v>
      </c>
      <c r="AD57" s="39">
        <v>6.2689038239999997</v>
      </c>
      <c r="AE57" s="39">
        <v>5.8528358809999999</v>
      </c>
      <c r="AF57" s="39">
        <v>5.4275826790000004</v>
      </c>
      <c r="AG57" s="39">
        <v>4.9990162339999999</v>
      </c>
      <c r="AH57" s="39">
        <v>4.5738214900000003</v>
      </c>
      <c r="AI57" s="39">
        <v>4.1509871819999997</v>
      </c>
      <c r="AJ57" s="39">
        <v>3.7426500009999999</v>
      </c>
      <c r="AK57" s="39">
        <v>3.3523852089999999</v>
      </c>
      <c r="AL57" s="39">
        <v>2.9831285909999998</v>
      </c>
      <c r="AM57" s="39">
        <v>2.63852829</v>
      </c>
      <c r="AN57" s="39">
        <v>2.3215589599999999</v>
      </c>
      <c r="AO57" s="39">
        <v>2.0293842689999999</v>
      </c>
      <c r="AP57" s="39">
        <v>1.762354003</v>
      </c>
      <c r="AQ57" s="39">
        <v>1.5216789319999999</v>
      </c>
      <c r="AR57">
        <v>1.3069457170000001</v>
      </c>
      <c r="AS57">
        <v>1.117182817</v>
      </c>
      <c r="AT57">
        <v>0.95148338730000004</v>
      </c>
      <c r="AU57">
        <v>0.80778897080000001</v>
      </c>
      <c r="AV57" s="39">
        <v>0.68392219239999996</v>
      </c>
      <c r="AW57" s="39">
        <v>0.57784891660000004</v>
      </c>
      <c r="CT57" s="39"/>
      <c r="CU57" s="39"/>
    </row>
    <row r="58" spans="2:99" x14ac:dyDescent="0.35">
      <c r="B58" t="s">
        <v>158</v>
      </c>
      <c r="C58">
        <v>1.1492990066676601</v>
      </c>
      <c r="D58">
        <v>1.1677513739710099</v>
      </c>
      <c r="E58">
        <v>1.7800717720000001</v>
      </c>
      <c r="F58" s="39">
        <v>3.0612716199999999</v>
      </c>
      <c r="G58" s="39">
        <v>4.1581886150000003</v>
      </c>
      <c r="H58">
        <v>6.0415775600000003</v>
      </c>
      <c r="I58">
        <v>7.7879361969999996</v>
      </c>
      <c r="J58">
        <v>9.9322123500000004</v>
      </c>
      <c r="K58" s="39">
        <v>11.238658190000001</v>
      </c>
      <c r="L58" s="39">
        <v>13.677556920000001</v>
      </c>
      <c r="M58" s="39">
        <v>17.42159762</v>
      </c>
      <c r="N58" s="39">
        <v>24.205049689999999</v>
      </c>
      <c r="O58" s="39">
        <v>30.333201509999999</v>
      </c>
      <c r="P58" s="39">
        <v>36.776857970000002</v>
      </c>
      <c r="Q58" s="39">
        <v>44.50019709</v>
      </c>
      <c r="R58" s="39">
        <v>53.360565430000001</v>
      </c>
      <c r="S58" s="39">
        <v>104.525457</v>
      </c>
      <c r="T58" s="39">
        <v>184.75207180000001</v>
      </c>
      <c r="U58" s="39">
        <v>312.05580370000001</v>
      </c>
      <c r="V58" s="39">
        <v>355.54177099999998</v>
      </c>
      <c r="W58" s="39">
        <v>401.15684659999999</v>
      </c>
      <c r="X58" s="39">
        <v>452.86123850000001</v>
      </c>
      <c r="Y58" s="39">
        <v>527.91497340000001</v>
      </c>
      <c r="Z58" s="39">
        <v>613.54734610000003</v>
      </c>
      <c r="AA58" s="39">
        <v>707.62710749999997</v>
      </c>
      <c r="AB58" s="39">
        <v>808.80609400000003</v>
      </c>
      <c r="AC58" s="39">
        <v>917.43214690000002</v>
      </c>
      <c r="AD58" s="39">
        <v>1031.225191</v>
      </c>
      <c r="AE58" s="39">
        <v>1151.6225629999999</v>
      </c>
      <c r="AF58" s="39">
        <v>1278.0966570000001</v>
      </c>
      <c r="AG58" s="39">
        <v>1409.83287</v>
      </c>
      <c r="AH58" s="39">
        <v>1546.0326090000001</v>
      </c>
      <c r="AI58" s="39">
        <v>1683.3438619999999</v>
      </c>
      <c r="AJ58" s="39">
        <v>1821.8038610000001</v>
      </c>
      <c r="AK58" s="39">
        <v>1959.529884</v>
      </c>
      <c r="AL58" s="39">
        <v>2094.9442349999999</v>
      </c>
      <c r="AM58" s="39">
        <v>2227.4489779999999</v>
      </c>
      <c r="AN58">
        <v>2358.024707</v>
      </c>
      <c r="AO58">
        <v>2481.1184269999999</v>
      </c>
      <c r="AP58">
        <v>2594.5671360000001</v>
      </c>
      <c r="AQ58">
        <v>2698.75513</v>
      </c>
      <c r="AR58">
        <v>2793.4194520000001</v>
      </c>
      <c r="AS58">
        <v>2878.6381809999998</v>
      </c>
      <c r="AT58">
        <v>2956.2593579999998</v>
      </c>
      <c r="AU58">
        <v>3026.7053580000002</v>
      </c>
      <c r="AV58">
        <v>3090.4899679999999</v>
      </c>
      <c r="AW58">
        <v>3149.0727870000001</v>
      </c>
    </row>
    <row r="59" spans="2:99" x14ac:dyDescent="0.35">
      <c r="B59" t="s">
        <v>159</v>
      </c>
      <c r="C59">
        <v>3.4228836395600501E-3</v>
      </c>
      <c r="D59">
        <v>3.4778391435562701E-3</v>
      </c>
      <c r="E59">
        <v>5.3014737799999996E-3</v>
      </c>
      <c r="F59" s="39">
        <v>1.6606630099999999E-2</v>
      </c>
      <c r="G59" s="39">
        <v>3.3202952000000001E-2</v>
      </c>
      <c r="H59">
        <v>6.1628901799999997E-2</v>
      </c>
      <c r="I59">
        <v>9.3180000900000004E-2</v>
      </c>
      <c r="J59">
        <v>0.13833075489999999</v>
      </c>
      <c r="K59" s="39">
        <v>0.1726581093</v>
      </c>
      <c r="L59" s="39">
        <v>0.23309943359999999</v>
      </c>
      <c r="M59" s="39">
        <v>0.3417079361</v>
      </c>
      <c r="N59" s="39">
        <v>0.52185322840000004</v>
      </c>
      <c r="O59" s="39">
        <v>0.71479751869999997</v>
      </c>
      <c r="P59" s="39">
        <v>0.94481971509999996</v>
      </c>
      <c r="Q59" s="39">
        <v>1.2453316619999999</v>
      </c>
      <c r="R59" s="39">
        <v>1.6215884860000001</v>
      </c>
      <c r="S59" s="39">
        <v>3.4241270570000002</v>
      </c>
      <c r="T59" s="39">
        <v>6.5249197150000002</v>
      </c>
      <c r="U59" s="39">
        <v>11.871169610000001</v>
      </c>
      <c r="V59" s="39">
        <v>14.542349400000001</v>
      </c>
      <c r="W59" s="39">
        <v>17.59673372</v>
      </c>
      <c r="X59" s="39">
        <v>21.244174439999998</v>
      </c>
      <c r="Y59" s="39">
        <v>26.374559909999999</v>
      </c>
      <c r="Z59" s="39">
        <v>32.496665739999997</v>
      </c>
      <c r="AA59" s="39">
        <v>39.558616729999997</v>
      </c>
      <c r="AB59" s="39">
        <v>47.529587050000004</v>
      </c>
      <c r="AC59" s="39">
        <v>56.470708780000002</v>
      </c>
      <c r="AD59" s="39">
        <v>66.282071369999997</v>
      </c>
      <c r="AE59" s="39">
        <v>77.094430329999994</v>
      </c>
      <c r="AF59" s="39">
        <v>88.922290930000003</v>
      </c>
      <c r="AG59" s="39">
        <v>101.75913269999999</v>
      </c>
      <c r="AH59" s="39">
        <v>115.5953366</v>
      </c>
      <c r="AI59" s="39">
        <v>130.21666429999999</v>
      </c>
      <c r="AJ59" s="39">
        <v>145.645397</v>
      </c>
      <c r="AK59" s="39">
        <v>161.75695260000001</v>
      </c>
      <c r="AL59" s="39">
        <v>178.42985530000001</v>
      </c>
      <c r="AM59" s="39">
        <v>195.62656380000001</v>
      </c>
      <c r="AN59">
        <v>213.43512380000001</v>
      </c>
      <c r="AO59">
        <v>231.34421080000001</v>
      </c>
      <c r="AP59">
        <v>249.11316579999999</v>
      </c>
      <c r="AQ59">
        <v>266.73071160000001</v>
      </c>
      <c r="AR59">
        <v>284.1169597</v>
      </c>
      <c r="AS59">
        <v>301.22608270000001</v>
      </c>
      <c r="AT59">
        <v>318.19659000000001</v>
      </c>
      <c r="AU59">
        <v>335.02562590000002</v>
      </c>
      <c r="AV59">
        <v>351.72359829999999</v>
      </c>
      <c r="AW59">
        <v>368.4182586</v>
      </c>
    </row>
    <row r="60" spans="2:99" x14ac:dyDescent="0.35">
      <c r="B60" t="s">
        <v>160</v>
      </c>
      <c r="C60">
        <v>7.8463024968376607E-3</v>
      </c>
      <c r="D60">
        <v>7.9722774213828399E-3</v>
      </c>
      <c r="E60">
        <v>1.21526091E-2</v>
      </c>
      <c r="F60" s="39">
        <v>2.5419664200000001E-2</v>
      </c>
      <c r="G60" s="39">
        <v>4.0880548900000001E-2</v>
      </c>
      <c r="H60">
        <v>6.7276551200000007E-2</v>
      </c>
      <c r="I60">
        <v>9.4714457099999996E-2</v>
      </c>
      <c r="J60">
        <v>0.13203228710000001</v>
      </c>
      <c r="K60" s="39">
        <v>0.15862318989999999</v>
      </c>
      <c r="L60" s="39">
        <v>0.20608053770000001</v>
      </c>
      <c r="M60" s="39">
        <v>0.287641706</v>
      </c>
      <c r="N60" s="39">
        <v>0.42577430779999997</v>
      </c>
      <c r="O60" s="39">
        <v>0.5669771898</v>
      </c>
      <c r="P60" s="39">
        <v>0.72989231860000003</v>
      </c>
      <c r="Q60" s="39">
        <v>0.93798434159999999</v>
      </c>
      <c r="R60" s="39">
        <v>1.192744647</v>
      </c>
      <c r="S60" s="39">
        <v>2.4659436540000002</v>
      </c>
      <c r="T60" s="39">
        <v>4.6024021619999997</v>
      </c>
      <c r="U60" s="39">
        <v>8.2055370629999995</v>
      </c>
      <c r="V60" s="39">
        <v>9.8570401109999999</v>
      </c>
      <c r="W60" s="39">
        <v>11.70517166</v>
      </c>
      <c r="X60" s="39">
        <v>13.87856356</v>
      </c>
      <c r="Y60" s="39">
        <v>16.939564900000001</v>
      </c>
      <c r="Z60" s="39">
        <v>20.542165900000001</v>
      </c>
      <c r="AA60" s="39">
        <v>24.63724199</v>
      </c>
      <c r="AB60" s="39">
        <v>29.19205496</v>
      </c>
      <c r="AC60" s="39">
        <v>34.231257419999999</v>
      </c>
      <c r="AD60" s="39">
        <v>39.681377230000002</v>
      </c>
      <c r="AE60" s="39">
        <v>45.607928430000001</v>
      </c>
      <c r="AF60" s="39">
        <v>52.00444203</v>
      </c>
      <c r="AG60" s="39">
        <v>58.85152429</v>
      </c>
      <c r="AH60" s="39">
        <v>66.127859389999998</v>
      </c>
      <c r="AI60" s="39">
        <v>73.696671330000001</v>
      </c>
      <c r="AJ60" s="39">
        <v>81.558937540000002</v>
      </c>
      <c r="AK60" s="39">
        <v>89.63168392</v>
      </c>
      <c r="AL60" s="39">
        <v>97.837036589999997</v>
      </c>
      <c r="AM60" s="39">
        <v>106.1425382</v>
      </c>
      <c r="AN60">
        <v>114.5856979</v>
      </c>
      <c r="AO60">
        <v>122.8834844</v>
      </c>
      <c r="AP60">
        <v>130.90512960000001</v>
      </c>
      <c r="AQ60">
        <v>138.6435161</v>
      </c>
      <c r="AR60">
        <v>146.05713220000001</v>
      </c>
      <c r="AS60">
        <v>153.1225561</v>
      </c>
      <c r="AT60">
        <v>159.9107013</v>
      </c>
      <c r="AU60">
        <v>166.41953950000001</v>
      </c>
      <c r="AV60">
        <v>172.65348209999999</v>
      </c>
      <c r="AW60">
        <v>178.67294319999999</v>
      </c>
    </row>
    <row r="61" spans="2:99" x14ac:dyDescent="0.35">
      <c r="B61" t="s">
        <v>161</v>
      </c>
      <c r="C61">
        <v>3.2122446463563603E-2</v>
      </c>
      <c r="D61">
        <v>3.2638182731835802E-2</v>
      </c>
      <c r="E61">
        <v>4.9752292400000002E-2</v>
      </c>
      <c r="F61" s="39">
        <v>8.6608600100000002E-2</v>
      </c>
      <c r="G61" s="39">
        <v>0.119007659</v>
      </c>
      <c r="H61">
        <v>0.17436856470000001</v>
      </c>
      <c r="I61">
        <v>0.226042035</v>
      </c>
      <c r="J61">
        <v>0.28991937820000002</v>
      </c>
      <c r="K61" s="39">
        <v>0.32928854540000002</v>
      </c>
      <c r="L61" s="39">
        <v>0.40234434299999999</v>
      </c>
      <c r="M61" s="39">
        <v>0.51516768459999995</v>
      </c>
      <c r="N61" s="39">
        <v>0.71810719170000004</v>
      </c>
      <c r="O61" s="39">
        <v>0.90241170079999999</v>
      </c>
      <c r="P61" s="39">
        <v>1.096600115</v>
      </c>
      <c r="Q61" s="39">
        <v>1.329142365</v>
      </c>
      <c r="R61" s="39">
        <v>1.595282012</v>
      </c>
      <c r="S61" s="39">
        <v>3.1252107709999999</v>
      </c>
      <c r="T61" s="39">
        <v>5.5193723290000003</v>
      </c>
      <c r="U61" s="39">
        <v>9.3045979849999902</v>
      </c>
      <c r="V61" s="39">
        <v>10.56758578</v>
      </c>
      <c r="W61" s="39">
        <v>11.86930901</v>
      </c>
      <c r="X61" s="39">
        <v>13.318899829999999</v>
      </c>
      <c r="Y61" s="39">
        <v>15.41223579</v>
      </c>
      <c r="Z61" s="39">
        <v>17.758648399999998</v>
      </c>
      <c r="AA61" s="39">
        <v>20.283508869999999</v>
      </c>
      <c r="AB61" s="39">
        <v>22.936226739999999</v>
      </c>
      <c r="AC61" s="39">
        <v>25.714772060000001</v>
      </c>
      <c r="AD61" s="39">
        <v>28.543019699999999</v>
      </c>
      <c r="AE61" s="39">
        <v>31.44829481</v>
      </c>
      <c r="AF61" s="39">
        <v>34.401534320000003</v>
      </c>
      <c r="AG61" s="39">
        <v>37.365264250000003</v>
      </c>
      <c r="AH61" s="39">
        <v>40.302224959999997</v>
      </c>
      <c r="AI61" s="39">
        <v>43.110121139999997</v>
      </c>
      <c r="AJ61" s="39">
        <v>45.777451560000003</v>
      </c>
      <c r="AK61" s="39">
        <v>48.242839799999999</v>
      </c>
      <c r="AL61" s="39">
        <v>50.45627082</v>
      </c>
      <c r="AM61" s="39">
        <v>52.390896589999997</v>
      </c>
      <c r="AN61">
        <v>54.059400189999998</v>
      </c>
      <c r="AO61">
        <v>55.326461590000001</v>
      </c>
      <c r="AP61">
        <v>56.142999690000003</v>
      </c>
      <c r="AQ61">
        <v>56.519206029999999</v>
      </c>
      <c r="AR61">
        <v>56.453569680000001</v>
      </c>
      <c r="AS61">
        <v>55.952430390000004</v>
      </c>
      <c r="AT61">
        <v>55.057561450000001</v>
      </c>
      <c r="AU61" s="39">
        <v>53.781783439999998</v>
      </c>
      <c r="AV61">
        <v>52.139494159999998</v>
      </c>
      <c r="AW61">
        <v>50.159012799999999</v>
      </c>
    </row>
    <row r="62" spans="2:99" x14ac:dyDescent="0.35">
      <c r="B62" t="s">
        <v>162</v>
      </c>
      <c r="C62">
        <v>0.75461419315223899</v>
      </c>
      <c r="D62">
        <v>0.76672976811017601</v>
      </c>
      <c r="E62">
        <v>1.1687710650000001</v>
      </c>
      <c r="F62" s="39">
        <v>2.0087699950000002</v>
      </c>
      <c r="G62" s="39">
        <v>2.7266952340000001</v>
      </c>
      <c r="H62">
        <v>3.9565856620000002</v>
      </c>
      <c r="I62">
        <v>5.0925472459999996</v>
      </c>
      <c r="J62">
        <v>6.4837099020000002</v>
      </c>
      <c r="K62" s="39">
        <v>7.3274399829999997</v>
      </c>
      <c r="L62" s="39">
        <v>8.9045594539999904</v>
      </c>
      <c r="M62" s="39">
        <v>11.31661948</v>
      </c>
      <c r="N62" s="39">
        <v>15.69615611</v>
      </c>
      <c r="O62" s="39">
        <v>19.635338310000002</v>
      </c>
      <c r="P62" s="39">
        <v>23.76173373</v>
      </c>
      <c r="Q62" s="39">
        <v>28.693293959999998</v>
      </c>
      <c r="R62" s="39">
        <v>34.332662470000002</v>
      </c>
      <c r="S62" s="39">
        <v>67.110046550000007</v>
      </c>
      <c r="T62" s="39">
        <v>118.34661180000001</v>
      </c>
      <c r="U62" s="39">
        <v>199.40254859999999</v>
      </c>
      <c r="V62" s="39">
        <v>226.6018966</v>
      </c>
      <c r="W62" s="39">
        <v>254.98622829999999</v>
      </c>
      <c r="X62" s="39">
        <v>287.05176160000002</v>
      </c>
      <c r="Y62" s="39">
        <v>333.69254460000002</v>
      </c>
      <c r="Z62" s="39">
        <v>386.75134179999998</v>
      </c>
      <c r="AA62" s="39">
        <v>444.84962719999999</v>
      </c>
      <c r="AB62" s="39">
        <v>507.11446210000003</v>
      </c>
      <c r="AC62" s="39">
        <v>573.74087499999996</v>
      </c>
      <c r="AD62" s="39">
        <v>643.28016160000004</v>
      </c>
      <c r="AE62" s="39">
        <v>716.60745859999997</v>
      </c>
      <c r="AF62" s="39">
        <v>793.36650199999997</v>
      </c>
      <c r="AG62" s="39">
        <v>873.02366019999999</v>
      </c>
      <c r="AH62" s="39">
        <v>955.05786000000001</v>
      </c>
      <c r="AI62" s="39">
        <v>1037.3787500000001</v>
      </c>
      <c r="AJ62" s="39">
        <v>1119.999579</v>
      </c>
      <c r="AK62" s="39">
        <v>1201.749646</v>
      </c>
      <c r="AL62" s="39">
        <v>1281.6581699999999</v>
      </c>
      <c r="AM62" s="39">
        <v>1359.3537100000001</v>
      </c>
      <c r="AN62">
        <v>1435.4358360000001</v>
      </c>
      <c r="AO62">
        <v>1506.5315579999999</v>
      </c>
      <c r="AP62">
        <v>1571.3522089999999</v>
      </c>
      <c r="AQ62">
        <v>1630.160539</v>
      </c>
      <c r="AR62">
        <v>1682.8310300000001</v>
      </c>
      <c r="AS62">
        <v>1729.444015</v>
      </c>
      <c r="AT62">
        <v>1771.143742</v>
      </c>
      <c r="AU62">
        <v>1808.21361</v>
      </c>
      <c r="AV62">
        <v>1840.989918</v>
      </c>
      <c r="AW62">
        <v>1870.3670770000001</v>
      </c>
    </row>
    <row r="63" spans="2:99" x14ac:dyDescent="0.35">
      <c r="B63" t="s">
        <v>163</v>
      </c>
      <c r="C63">
        <v>0.29742225840361802</v>
      </c>
      <c r="D63">
        <v>0.302197468966243</v>
      </c>
      <c r="E63">
        <v>0.46065729059999999</v>
      </c>
      <c r="F63" s="39">
        <v>0.78775966610000003</v>
      </c>
      <c r="G63" s="39">
        <v>1.0636830829999999</v>
      </c>
      <c r="H63">
        <v>1.53641954</v>
      </c>
      <c r="I63">
        <v>1.970319945</v>
      </c>
      <c r="J63">
        <v>2.4983668020000001</v>
      </c>
      <c r="K63" s="39">
        <v>2.8150750310000001</v>
      </c>
      <c r="L63" s="39">
        <v>3.4090549540000001</v>
      </c>
      <c r="M63" s="39">
        <v>4.3093925579999999</v>
      </c>
      <c r="N63" s="39">
        <v>5.952998762</v>
      </c>
      <c r="O63" s="39">
        <v>7.4160253200000001</v>
      </c>
      <c r="P63" s="39">
        <v>8.9349961790000005</v>
      </c>
      <c r="Q63" s="39">
        <v>10.738199</v>
      </c>
      <c r="R63" s="39">
        <v>12.784951789999999</v>
      </c>
      <c r="S63" s="39">
        <v>24.86894315</v>
      </c>
      <c r="T63" s="39">
        <v>43.625780339999999</v>
      </c>
      <c r="U63" s="39">
        <v>73.096892890000007</v>
      </c>
      <c r="V63" s="39">
        <v>82.586165960000002</v>
      </c>
      <c r="W63" s="39">
        <v>92.377001780000001</v>
      </c>
      <c r="X63" s="39">
        <v>103.36188490000001</v>
      </c>
      <c r="Y63" s="39">
        <v>119.43257490000001</v>
      </c>
      <c r="Z63" s="39">
        <v>137.60975429999999</v>
      </c>
      <c r="AA63" s="39">
        <v>157.3830475</v>
      </c>
      <c r="AB63" s="39">
        <v>178.43156909999999</v>
      </c>
      <c r="AC63" s="39">
        <v>200.8140525</v>
      </c>
      <c r="AD63" s="39">
        <v>224.0141749</v>
      </c>
      <c r="AE63" s="39">
        <v>248.32893110000001</v>
      </c>
      <c r="AF63" s="39">
        <v>273.62331749999998</v>
      </c>
      <c r="AG63" s="39">
        <v>299.70263890000001</v>
      </c>
      <c r="AH63" s="39">
        <v>326.3792732</v>
      </c>
      <c r="AI63" s="39">
        <v>352.93547239999998</v>
      </c>
      <c r="AJ63" s="39">
        <v>379.37933240000001</v>
      </c>
      <c r="AK63" s="39">
        <v>405.31627140000001</v>
      </c>
      <c r="AL63" s="39">
        <v>430.4275298</v>
      </c>
      <c r="AM63" s="39">
        <v>454.59613350000001</v>
      </c>
      <c r="AN63">
        <v>478.03482059999999</v>
      </c>
      <c r="AO63">
        <v>499.63618380000003</v>
      </c>
      <c r="AP63">
        <v>518.99808250000001</v>
      </c>
      <c r="AQ63">
        <v>536.23495019999996</v>
      </c>
      <c r="AR63">
        <v>551.33422910000002</v>
      </c>
      <c r="AS63">
        <v>564.35022660000004</v>
      </c>
      <c r="AT63">
        <v>575.6838735</v>
      </c>
      <c r="AU63">
        <v>585.45225240000002</v>
      </c>
      <c r="AV63">
        <v>593.78789489999997</v>
      </c>
      <c r="AW63">
        <v>601.00020859999995</v>
      </c>
    </row>
    <row r="64" spans="2:99" x14ac:dyDescent="0.35">
      <c r="B64" t="s">
        <v>164</v>
      </c>
      <c r="C64">
        <v>4.0548006191711396E-3</v>
      </c>
      <c r="D64">
        <v>4.1199017546743504E-3</v>
      </c>
      <c r="E64">
        <v>6.2802073999999996E-3</v>
      </c>
      <c r="F64" s="39">
        <v>6.3582627800000003E-3</v>
      </c>
      <c r="G64" s="39">
        <v>2.4680425199999998E-3</v>
      </c>
      <c r="H64">
        <v>0</v>
      </c>
      <c r="I64" s="39">
        <v>0</v>
      </c>
      <c r="J64" s="39">
        <v>0</v>
      </c>
      <c r="K64" s="39">
        <v>0</v>
      </c>
      <c r="L64" s="39">
        <v>0</v>
      </c>
      <c r="M64" s="39">
        <v>0</v>
      </c>
      <c r="N64" s="39">
        <v>0</v>
      </c>
      <c r="O64" s="39">
        <v>0</v>
      </c>
      <c r="P64" s="39">
        <v>0</v>
      </c>
      <c r="Q64" s="39">
        <v>0</v>
      </c>
      <c r="R64" s="39">
        <v>0</v>
      </c>
      <c r="S64" s="39">
        <v>0</v>
      </c>
      <c r="T64" s="39">
        <v>0</v>
      </c>
      <c r="U64" s="39">
        <v>0</v>
      </c>
      <c r="V64" s="39">
        <v>0</v>
      </c>
      <c r="W64" s="39">
        <v>0</v>
      </c>
      <c r="X64" s="39">
        <v>0</v>
      </c>
      <c r="Y64" s="39">
        <v>0</v>
      </c>
      <c r="Z64" s="39">
        <v>0</v>
      </c>
      <c r="AA64" s="39">
        <v>0</v>
      </c>
      <c r="AB64" s="39">
        <v>0</v>
      </c>
      <c r="AC64" s="39">
        <v>0</v>
      </c>
      <c r="AD64" s="39">
        <v>0</v>
      </c>
      <c r="AE64" s="39">
        <v>0</v>
      </c>
      <c r="AF64" s="39">
        <v>0</v>
      </c>
      <c r="AG64" s="39">
        <v>0</v>
      </c>
      <c r="AH64" s="39">
        <v>0</v>
      </c>
      <c r="AI64" s="39">
        <v>0</v>
      </c>
      <c r="AJ64" s="39">
        <v>0</v>
      </c>
      <c r="AK64" s="39">
        <v>0</v>
      </c>
      <c r="AL64" s="39">
        <v>0</v>
      </c>
      <c r="AM64" s="39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 s="39">
        <v>0</v>
      </c>
      <c r="BV64" s="39"/>
    </row>
    <row r="65" spans="2:49" x14ac:dyDescent="0.35">
      <c r="B65" t="s">
        <v>165</v>
      </c>
      <c r="C65">
        <v>4.9816121892674002E-2</v>
      </c>
      <c r="D65">
        <v>5.0615935843142099E-2</v>
      </c>
      <c r="E65">
        <v>7.7156833699999997E-2</v>
      </c>
      <c r="F65" s="39">
        <v>0.1297488014</v>
      </c>
      <c r="G65" s="39">
        <v>0.17225109599999999</v>
      </c>
      <c r="H65">
        <v>0.2452983396</v>
      </c>
      <c r="I65">
        <v>0.3111325137</v>
      </c>
      <c r="J65">
        <v>0.38985322569999997</v>
      </c>
      <c r="K65" s="39">
        <v>0.43557332999999998</v>
      </c>
      <c r="L65" s="39">
        <v>0.52241819739999995</v>
      </c>
      <c r="M65" s="39">
        <v>0.65106824990000001</v>
      </c>
      <c r="N65" s="39">
        <v>0.89016008639999999</v>
      </c>
      <c r="O65" s="39">
        <v>1.0976514690000001</v>
      </c>
      <c r="P65" s="39">
        <v>1.3088159109999999</v>
      </c>
      <c r="Q65" s="39">
        <v>1.5562457629999999</v>
      </c>
      <c r="R65" s="39">
        <v>1.8333360299999999</v>
      </c>
      <c r="S65" s="39">
        <v>3.5311857940000002</v>
      </c>
      <c r="T65" s="39">
        <v>6.1329855090000001</v>
      </c>
      <c r="U65" s="39">
        <v>10.175057560000001</v>
      </c>
      <c r="V65" s="39">
        <v>11.38673316</v>
      </c>
      <c r="W65" s="39">
        <v>12.62240209</v>
      </c>
      <c r="X65" s="39">
        <v>14.005954150000001</v>
      </c>
      <c r="Y65" s="39">
        <v>16.063493319999999</v>
      </c>
      <c r="Z65" s="39">
        <v>18.388769969999998</v>
      </c>
      <c r="AA65" s="39">
        <v>20.915065169999998</v>
      </c>
      <c r="AB65" s="39">
        <v>23.602194059999999</v>
      </c>
      <c r="AC65" s="39">
        <v>26.46048111</v>
      </c>
      <c r="AD65" s="39">
        <v>29.42438641</v>
      </c>
      <c r="AE65" s="39">
        <v>32.535520150000004</v>
      </c>
      <c r="AF65" s="39">
        <v>35.77856998</v>
      </c>
      <c r="AG65" s="39">
        <v>39.130649269999999</v>
      </c>
      <c r="AH65" s="39">
        <v>42.570054650000003</v>
      </c>
      <c r="AI65" s="39">
        <v>46.006183</v>
      </c>
      <c r="AJ65" s="39">
        <v>49.443163429999998</v>
      </c>
      <c r="AK65" s="39">
        <v>52.832490440000001</v>
      </c>
      <c r="AL65" s="39">
        <v>56.135372570000001</v>
      </c>
      <c r="AM65" s="39">
        <v>59.339135910000003</v>
      </c>
      <c r="AN65">
        <v>62.473828449999999</v>
      </c>
      <c r="AO65">
        <v>65.396527559999996</v>
      </c>
      <c r="AP65">
        <v>68.055550010000005</v>
      </c>
      <c r="AQ65">
        <v>70.466206499999998</v>
      </c>
      <c r="AR65">
        <v>72.626531200000002</v>
      </c>
      <c r="AS65">
        <v>74.542869920000001</v>
      </c>
      <c r="AT65">
        <v>76.266889149999997</v>
      </c>
      <c r="AU65">
        <v>77.812547170000002</v>
      </c>
      <c r="AV65">
        <v>79.195580239999998</v>
      </c>
      <c r="AW65">
        <v>80.45528668</v>
      </c>
    </row>
    <row r="66" spans="2:49" x14ac:dyDescent="0.35">
      <c r="B66" t="s">
        <v>166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</row>
    <row r="67" spans="2:49" x14ac:dyDescent="0.35">
      <c r="B67" t="s">
        <v>167</v>
      </c>
      <c r="C67">
        <v>5.2121797950038999</v>
      </c>
      <c r="D67">
        <v>5.29586302754001</v>
      </c>
      <c r="E67">
        <v>5.3808898210000002</v>
      </c>
      <c r="F67">
        <v>5.4164243839999999</v>
      </c>
      <c r="G67">
        <v>4.6477961949999997</v>
      </c>
      <c r="H67">
        <v>3.9084538179999999</v>
      </c>
      <c r="I67">
        <v>4.1823211630000001</v>
      </c>
      <c r="J67">
        <v>4.074215143</v>
      </c>
      <c r="K67">
        <v>3.8838232750000001</v>
      </c>
      <c r="L67">
        <v>4.116896669</v>
      </c>
      <c r="M67">
        <v>4.2892399069999998</v>
      </c>
      <c r="N67">
        <v>4.3030519390000004</v>
      </c>
      <c r="O67">
        <v>3.6405361209999998</v>
      </c>
      <c r="P67">
        <v>2.9800089399999998</v>
      </c>
      <c r="Q67">
        <v>2.5679828250000001</v>
      </c>
      <c r="R67">
        <v>2.3731882739999999</v>
      </c>
      <c r="S67">
        <v>2.2166350480000001</v>
      </c>
      <c r="T67">
        <v>2.1502813230000002</v>
      </c>
      <c r="U67">
        <v>2.146683844</v>
      </c>
      <c r="V67">
        <v>2.173144814</v>
      </c>
      <c r="W67">
        <v>2.200184497</v>
      </c>
      <c r="X67">
        <v>2.237244682</v>
      </c>
      <c r="Y67">
        <v>2.283801499</v>
      </c>
      <c r="Z67">
        <v>2.3308922320000001</v>
      </c>
      <c r="AA67">
        <v>2.3780751059999998</v>
      </c>
      <c r="AB67">
        <v>2.4235972239999999</v>
      </c>
      <c r="AC67">
        <v>2.4706085330000001</v>
      </c>
      <c r="AD67">
        <v>2.517271085</v>
      </c>
      <c r="AE67">
        <v>2.5625700409999999</v>
      </c>
      <c r="AF67">
        <v>2.6074670800000002</v>
      </c>
      <c r="AG67">
        <v>2.6534578739999999</v>
      </c>
      <c r="AH67">
        <v>2.7000098709999998</v>
      </c>
      <c r="AI67">
        <v>2.745284592</v>
      </c>
      <c r="AJ67">
        <v>2.7917594320000001</v>
      </c>
      <c r="AK67">
        <v>2.839465632</v>
      </c>
      <c r="AL67">
        <v>2.8877625999999998</v>
      </c>
      <c r="AM67">
        <v>2.9407671070000001</v>
      </c>
      <c r="AN67">
        <v>2.9925970880000001</v>
      </c>
      <c r="AO67">
        <v>3.0433705240000002</v>
      </c>
      <c r="AP67">
        <v>3.093337746</v>
      </c>
      <c r="AQ67">
        <v>3.1435465009999999</v>
      </c>
      <c r="AR67">
        <v>3.1935655440000001</v>
      </c>
      <c r="AS67">
        <v>3.246702548</v>
      </c>
      <c r="AT67">
        <v>3.302446121</v>
      </c>
      <c r="AU67">
        <v>3.3602231819999999</v>
      </c>
      <c r="AV67">
        <v>3.4199360240000001</v>
      </c>
      <c r="AW67">
        <v>3.4823388230000001</v>
      </c>
    </row>
    <row r="68" spans="2:49" x14ac:dyDescent="0.35">
      <c r="B68" t="s">
        <v>168</v>
      </c>
      <c r="C68">
        <v>0.35839918454870201</v>
      </c>
      <c r="D68">
        <v>0.36415339938413299</v>
      </c>
      <c r="E68">
        <v>0.37</v>
      </c>
      <c r="F68">
        <v>0.36106830950000002</v>
      </c>
      <c r="G68">
        <v>0.35162727869999999</v>
      </c>
      <c r="H68">
        <v>0.34205503920000002</v>
      </c>
      <c r="I68">
        <v>0.3341489983</v>
      </c>
      <c r="J68">
        <v>0.32626921809999998</v>
      </c>
      <c r="K68">
        <v>0.3175394728</v>
      </c>
      <c r="L68">
        <v>0.3080225694</v>
      </c>
      <c r="M68">
        <v>0.29883423580000001</v>
      </c>
      <c r="N68">
        <v>0.29088032029999999</v>
      </c>
      <c r="O68">
        <v>0.28504834810000002</v>
      </c>
      <c r="P68">
        <v>0.28039300960000002</v>
      </c>
      <c r="Q68">
        <v>0.27528940769999999</v>
      </c>
      <c r="R68">
        <v>0.2681350757</v>
      </c>
      <c r="S68">
        <v>0.26098914169999998</v>
      </c>
      <c r="T68">
        <v>0.25416274729999999</v>
      </c>
      <c r="U68">
        <v>0.247426429</v>
      </c>
      <c r="V68">
        <v>0.2396227437</v>
      </c>
      <c r="W68">
        <v>0.22996383009999999</v>
      </c>
      <c r="X68">
        <v>0.2187168253</v>
      </c>
      <c r="Y68">
        <v>0.2068349669</v>
      </c>
      <c r="Z68">
        <v>0.19558522950000001</v>
      </c>
      <c r="AA68">
        <v>0.1855062811</v>
      </c>
      <c r="AB68">
        <v>0.17673531370000001</v>
      </c>
      <c r="AC68">
        <v>0.16911064479999999</v>
      </c>
      <c r="AD68">
        <v>0.16241603339999999</v>
      </c>
      <c r="AE68">
        <v>0.15646669320000001</v>
      </c>
      <c r="AF68">
        <v>0.15109849310000001</v>
      </c>
      <c r="AG68">
        <v>0.14614937789999999</v>
      </c>
      <c r="AH68">
        <v>0.14154820500000001</v>
      </c>
      <c r="AI68">
        <v>0.1372405602</v>
      </c>
      <c r="AJ68">
        <v>0.13313355339999999</v>
      </c>
      <c r="AK68" s="39">
        <v>0.12920088160000001</v>
      </c>
      <c r="AL68" s="39">
        <v>0.12543734570000001</v>
      </c>
      <c r="AM68" s="39">
        <v>0.1216306186</v>
      </c>
      <c r="AN68" s="39">
        <v>0.1178632828</v>
      </c>
      <c r="AO68" s="39">
        <v>0.114220263</v>
      </c>
      <c r="AP68" s="39">
        <v>0.1107184204</v>
      </c>
      <c r="AQ68" s="39">
        <v>0.1073629121</v>
      </c>
      <c r="AR68" s="39">
        <v>0.1041468955</v>
      </c>
      <c r="AS68" s="39">
        <v>0.1010599724</v>
      </c>
      <c r="AT68" s="39">
        <v>9.80878097E-2</v>
      </c>
      <c r="AU68" s="39">
        <v>9.5218345499999996E-2</v>
      </c>
      <c r="AV68">
        <v>9.2443465500000002E-2</v>
      </c>
      <c r="AW68">
        <v>8.9770938999999994E-2</v>
      </c>
    </row>
    <row r="69" spans="2:49" x14ac:dyDescent="0.35">
      <c r="B69" t="s">
        <v>169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</row>
    <row r="70" spans="2:49" x14ac:dyDescent="0.35">
      <c r="B70" t="s">
        <v>170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</row>
    <row r="71" spans="2:49" x14ac:dyDescent="0.35">
      <c r="B71" t="s">
        <v>171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</row>
    <row r="72" spans="2:49" x14ac:dyDescent="0.35">
      <c r="B72" t="s">
        <v>172</v>
      </c>
      <c r="C72">
        <v>2.1503951072922098</v>
      </c>
      <c r="D72">
        <v>2.1849203963048001</v>
      </c>
      <c r="E72">
        <v>2.2200000000000002</v>
      </c>
      <c r="F72">
        <v>2.275791881</v>
      </c>
      <c r="G72">
        <v>2.1975145199999999</v>
      </c>
      <c r="H72">
        <v>2.2363836670000001</v>
      </c>
      <c r="I72">
        <v>2.3300615420000002</v>
      </c>
      <c r="J72">
        <v>2.249762322</v>
      </c>
      <c r="K72">
        <v>2.1986490160000001</v>
      </c>
      <c r="L72">
        <v>2.097284621</v>
      </c>
      <c r="M72">
        <v>2.1948274190000001</v>
      </c>
      <c r="N72">
        <v>2.2482234929999998</v>
      </c>
      <c r="O72">
        <v>2.3665092460000001</v>
      </c>
      <c r="P72">
        <v>2.4243496260000001</v>
      </c>
      <c r="Q72">
        <v>2.416045134</v>
      </c>
      <c r="R72">
        <v>2.4497044130000001</v>
      </c>
      <c r="S72">
        <v>2.5473007989999998</v>
      </c>
      <c r="T72">
        <v>2.6221890839999999</v>
      </c>
      <c r="U72">
        <v>2.6568258089999999</v>
      </c>
      <c r="V72">
        <v>2.6654610089999999</v>
      </c>
      <c r="W72">
        <v>2.6390794830000002</v>
      </c>
      <c r="X72">
        <v>2.5923948270000001</v>
      </c>
      <c r="Y72">
        <v>2.5761167999999999</v>
      </c>
      <c r="Z72">
        <v>2.5863161809999999</v>
      </c>
      <c r="AA72">
        <v>2.6162899689999999</v>
      </c>
      <c r="AB72">
        <v>2.658796867</v>
      </c>
      <c r="AC72">
        <v>2.7098043490000001</v>
      </c>
      <c r="AD72">
        <v>2.7649808359999999</v>
      </c>
      <c r="AE72">
        <v>2.8212632379999998</v>
      </c>
      <c r="AF72">
        <v>2.8776772770000001</v>
      </c>
      <c r="AG72">
        <v>2.934041787</v>
      </c>
      <c r="AH72">
        <v>2.9901747250000001</v>
      </c>
      <c r="AI72">
        <v>3.0431222010000001</v>
      </c>
      <c r="AJ72">
        <v>3.094158593</v>
      </c>
      <c r="AK72">
        <v>3.1439175979999998</v>
      </c>
      <c r="AL72">
        <v>3.1927322280000001</v>
      </c>
      <c r="AM72">
        <v>3.2431818940000001</v>
      </c>
      <c r="AN72">
        <v>3.2911707990000001</v>
      </c>
      <c r="AO72">
        <v>3.3381326840000001</v>
      </c>
      <c r="AP72">
        <v>3.384713922</v>
      </c>
      <c r="AQ72">
        <v>3.4318516950000002</v>
      </c>
      <c r="AR72">
        <v>3.4793339040000002</v>
      </c>
      <c r="AS72">
        <v>3.526697424</v>
      </c>
      <c r="AT72">
        <v>3.5744834110000001</v>
      </c>
      <c r="AU72">
        <v>3.6229333860000001</v>
      </c>
      <c r="AV72">
        <v>3.6725530399999999</v>
      </c>
      <c r="AW72">
        <v>3.724431627</v>
      </c>
    </row>
    <row r="73" spans="2:49" x14ac:dyDescent="0.35">
      <c r="B73" t="s">
        <v>173</v>
      </c>
      <c r="C73">
        <v>17.283948650263198</v>
      </c>
      <c r="D73">
        <v>17.561448036494799</v>
      </c>
      <c r="E73">
        <v>17.843402770000001</v>
      </c>
      <c r="F73">
        <v>18.051476940000001</v>
      </c>
      <c r="G73">
        <v>17.044560910000001</v>
      </c>
      <c r="H73">
        <v>15.74536157</v>
      </c>
      <c r="I73">
        <v>16.121361610000001</v>
      </c>
      <c r="J73">
        <v>16.391988659999999</v>
      </c>
      <c r="K73">
        <v>15.106645650000001</v>
      </c>
      <c r="L73">
        <v>14.663889599999999</v>
      </c>
      <c r="M73">
        <v>14.839583940000001</v>
      </c>
      <c r="N73">
        <v>15.40444928</v>
      </c>
      <c r="O73">
        <v>15.338989120000001</v>
      </c>
      <c r="P73">
        <v>14.49769364</v>
      </c>
      <c r="Q73">
        <v>13.42973151</v>
      </c>
      <c r="R73">
        <v>12.78633917</v>
      </c>
      <c r="S73">
        <v>12.59052213</v>
      </c>
      <c r="T73">
        <v>12.411310930000001</v>
      </c>
      <c r="U73">
        <v>12.36453674</v>
      </c>
      <c r="V73">
        <v>12.421263870000001</v>
      </c>
      <c r="W73">
        <v>12.30950086</v>
      </c>
      <c r="X73">
        <v>12.273006949999999</v>
      </c>
      <c r="Y73">
        <v>12.340102269999999</v>
      </c>
      <c r="Z73">
        <v>12.454562749999999</v>
      </c>
      <c r="AA73">
        <v>12.607890769999999</v>
      </c>
      <c r="AB73">
        <v>12.761575240000001</v>
      </c>
      <c r="AC73">
        <v>12.937568969999999</v>
      </c>
      <c r="AD73">
        <v>13.120830979999999</v>
      </c>
      <c r="AE73">
        <v>13.294007479999999</v>
      </c>
      <c r="AF73">
        <v>13.46254087</v>
      </c>
      <c r="AG73">
        <v>13.63819668</v>
      </c>
      <c r="AH73">
        <v>13.81581459</v>
      </c>
      <c r="AI73">
        <v>13.971147009999999</v>
      </c>
      <c r="AJ73">
        <v>14.126676059999999</v>
      </c>
      <c r="AK73">
        <v>14.286243300000001</v>
      </c>
      <c r="AL73">
        <v>14.444174970000001</v>
      </c>
      <c r="AM73">
        <v>14.640224379999999</v>
      </c>
      <c r="AN73">
        <v>14.805753620000001</v>
      </c>
      <c r="AO73">
        <v>14.95200144</v>
      </c>
      <c r="AP73">
        <v>15.08715772</v>
      </c>
      <c r="AQ73">
        <v>15.2232567</v>
      </c>
      <c r="AR73">
        <v>15.35333784</v>
      </c>
      <c r="AS73">
        <v>15.493487480000001</v>
      </c>
      <c r="AT73">
        <v>15.64468186</v>
      </c>
      <c r="AU73">
        <v>15.802954420000001</v>
      </c>
      <c r="AV73">
        <v>15.970197560000001</v>
      </c>
      <c r="AW73">
        <v>16.15546938</v>
      </c>
    </row>
    <row r="74" spans="2:49" x14ac:dyDescent="0.35">
      <c r="B74" t="s">
        <v>174</v>
      </c>
      <c r="C74">
        <v>9.6518912203120095</v>
      </c>
      <c r="D74">
        <v>9.8068554558467902</v>
      </c>
      <c r="E74">
        <v>9.9643076920000002</v>
      </c>
      <c r="F74">
        <v>9.5741655540000004</v>
      </c>
      <c r="G74">
        <v>8.9020578389999905</v>
      </c>
      <c r="H74">
        <v>9.142393685</v>
      </c>
      <c r="I74">
        <v>8.4802273830000008</v>
      </c>
      <c r="J74">
        <v>7.8909954830000002</v>
      </c>
      <c r="K74">
        <v>7.4633305940000003</v>
      </c>
      <c r="L74">
        <v>7.2927991160000003</v>
      </c>
      <c r="M74">
        <v>7.1594518059999999</v>
      </c>
      <c r="N74">
        <v>7.2401512830000003</v>
      </c>
      <c r="O74">
        <v>7.2357127170000002</v>
      </c>
      <c r="P74">
        <v>6.9717400500000002</v>
      </c>
      <c r="Q74">
        <v>6.6500668349999996</v>
      </c>
      <c r="R74">
        <v>6.6504696970000001</v>
      </c>
      <c r="S74">
        <v>6.8801266830000003</v>
      </c>
      <c r="T74">
        <v>6.8077167789999997</v>
      </c>
      <c r="U74">
        <v>6.6685461439999996</v>
      </c>
      <c r="V74">
        <v>6.4700511269999996</v>
      </c>
      <c r="W74">
        <v>6.2478503310000004</v>
      </c>
      <c r="X74">
        <v>5.9594702719999999</v>
      </c>
      <c r="Y74">
        <v>5.7624389110000003</v>
      </c>
      <c r="Z74">
        <v>5.5587243050000001</v>
      </c>
      <c r="AA74">
        <v>5.3708693170000004</v>
      </c>
      <c r="AB74">
        <v>5.1952018889999998</v>
      </c>
      <c r="AC74">
        <v>5.0449368850000003</v>
      </c>
      <c r="AD74">
        <v>4.898487362</v>
      </c>
      <c r="AE74">
        <v>4.7598527339999999</v>
      </c>
      <c r="AF74">
        <v>4.6292782609999996</v>
      </c>
      <c r="AG74">
        <v>4.5088045189999999</v>
      </c>
      <c r="AH74">
        <v>4.3914483960000004</v>
      </c>
      <c r="AI74">
        <v>4.2714322669999998</v>
      </c>
      <c r="AJ74">
        <v>4.1581108340000004</v>
      </c>
      <c r="AK74">
        <v>4.0470606370000004</v>
      </c>
      <c r="AL74">
        <v>3.938582604</v>
      </c>
      <c r="AM74">
        <v>3.8378384670000001</v>
      </c>
      <c r="AN74">
        <v>3.7299953160000001</v>
      </c>
      <c r="AO74">
        <v>3.622052762</v>
      </c>
      <c r="AP74">
        <v>3.5166338260000001</v>
      </c>
      <c r="AQ74">
        <v>3.4155781580000002</v>
      </c>
      <c r="AR74">
        <v>3.3188320519999999</v>
      </c>
      <c r="AS74">
        <v>3.2253179890000001</v>
      </c>
      <c r="AT74">
        <v>3.1362878420000002</v>
      </c>
      <c r="AU74">
        <v>3.0509235509999999</v>
      </c>
      <c r="AV74">
        <v>2.9689178119999999</v>
      </c>
      <c r="AW74">
        <v>2.8910080219999998</v>
      </c>
    </row>
    <row r="75" spans="2:49" x14ac:dyDescent="0.35">
      <c r="B75" t="s">
        <v>175</v>
      </c>
      <c r="C75">
        <v>4.6065844460580001</v>
      </c>
      <c r="D75">
        <v>4.68054464938142</v>
      </c>
      <c r="E75">
        <v>4.7556923080000004</v>
      </c>
      <c r="F75">
        <v>4.8425990839999997</v>
      </c>
      <c r="G75">
        <v>4.6901253150000004</v>
      </c>
      <c r="H75">
        <v>4.5877503959999997</v>
      </c>
      <c r="I75">
        <v>4.5656214469999998</v>
      </c>
      <c r="J75">
        <v>4.3816291989999998</v>
      </c>
      <c r="K75">
        <v>4.1177555620000001</v>
      </c>
      <c r="L75">
        <v>3.9774160369999998</v>
      </c>
      <c r="M75">
        <v>3.9607439630000001</v>
      </c>
      <c r="N75">
        <v>4.1036984739999998</v>
      </c>
      <c r="O75">
        <v>4.1361196219999998</v>
      </c>
      <c r="P75">
        <v>3.9327402550000001</v>
      </c>
      <c r="Q75">
        <v>3.6087714399999999</v>
      </c>
      <c r="R75">
        <v>3.3576366179999999</v>
      </c>
      <c r="S75">
        <v>3.203929542</v>
      </c>
      <c r="T75">
        <v>3.1163433899999999</v>
      </c>
      <c r="U75">
        <v>3.0488498050000001</v>
      </c>
      <c r="V75">
        <v>3.0017379480000002</v>
      </c>
      <c r="W75">
        <v>2.9031968250000002</v>
      </c>
      <c r="X75">
        <v>2.7928039600000001</v>
      </c>
      <c r="Y75">
        <v>2.7401888639999998</v>
      </c>
      <c r="Z75">
        <v>2.689255293</v>
      </c>
      <c r="AA75">
        <v>2.63951753</v>
      </c>
      <c r="AB75">
        <v>2.5888877309999998</v>
      </c>
      <c r="AC75">
        <v>2.5400511460000001</v>
      </c>
      <c r="AD75">
        <v>2.490243102</v>
      </c>
      <c r="AE75">
        <v>2.4397785509999999</v>
      </c>
      <c r="AF75">
        <v>2.3894550290000001</v>
      </c>
      <c r="AG75">
        <v>2.340867657</v>
      </c>
      <c r="AH75">
        <v>2.293130283</v>
      </c>
      <c r="AI75">
        <v>2.2460325779999999</v>
      </c>
      <c r="AJ75">
        <v>2.2011037039999999</v>
      </c>
      <c r="AK75">
        <v>2.1577766380000001</v>
      </c>
      <c r="AL75">
        <v>2.115789371</v>
      </c>
      <c r="AM75">
        <v>2.0780549869999998</v>
      </c>
      <c r="AN75">
        <v>2.0600195000000001</v>
      </c>
      <c r="AO75">
        <v>2.0490427649999998</v>
      </c>
      <c r="AP75">
        <v>2.040631941</v>
      </c>
      <c r="AQ75">
        <v>2.0334403829999999</v>
      </c>
      <c r="AR75">
        <v>2.0269831470000002</v>
      </c>
      <c r="AS75">
        <v>2.0214384320000001</v>
      </c>
      <c r="AT75">
        <v>2.016846267</v>
      </c>
      <c r="AU75">
        <v>2.0130517939999999</v>
      </c>
      <c r="AV75">
        <v>2.0099567459999998</v>
      </c>
      <c r="AW75">
        <v>2.0076515810000002</v>
      </c>
    </row>
    <row r="76" spans="2:49" x14ac:dyDescent="0.35">
      <c r="B76" t="s">
        <v>176</v>
      </c>
      <c r="C76">
        <v>27.122100452334202</v>
      </c>
      <c r="D76">
        <v>27.557554547988399</v>
      </c>
      <c r="E76">
        <v>28</v>
      </c>
      <c r="F76">
        <v>27.773224259999999</v>
      </c>
      <c r="G76">
        <v>27.492159130000001</v>
      </c>
      <c r="H76">
        <v>27.397717849999999</v>
      </c>
      <c r="I76">
        <v>27.265135229999999</v>
      </c>
      <c r="J76">
        <v>27.08556097</v>
      </c>
      <c r="K76">
        <v>26.67072993</v>
      </c>
      <c r="L76">
        <v>26.200133619999999</v>
      </c>
      <c r="M76">
        <v>25.76323884</v>
      </c>
      <c r="N76">
        <v>25.519030799999999</v>
      </c>
      <c r="O76">
        <v>25.278312740000001</v>
      </c>
      <c r="P76">
        <v>25.038121539999999</v>
      </c>
      <c r="Q76">
        <v>24.79003054</v>
      </c>
      <c r="R76">
        <v>24.540317739999999</v>
      </c>
      <c r="S76">
        <v>24.402398609999999</v>
      </c>
      <c r="T76">
        <v>24.228037929999999</v>
      </c>
      <c r="U76">
        <v>23.897247719999999</v>
      </c>
      <c r="V76">
        <v>23.532336059999999</v>
      </c>
      <c r="W76">
        <v>23.12216132</v>
      </c>
      <c r="X76">
        <v>22.673975760000001</v>
      </c>
      <c r="Y76">
        <v>22.240685890000002</v>
      </c>
      <c r="Z76">
        <v>21.819309409999999</v>
      </c>
      <c r="AA76">
        <v>21.39975712</v>
      </c>
      <c r="AB76">
        <v>20.97113319</v>
      </c>
      <c r="AC76">
        <v>20.525791680000001</v>
      </c>
      <c r="AD76">
        <v>20.05578573</v>
      </c>
      <c r="AE76">
        <v>19.558007</v>
      </c>
      <c r="AF76">
        <v>19.030973169999999</v>
      </c>
      <c r="AG76">
        <v>18.474527550000001</v>
      </c>
      <c r="AH76">
        <v>17.88983095</v>
      </c>
      <c r="AI76">
        <v>17.27784587</v>
      </c>
      <c r="AJ76">
        <v>16.64168763</v>
      </c>
      <c r="AK76">
        <v>15.985093750000001</v>
      </c>
      <c r="AL76">
        <v>15.31236344</v>
      </c>
      <c r="AM76">
        <v>14.628388640000001</v>
      </c>
      <c r="AN76">
        <v>13.93851957</v>
      </c>
      <c r="AO76">
        <v>13.24723957</v>
      </c>
      <c r="AP76">
        <v>12.55892742</v>
      </c>
      <c r="AQ76">
        <v>11.8780166</v>
      </c>
      <c r="AR76">
        <v>11.20864091</v>
      </c>
      <c r="AS76">
        <v>10.554505669999999</v>
      </c>
      <c r="AT76">
        <v>9.9189472480000003</v>
      </c>
      <c r="AU76">
        <v>9.3047072259999997</v>
      </c>
      <c r="AV76">
        <v>8.7139404430000003</v>
      </c>
      <c r="AW76">
        <v>8.1482740020000008</v>
      </c>
    </row>
    <row r="77" spans="2:49" x14ac:dyDescent="0.35">
      <c r="B77" t="s">
        <v>177</v>
      </c>
      <c r="C77">
        <v>21.139912734115001</v>
      </c>
      <c r="D77">
        <v>21.4793208709597</v>
      </c>
      <c r="E77">
        <v>21.824178320000001</v>
      </c>
      <c r="F77">
        <v>22.090009219999999</v>
      </c>
      <c r="G77">
        <v>20.993223530000002</v>
      </c>
      <c r="H77">
        <v>19.01958729</v>
      </c>
      <c r="I77">
        <v>19.370082119999999</v>
      </c>
      <c r="J77">
        <v>19.12732694</v>
      </c>
      <c r="K77">
        <v>18.344647859999998</v>
      </c>
      <c r="L77">
        <v>17.868905389999998</v>
      </c>
      <c r="M77">
        <v>17.796704139999999</v>
      </c>
      <c r="N77">
        <v>17.412087970000002</v>
      </c>
      <c r="O77">
        <v>17.982457289999999</v>
      </c>
      <c r="P77">
        <v>18.350075449999999</v>
      </c>
      <c r="Q77">
        <v>18.478359229999999</v>
      </c>
      <c r="R77">
        <v>18.806186719999999</v>
      </c>
      <c r="S77">
        <v>19.375956460000001</v>
      </c>
      <c r="T77">
        <v>19.6239749</v>
      </c>
      <c r="U77">
        <v>19.720257799999999</v>
      </c>
      <c r="V77">
        <v>19.776506739999999</v>
      </c>
      <c r="W77">
        <v>19.671911770000001</v>
      </c>
      <c r="X77">
        <v>19.50485127</v>
      </c>
      <c r="Y77">
        <v>19.435926680000001</v>
      </c>
      <c r="Z77">
        <v>19.458625999999999</v>
      </c>
      <c r="AA77">
        <v>19.562011900000002</v>
      </c>
      <c r="AB77">
        <v>19.724267090000001</v>
      </c>
      <c r="AC77">
        <v>19.939459549999999</v>
      </c>
      <c r="AD77">
        <v>19.906499820000001</v>
      </c>
      <c r="AE77">
        <v>19.897012140000001</v>
      </c>
      <c r="AF77">
        <v>19.908064410000001</v>
      </c>
      <c r="AG77">
        <v>19.938266909999999</v>
      </c>
      <c r="AH77">
        <v>19.984031770000001</v>
      </c>
      <c r="AI77">
        <v>20.030025909999999</v>
      </c>
      <c r="AJ77">
        <v>20.08308027</v>
      </c>
      <c r="AK77">
        <v>20.142269020000001</v>
      </c>
      <c r="AL77">
        <v>20.20530063</v>
      </c>
      <c r="AM77">
        <v>20.28526952</v>
      </c>
      <c r="AN77">
        <v>20.439862550000001</v>
      </c>
      <c r="AO77">
        <v>20.59171667</v>
      </c>
      <c r="AP77">
        <v>20.739441209999999</v>
      </c>
      <c r="AQ77">
        <v>20.885661389999999</v>
      </c>
      <c r="AR77">
        <v>21.027124839999999</v>
      </c>
      <c r="AS77">
        <v>21.16402132</v>
      </c>
      <c r="AT77">
        <v>21.296008830000002</v>
      </c>
      <c r="AU77">
        <v>21.424206030000001</v>
      </c>
      <c r="AV77">
        <v>21.550031310000001</v>
      </c>
      <c r="AW77">
        <v>21.677609310000001</v>
      </c>
    </row>
    <row r="78" spans="2:49" x14ac:dyDescent="0.35">
      <c r="B78" t="s">
        <v>178</v>
      </c>
      <c r="C78">
        <v>0.28090746897060498</v>
      </c>
      <c r="D78">
        <v>0.28541752924702302</v>
      </c>
      <c r="E78">
        <v>0.28999999999999998</v>
      </c>
      <c r="F78">
        <v>0.2967105216</v>
      </c>
      <c r="G78">
        <v>0.29725386339999998</v>
      </c>
      <c r="H78">
        <v>0.2843138114</v>
      </c>
      <c r="I78">
        <v>0.29919843740000002</v>
      </c>
      <c r="J78">
        <v>0.30321355329999999</v>
      </c>
      <c r="K78">
        <v>0.3120863116</v>
      </c>
      <c r="L78">
        <v>0.29978095760000001</v>
      </c>
      <c r="M78">
        <v>0.30706487230000001</v>
      </c>
      <c r="N78">
        <v>0.29323833189999998</v>
      </c>
      <c r="O78">
        <v>0.2866745074</v>
      </c>
      <c r="P78">
        <v>0.29121123040000002</v>
      </c>
      <c r="Q78">
        <v>0.30350716189999999</v>
      </c>
      <c r="R78">
        <v>0.30526887920000001</v>
      </c>
      <c r="S78">
        <v>0.29191641169999999</v>
      </c>
      <c r="T78">
        <v>0.29118234539999999</v>
      </c>
      <c r="U78">
        <v>0.29570000860000001</v>
      </c>
      <c r="V78">
        <v>0.30331375500000002</v>
      </c>
      <c r="W78">
        <v>0.30984608699999999</v>
      </c>
      <c r="X78">
        <v>0.31605258879999998</v>
      </c>
      <c r="Y78">
        <v>0.31681724439999998</v>
      </c>
      <c r="Z78">
        <v>0.31640578200000002</v>
      </c>
      <c r="AA78">
        <v>0.31639061530000001</v>
      </c>
      <c r="AB78">
        <v>0.3175110699</v>
      </c>
      <c r="AC78">
        <v>0.31948482299999997</v>
      </c>
      <c r="AD78">
        <v>0.32309962019999999</v>
      </c>
      <c r="AE78">
        <v>0.32800821359999999</v>
      </c>
      <c r="AF78">
        <v>0.3338349572</v>
      </c>
      <c r="AG78">
        <v>0.3401166994</v>
      </c>
      <c r="AH78">
        <v>0.34686207009999998</v>
      </c>
      <c r="AI78">
        <v>0.35413670809999998</v>
      </c>
      <c r="AJ78">
        <v>0.36149857019999998</v>
      </c>
      <c r="AK78">
        <v>0.36895202760000001</v>
      </c>
      <c r="AL78">
        <v>0.37651452340000002</v>
      </c>
      <c r="AM78">
        <v>0.38366072890000003</v>
      </c>
      <c r="AN78">
        <v>0.39088949830000003</v>
      </c>
      <c r="AO78">
        <v>0.3984040432</v>
      </c>
      <c r="AP78">
        <v>0.40615416389999998</v>
      </c>
      <c r="AQ78">
        <v>0.4140494736</v>
      </c>
      <c r="AR78">
        <v>0.4219837467</v>
      </c>
      <c r="AS78">
        <v>0.4299964939</v>
      </c>
      <c r="AT78">
        <v>0.43798516700000001</v>
      </c>
      <c r="AU78">
        <v>0.44594066939999999</v>
      </c>
      <c r="AV78">
        <v>0.45389864559999998</v>
      </c>
      <c r="AW78">
        <v>0.4618954213</v>
      </c>
    </row>
    <row r="79" spans="2:49" x14ac:dyDescent="0.35">
      <c r="B79" t="s">
        <v>179</v>
      </c>
      <c r="C79">
        <v>11.323476938849501</v>
      </c>
      <c r="D79">
        <v>11.5052790237851</v>
      </c>
      <c r="E79">
        <v>11.69</v>
      </c>
      <c r="F79">
        <v>11.77969186</v>
      </c>
      <c r="G79">
        <v>11.68075385</v>
      </c>
      <c r="H79">
        <v>10.221626730000001</v>
      </c>
      <c r="I79">
        <v>10.66746946</v>
      </c>
      <c r="J79">
        <v>11.07510454</v>
      </c>
      <c r="K79">
        <v>10.893344069999999</v>
      </c>
      <c r="L79">
        <v>10.68407582</v>
      </c>
      <c r="M79">
        <v>10.575658969999999</v>
      </c>
      <c r="N79">
        <v>10.28549782</v>
      </c>
      <c r="O79">
        <v>10.01506528</v>
      </c>
      <c r="P79">
        <v>9.8674637220000001</v>
      </c>
      <c r="Q79">
        <v>9.8388562299999904</v>
      </c>
      <c r="R79">
        <v>9.6418034640000005</v>
      </c>
      <c r="S79">
        <v>9.3132538260000004</v>
      </c>
      <c r="T79">
        <v>9.1261261420000004</v>
      </c>
      <c r="U79">
        <v>9.1267916899999904</v>
      </c>
      <c r="V79">
        <v>9.2297358139999996</v>
      </c>
      <c r="W79">
        <v>9.3400843009999903</v>
      </c>
      <c r="X79">
        <v>9.4901951039999997</v>
      </c>
      <c r="Y79">
        <v>9.5787199300000001</v>
      </c>
      <c r="Z79">
        <v>9.6469033680000003</v>
      </c>
      <c r="AA79">
        <v>9.7181102700000004</v>
      </c>
      <c r="AB79">
        <v>9.7992590199999903</v>
      </c>
      <c r="AC79">
        <v>9.8959887119999994</v>
      </c>
      <c r="AD79">
        <v>10.024501239999999</v>
      </c>
      <c r="AE79">
        <v>10.17792697</v>
      </c>
      <c r="AF79">
        <v>10.3514853</v>
      </c>
      <c r="AG79">
        <v>10.54018198</v>
      </c>
      <c r="AH79">
        <v>10.74088409</v>
      </c>
      <c r="AI79">
        <v>10.948042620000001</v>
      </c>
      <c r="AJ79">
        <v>11.160352789999999</v>
      </c>
      <c r="AK79">
        <v>11.377393469999999</v>
      </c>
      <c r="AL79">
        <v>11.59852426</v>
      </c>
      <c r="AM79">
        <v>11.82253876</v>
      </c>
      <c r="AN79">
        <v>12.043579960000001</v>
      </c>
      <c r="AO79">
        <v>12.266603509999999</v>
      </c>
      <c r="AP79">
        <v>12.491569889999999</v>
      </c>
      <c r="AQ79">
        <v>12.71857891</v>
      </c>
      <c r="AR79">
        <v>12.94544589</v>
      </c>
      <c r="AS79">
        <v>13.176372840000001</v>
      </c>
      <c r="AT79">
        <v>13.40919032</v>
      </c>
      <c r="AU79">
        <v>13.64388275</v>
      </c>
      <c r="AV79">
        <v>13.881001019999999</v>
      </c>
      <c r="AW79">
        <v>14.121355810000001</v>
      </c>
    </row>
    <row r="80" spans="2:49" x14ac:dyDescent="0.35">
      <c r="B80" t="s">
        <v>180</v>
      </c>
      <c r="C80">
        <v>12.401465507675301</v>
      </c>
      <c r="D80">
        <v>12.6005750477687</v>
      </c>
      <c r="E80">
        <v>12.802881360000001</v>
      </c>
      <c r="F80">
        <v>12.96372912</v>
      </c>
      <c r="G80">
        <v>13.366361360000001</v>
      </c>
      <c r="H80">
        <v>13.04647988</v>
      </c>
      <c r="I80">
        <v>13.35688302</v>
      </c>
      <c r="J80">
        <v>13.72666338</v>
      </c>
      <c r="K80">
        <v>14.03474361</v>
      </c>
      <c r="L80">
        <v>14.059636380000001</v>
      </c>
      <c r="M80">
        <v>14.0127109</v>
      </c>
      <c r="N80">
        <v>13.80503028</v>
      </c>
      <c r="O80">
        <v>13.6373651</v>
      </c>
      <c r="P80">
        <v>13.80283631</v>
      </c>
      <c r="Q80">
        <v>14.114159369999999</v>
      </c>
      <c r="R80">
        <v>14.066027119999999</v>
      </c>
      <c r="S80">
        <v>13.84076686</v>
      </c>
      <c r="T80">
        <v>13.79885194</v>
      </c>
      <c r="U80">
        <v>13.876610080000001</v>
      </c>
      <c r="V80">
        <v>13.94744515</v>
      </c>
      <c r="W80">
        <v>13.98246395</v>
      </c>
      <c r="X80">
        <v>13.972679400000001</v>
      </c>
      <c r="Y80">
        <v>13.820799490000001</v>
      </c>
      <c r="Z80">
        <v>13.65452881</v>
      </c>
      <c r="AA80">
        <v>13.494879190000001</v>
      </c>
      <c r="AB80">
        <v>13.35185701</v>
      </c>
      <c r="AC80">
        <v>13.225186880000001</v>
      </c>
      <c r="AD80">
        <v>13.12893087</v>
      </c>
      <c r="AE80">
        <v>13.05362296</v>
      </c>
      <c r="AF80">
        <v>12.992754140000001</v>
      </c>
      <c r="AG80">
        <v>12.94049886</v>
      </c>
      <c r="AH80">
        <v>12.8962754</v>
      </c>
      <c r="AI80">
        <v>12.85756939</v>
      </c>
      <c r="AJ80">
        <v>12.81862926</v>
      </c>
      <c r="AK80">
        <v>12.780114729999999</v>
      </c>
      <c r="AL80">
        <v>12.7425815</v>
      </c>
      <c r="AM80">
        <v>12.692192800000001</v>
      </c>
      <c r="AN80">
        <v>12.63954305</v>
      </c>
      <c r="AO80">
        <v>12.58530474</v>
      </c>
      <c r="AP80">
        <v>12.53010866</v>
      </c>
      <c r="AQ80">
        <v>12.47437212</v>
      </c>
      <c r="AR80">
        <v>12.41792485</v>
      </c>
      <c r="AS80">
        <v>12.36029242</v>
      </c>
      <c r="AT80">
        <v>12.301281619999999</v>
      </c>
      <c r="AU80">
        <v>12.240677079999999</v>
      </c>
      <c r="AV80">
        <v>12.178255139999999</v>
      </c>
      <c r="AW80">
        <v>12.116328709999999</v>
      </c>
    </row>
    <row r="81" spans="2:99" x14ac:dyDescent="0.35">
      <c r="B81" t="s">
        <v>181</v>
      </c>
      <c r="C81">
        <v>10.826676236859401</v>
      </c>
      <c r="D81">
        <v>11.000502025829901</v>
      </c>
      <c r="E81">
        <v>11.17711864</v>
      </c>
      <c r="F81">
        <v>11.65087525</v>
      </c>
      <c r="G81">
        <v>12.07033526</v>
      </c>
      <c r="H81">
        <v>11.45635903</v>
      </c>
      <c r="I81">
        <v>11.91875087</v>
      </c>
      <c r="J81">
        <v>12.31142917</v>
      </c>
      <c r="K81">
        <v>12.40399347</v>
      </c>
      <c r="L81">
        <v>12.334625600000001</v>
      </c>
      <c r="M81">
        <v>12.34333093</v>
      </c>
      <c r="N81">
        <v>12.38256728</v>
      </c>
      <c r="O81">
        <v>12.499613119999999</v>
      </c>
      <c r="P81">
        <v>12.55027273</v>
      </c>
      <c r="Q81">
        <v>12.501484850000001</v>
      </c>
      <c r="R81">
        <v>12.161810880000001</v>
      </c>
      <c r="S81">
        <v>11.649539730000001</v>
      </c>
      <c r="T81">
        <v>11.252595530000001</v>
      </c>
      <c r="U81">
        <v>10.94626849</v>
      </c>
      <c r="V81">
        <v>10.752473630000001</v>
      </c>
      <c r="W81">
        <v>10.79261829</v>
      </c>
      <c r="X81">
        <v>10.89548546</v>
      </c>
      <c r="Y81">
        <v>11.0987262</v>
      </c>
      <c r="Z81">
        <v>11.24983656</v>
      </c>
      <c r="AA81">
        <v>11.372511599999999</v>
      </c>
      <c r="AB81">
        <v>11.48567989</v>
      </c>
      <c r="AC81">
        <v>11.58970577</v>
      </c>
      <c r="AD81">
        <v>11.708440339999999</v>
      </c>
      <c r="AE81">
        <v>11.841181199999999</v>
      </c>
      <c r="AF81">
        <v>11.98185017</v>
      </c>
      <c r="AG81">
        <v>12.122401959999999</v>
      </c>
      <c r="AH81">
        <v>12.26221346</v>
      </c>
      <c r="AI81">
        <v>12.398304059999999</v>
      </c>
      <c r="AJ81">
        <v>12.524854059999999</v>
      </c>
      <c r="AK81">
        <v>12.642740570000001</v>
      </c>
      <c r="AL81">
        <v>12.75337478</v>
      </c>
      <c r="AM81">
        <v>12.845633279999999</v>
      </c>
      <c r="AN81">
        <v>12.84448018</v>
      </c>
      <c r="AO81">
        <v>12.808191170000001</v>
      </c>
      <c r="AP81">
        <v>12.7583422</v>
      </c>
      <c r="AQ81">
        <v>12.70130874</v>
      </c>
      <c r="AR81">
        <v>12.64005463</v>
      </c>
      <c r="AS81">
        <v>12.57343998</v>
      </c>
      <c r="AT81">
        <v>12.50168423</v>
      </c>
      <c r="AU81">
        <v>12.42586159</v>
      </c>
      <c r="AV81">
        <v>12.346506120000001</v>
      </c>
      <c r="AW81">
        <v>12.262601419999999</v>
      </c>
    </row>
    <row r="82" spans="2:99" x14ac:dyDescent="0.35">
      <c r="B82" t="s">
        <v>182</v>
      </c>
      <c r="C82" s="39">
        <v>4.42659733299524E-4</v>
      </c>
      <c r="D82" s="39">
        <v>4.4976677849999601E-4</v>
      </c>
      <c r="E82" s="39">
        <v>4.5698792999999998E-4</v>
      </c>
      <c r="F82" s="39">
        <v>1.0015061200000001E-3</v>
      </c>
      <c r="G82" s="39">
        <v>1.7115045499999999E-3</v>
      </c>
      <c r="H82">
        <v>2.7231342299999998E-3</v>
      </c>
      <c r="I82">
        <v>3.9869559899999999E-3</v>
      </c>
      <c r="J82" s="39">
        <v>5.55874551E-3</v>
      </c>
      <c r="K82" s="39">
        <v>7.2557756699999998E-3</v>
      </c>
      <c r="L82" s="39">
        <v>9.2828890299999998E-3</v>
      </c>
      <c r="M82" s="39">
        <v>1.1861709999999999E-2</v>
      </c>
      <c r="N82" s="39">
        <v>1.55252432E-2</v>
      </c>
      <c r="O82" s="39">
        <v>2.00649023E-2</v>
      </c>
      <c r="P82" s="39">
        <v>2.5472291300000002E-2</v>
      </c>
      <c r="Q82" s="39">
        <v>3.19223701E-2</v>
      </c>
      <c r="R82" s="39">
        <v>3.95494516E-2</v>
      </c>
      <c r="S82" s="39">
        <v>5.62782395E-2</v>
      </c>
      <c r="T82" s="39">
        <v>8.6907346199999999E-2</v>
      </c>
      <c r="U82" s="39">
        <v>0.13927569449999999</v>
      </c>
      <c r="V82" s="39">
        <v>0.19580885649999999</v>
      </c>
      <c r="W82" s="39">
        <v>0.25658616760000003</v>
      </c>
      <c r="X82" s="39">
        <v>0.32243121070000003</v>
      </c>
      <c r="Y82" s="39">
        <v>0.39737408489999998</v>
      </c>
      <c r="Z82" s="39">
        <v>0.48271133779999997</v>
      </c>
      <c r="AA82" s="39">
        <v>0.57923476699999998</v>
      </c>
      <c r="AB82" s="39">
        <v>0.68741908770000004</v>
      </c>
      <c r="AC82" s="39">
        <v>0.80776798480000001</v>
      </c>
      <c r="AD82" s="39">
        <v>0.94031389359999995</v>
      </c>
      <c r="AE82" s="39">
        <v>1.0853590870000001</v>
      </c>
      <c r="AF82" s="39">
        <v>1.243082338</v>
      </c>
      <c r="AG82" s="39">
        <v>1.4134941480000001</v>
      </c>
      <c r="AH82" s="39">
        <v>1.596452875</v>
      </c>
      <c r="AI82" s="39">
        <v>1.791192728</v>
      </c>
      <c r="AJ82" s="39">
        <v>1.9970145640000001</v>
      </c>
      <c r="AK82" s="39">
        <v>2.2129168890000002</v>
      </c>
      <c r="AL82" s="39">
        <v>2.4376771910000001</v>
      </c>
      <c r="AM82" s="39">
        <v>2.67005479</v>
      </c>
      <c r="AN82" s="39">
        <v>2.9090913710000001</v>
      </c>
      <c r="AO82" s="39">
        <v>3.152850956</v>
      </c>
      <c r="AP82" s="39">
        <v>3.3991383599999998</v>
      </c>
      <c r="AQ82" s="39">
        <v>3.6460020499999999</v>
      </c>
      <c r="AR82" s="39">
        <v>3.8915925329999999</v>
      </c>
      <c r="AS82" s="39">
        <v>4.134219045</v>
      </c>
      <c r="AT82" s="39">
        <v>4.3726725799999997</v>
      </c>
      <c r="AU82" s="39">
        <v>4.6059182569999999</v>
      </c>
      <c r="AV82" s="39">
        <v>4.8330990890000001</v>
      </c>
      <c r="AW82" s="39">
        <v>5.0537013579999996</v>
      </c>
    </row>
    <row r="83" spans="2:99" x14ac:dyDescent="0.35">
      <c r="B83" t="s">
        <v>183</v>
      </c>
      <c r="C83">
        <v>1.20067893172721</v>
      </c>
      <c r="D83">
        <v>1.2199562203467</v>
      </c>
      <c r="E83">
        <v>1.2395430119999999</v>
      </c>
      <c r="F83">
        <v>1.278231685</v>
      </c>
      <c r="G83">
        <v>1.2739001969999999</v>
      </c>
      <c r="H83">
        <v>1.0848550100000001</v>
      </c>
      <c r="I83">
        <v>1.1434124160000001</v>
      </c>
      <c r="J83">
        <v>1.180714957</v>
      </c>
      <c r="K83">
        <v>1.233426125</v>
      </c>
      <c r="L83">
        <v>1.2311084269999999</v>
      </c>
      <c r="M83">
        <v>1.228135293</v>
      </c>
      <c r="N83">
        <v>1.137917155</v>
      </c>
      <c r="O83">
        <v>1.125296077</v>
      </c>
      <c r="P83">
        <v>1.1705074339999999</v>
      </c>
      <c r="Q83">
        <v>1.2722151530000001</v>
      </c>
      <c r="R83">
        <v>1.3135147920000001</v>
      </c>
      <c r="S83">
        <v>1.2674330570000001</v>
      </c>
      <c r="T83">
        <v>1.2458300360000001</v>
      </c>
      <c r="U83">
        <v>1.2505326290000001</v>
      </c>
      <c r="V83">
        <v>1.274699443</v>
      </c>
      <c r="W83">
        <v>1.3033212439999999</v>
      </c>
      <c r="X83">
        <v>1.3365181159999999</v>
      </c>
      <c r="Y83">
        <v>1.343764264</v>
      </c>
      <c r="Z83">
        <v>1.340780474</v>
      </c>
      <c r="AA83">
        <v>1.3352295649999999</v>
      </c>
      <c r="AB83">
        <v>1.331280638</v>
      </c>
      <c r="AC83">
        <v>1.329074579</v>
      </c>
      <c r="AD83">
        <v>1.3327608070000001</v>
      </c>
      <c r="AE83">
        <v>1.3419475620000001</v>
      </c>
      <c r="AF83">
        <v>1.355455909</v>
      </c>
      <c r="AG83">
        <v>1.3715865949999999</v>
      </c>
      <c r="AH83">
        <v>1.39034689</v>
      </c>
      <c r="AI83">
        <v>1.412008908</v>
      </c>
      <c r="AJ83">
        <v>1.434881372</v>
      </c>
      <c r="AK83">
        <v>1.4587654299999999</v>
      </c>
      <c r="AL83">
        <v>1.483592273</v>
      </c>
      <c r="AM83">
        <v>1.507177851</v>
      </c>
      <c r="AN83">
        <v>1.531740691</v>
      </c>
      <c r="AO83">
        <v>1.557502307</v>
      </c>
      <c r="AP83">
        <v>1.5840584849999999</v>
      </c>
      <c r="AQ83">
        <v>1.6109148689999999</v>
      </c>
      <c r="AR83">
        <v>1.63767978</v>
      </c>
      <c r="AS83">
        <v>1.664416503</v>
      </c>
      <c r="AT83">
        <v>1.6906619540000001</v>
      </c>
      <c r="AU83">
        <v>1.71639824</v>
      </c>
      <c r="AV83">
        <v>1.7416455980000001</v>
      </c>
      <c r="AW83">
        <v>1.7663031469999999</v>
      </c>
    </row>
    <row r="84" spans="2:99" x14ac:dyDescent="0.35">
      <c r="B84" t="s">
        <v>184</v>
      </c>
      <c r="C84">
        <v>0.33902625565417799</v>
      </c>
      <c r="D84">
        <v>0.34446943184985501</v>
      </c>
      <c r="E84">
        <v>0.35</v>
      </c>
      <c r="F84">
        <v>0.35821650290000001</v>
      </c>
      <c r="G84">
        <v>0.34957360059999998</v>
      </c>
      <c r="H84">
        <v>0.34368791380000002</v>
      </c>
      <c r="I84">
        <v>0.36268812010000001</v>
      </c>
      <c r="J84">
        <v>0.35924242919999999</v>
      </c>
      <c r="K84">
        <v>0.3566720189</v>
      </c>
      <c r="L84">
        <v>0.33826821680000002</v>
      </c>
      <c r="M84">
        <v>0.34724752539999998</v>
      </c>
      <c r="N84">
        <v>0.33952835840000001</v>
      </c>
      <c r="O84">
        <v>0.34123115710000002</v>
      </c>
      <c r="P84">
        <v>0.34381764110000002</v>
      </c>
      <c r="Q84">
        <v>0.3416659789</v>
      </c>
      <c r="R84">
        <v>0.33454361700000002</v>
      </c>
      <c r="S84">
        <v>0.31761133580000001</v>
      </c>
      <c r="T84">
        <v>0.31312058459999997</v>
      </c>
      <c r="U84">
        <v>0.31441152789999999</v>
      </c>
      <c r="V84">
        <v>0.31912578009999998</v>
      </c>
      <c r="W84">
        <v>0.32019117390000001</v>
      </c>
      <c r="X84">
        <v>0.32009880390000001</v>
      </c>
      <c r="Y84">
        <v>0.31825656250000001</v>
      </c>
      <c r="Z84">
        <v>0.31792697819999999</v>
      </c>
      <c r="AA84">
        <v>0.31931423489999999</v>
      </c>
      <c r="AB84">
        <v>0.32253549590000002</v>
      </c>
      <c r="AC84">
        <v>0.32655372370000002</v>
      </c>
      <c r="AD84">
        <v>0.33118313310000003</v>
      </c>
      <c r="AE84">
        <v>0.33605714040000001</v>
      </c>
      <c r="AF84">
        <v>0.34103619019999998</v>
      </c>
      <c r="AG84">
        <v>0.3457761083</v>
      </c>
      <c r="AH84">
        <v>0.35062701419999998</v>
      </c>
      <c r="AI84">
        <v>0.35604785049999998</v>
      </c>
      <c r="AJ84">
        <v>0.361522069</v>
      </c>
      <c r="AK84">
        <v>0.36716219290000002</v>
      </c>
      <c r="AL84">
        <v>0.37295086490000001</v>
      </c>
      <c r="AM84">
        <v>0.37829209330000002</v>
      </c>
      <c r="AN84">
        <v>0.38372508220000001</v>
      </c>
      <c r="AO84">
        <v>0.3894954491</v>
      </c>
      <c r="AP84">
        <v>0.39552546179999998</v>
      </c>
      <c r="AQ84">
        <v>0.40175752650000002</v>
      </c>
      <c r="AR84">
        <v>0.4080395933</v>
      </c>
      <c r="AS84">
        <v>0.41448694549999998</v>
      </c>
      <c r="AT84">
        <v>0.4209637994</v>
      </c>
      <c r="AU84">
        <v>0.42741624610000001</v>
      </c>
      <c r="AV84">
        <v>0.43386379279999998</v>
      </c>
      <c r="AW84">
        <v>0.44041432730000002</v>
      </c>
    </row>
    <row r="85" spans="2:99" x14ac:dyDescent="0.35">
      <c r="B85" t="s">
        <v>185</v>
      </c>
      <c r="C85">
        <v>12.8442518570697</v>
      </c>
      <c r="D85">
        <v>13.0504704752259</v>
      </c>
      <c r="E85">
        <v>13.26</v>
      </c>
      <c r="F85">
        <v>13.406366220000001</v>
      </c>
      <c r="G85">
        <v>12.952838870000001</v>
      </c>
      <c r="H85">
        <v>11.78619544</v>
      </c>
      <c r="I85">
        <v>12.1996205</v>
      </c>
      <c r="J85">
        <v>12.40873657</v>
      </c>
      <c r="K85">
        <v>11.803758029999999</v>
      </c>
      <c r="L85">
        <v>11.466635589999999</v>
      </c>
      <c r="M85">
        <v>11.41621372</v>
      </c>
      <c r="N85">
        <v>11.43142958</v>
      </c>
      <c r="O85">
        <v>11.869461340000001</v>
      </c>
      <c r="P85" s="39">
        <v>12.173472090000001</v>
      </c>
      <c r="Q85" s="39">
        <v>12.18195162</v>
      </c>
      <c r="R85" s="39">
        <v>12.197133880000001</v>
      </c>
      <c r="S85" s="39">
        <v>12.26401914</v>
      </c>
      <c r="T85" s="39">
        <v>12.001495869999999</v>
      </c>
      <c r="U85" s="39">
        <v>11.83232389</v>
      </c>
      <c r="V85" s="39">
        <v>11.75144601</v>
      </c>
      <c r="W85" s="39">
        <v>11.518375949999999</v>
      </c>
      <c r="X85" s="39">
        <v>11.314867039999999</v>
      </c>
      <c r="Y85" s="39">
        <v>11.208284559999999</v>
      </c>
      <c r="Z85" s="39">
        <v>11.20147079</v>
      </c>
      <c r="AA85" s="39">
        <v>11.263845999999999</v>
      </c>
      <c r="AB85" s="39">
        <v>11.37512282</v>
      </c>
      <c r="AC85" s="39">
        <v>11.508958549999999</v>
      </c>
      <c r="AD85" s="39">
        <v>11.65145965</v>
      </c>
      <c r="AE85" s="39">
        <v>11.790299360000001</v>
      </c>
      <c r="AF85">
        <v>11.927487749999999</v>
      </c>
      <c r="AG85">
        <v>12.059530990000001</v>
      </c>
      <c r="AH85">
        <v>12.19605685</v>
      </c>
      <c r="AI85">
        <v>12.34106364</v>
      </c>
      <c r="AJ85">
        <v>12.49001737</v>
      </c>
      <c r="AK85">
        <v>12.64804734</v>
      </c>
      <c r="AL85">
        <v>12.812593010000001</v>
      </c>
      <c r="AM85">
        <v>12.977723879999999</v>
      </c>
      <c r="AN85">
        <v>13.136265659999999</v>
      </c>
      <c r="AO85">
        <v>13.29867814</v>
      </c>
      <c r="AP85">
        <v>13.464279579999999</v>
      </c>
      <c r="AQ85">
        <v>13.63454226</v>
      </c>
      <c r="AR85">
        <v>13.80315547</v>
      </c>
      <c r="AS85">
        <v>13.977345290000001</v>
      </c>
      <c r="AT85">
        <v>14.153206040000001</v>
      </c>
      <c r="AU85">
        <v>14.32881512</v>
      </c>
      <c r="AV85">
        <v>14.504799240000001</v>
      </c>
      <c r="AW85">
        <v>14.68591999</v>
      </c>
    </row>
    <row r="86" spans="2:99" x14ac:dyDescent="0.35">
      <c r="B86" t="s">
        <v>186</v>
      </c>
      <c r="C86">
        <v>17.113958899133198</v>
      </c>
      <c r="D86">
        <v>17.388729044925601</v>
      </c>
      <c r="E86">
        <v>17.667910710000001</v>
      </c>
      <c r="F86">
        <v>17.589294949999999</v>
      </c>
      <c r="G86">
        <v>17.26592788</v>
      </c>
      <c r="H86">
        <v>17.23062973</v>
      </c>
      <c r="I86">
        <v>17.274708220000001</v>
      </c>
      <c r="J86">
        <v>16.990549640000001</v>
      </c>
      <c r="K86" s="39">
        <v>16.46758157</v>
      </c>
      <c r="L86" s="39">
        <v>16.15018559</v>
      </c>
      <c r="M86" s="39">
        <v>15.96920869</v>
      </c>
      <c r="N86" s="39">
        <v>15.928956039999999</v>
      </c>
      <c r="O86" s="39">
        <v>15.9938488</v>
      </c>
      <c r="P86" s="39">
        <v>15.728275180000001</v>
      </c>
      <c r="Q86" s="39">
        <v>15.09708629</v>
      </c>
      <c r="R86" s="39">
        <v>14.554476279999999</v>
      </c>
      <c r="S86" s="39">
        <v>14.02386096</v>
      </c>
      <c r="T86" s="39">
        <v>13.559768760000001</v>
      </c>
      <c r="U86" s="39">
        <v>13.313182189999999</v>
      </c>
      <c r="V86" s="39">
        <v>13.04472105</v>
      </c>
      <c r="W86" s="39">
        <v>12.552877860000001</v>
      </c>
      <c r="X86" s="39">
        <v>12.01152922</v>
      </c>
      <c r="Y86" s="39">
        <v>11.5287539</v>
      </c>
      <c r="Z86">
        <v>11.121294410000001</v>
      </c>
      <c r="AA86">
        <v>10.7683389</v>
      </c>
      <c r="AB86">
        <v>10.479481079999999</v>
      </c>
      <c r="AC86">
        <v>10.21949218</v>
      </c>
      <c r="AD86">
        <v>9.9716876919999997</v>
      </c>
      <c r="AE86">
        <v>9.7378478430000008</v>
      </c>
      <c r="AF86">
        <v>9.5186393460000005</v>
      </c>
      <c r="AG86">
        <v>9.3048143129999996</v>
      </c>
      <c r="AH86">
        <v>9.1071447439999904</v>
      </c>
      <c r="AI86">
        <v>8.9341996100000003</v>
      </c>
      <c r="AJ86">
        <v>8.7656225509999999</v>
      </c>
      <c r="AK86">
        <v>8.606774068</v>
      </c>
      <c r="AL86">
        <v>8.4550468809999995</v>
      </c>
      <c r="AM86">
        <v>8.2888978009999903</v>
      </c>
      <c r="AN86">
        <v>8.125511822</v>
      </c>
      <c r="AO86">
        <v>7.968535342</v>
      </c>
      <c r="AP86">
        <v>7.8166185559999999</v>
      </c>
      <c r="AQ86">
        <v>7.6703091189999997</v>
      </c>
      <c r="AR86">
        <v>7.5277876859999999</v>
      </c>
      <c r="AS86">
        <v>7.3913241000000003</v>
      </c>
      <c r="AT86" s="39">
        <v>7.2575743309999998</v>
      </c>
      <c r="AU86" s="39">
        <v>7.1255668019999998</v>
      </c>
      <c r="AV86">
        <v>6.9950935320000003</v>
      </c>
      <c r="AW86">
        <v>6.8684287319999999</v>
      </c>
    </row>
    <row r="87" spans="2:99" x14ac:dyDescent="0.35">
      <c r="B87" t="s">
        <v>187</v>
      </c>
      <c r="C87">
        <v>5.6395460874857797</v>
      </c>
      <c r="D87">
        <v>5.7300908240832298</v>
      </c>
      <c r="E87">
        <v>5.8220892859999998</v>
      </c>
      <c r="F87">
        <v>6.1628151679999998</v>
      </c>
      <c r="G87">
        <v>6.3700858589999996</v>
      </c>
      <c r="H87">
        <v>6.5997211179999997</v>
      </c>
      <c r="I87">
        <v>7.0782525039999999</v>
      </c>
      <c r="J87">
        <v>7.3364461399999996</v>
      </c>
      <c r="K87">
        <v>7.3442658769999998</v>
      </c>
      <c r="L87">
        <v>7.477374159</v>
      </c>
      <c r="M87">
        <v>7.8132811359999996</v>
      </c>
      <c r="N87">
        <v>8.4717278440000001</v>
      </c>
      <c r="O87">
        <v>9.0142415519999997</v>
      </c>
      <c r="P87">
        <v>8.8984163069999997</v>
      </c>
      <c r="Q87">
        <v>8.2006150869999903</v>
      </c>
      <c r="R87">
        <v>7.5569867110000004</v>
      </c>
      <c r="S87">
        <v>7.0652206660000001</v>
      </c>
      <c r="T87">
        <v>6.6256112360000001</v>
      </c>
      <c r="U87">
        <v>6.2692546199999999</v>
      </c>
      <c r="V87">
        <v>6.0000228699999996</v>
      </c>
      <c r="W87">
        <v>5.7929463959999996</v>
      </c>
      <c r="X87">
        <v>5.6110371079999997</v>
      </c>
      <c r="Y87">
        <v>5.5706963250000001</v>
      </c>
      <c r="Z87">
        <v>5.5809917750000002</v>
      </c>
      <c r="AA87">
        <v>5.6177211250000001</v>
      </c>
      <c r="AB87">
        <v>5.6733688630000003</v>
      </c>
      <c r="AC87">
        <v>5.7276829170000001</v>
      </c>
      <c r="AD87">
        <v>5.7720568170000002</v>
      </c>
      <c r="AE87">
        <v>5.8051484960000002</v>
      </c>
      <c r="AF87">
        <v>5.8284803529999998</v>
      </c>
      <c r="AG87">
        <v>5.8399646499999998</v>
      </c>
      <c r="AH87">
        <v>5.8468263379999996</v>
      </c>
      <c r="AI87">
        <v>5.8548646450000001</v>
      </c>
      <c r="AJ87">
        <v>5.85921482</v>
      </c>
      <c r="AK87">
        <v>5.8627412110000003</v>
      </c>
      <c r="AL87">
        <v>5.8655687509999996</v>
      </c>
      <c r="AM87">
        <v>5.8592604430000002</v>
      </c>
      <c r="AN87">
        <v>5.8201236439999997</v>
      </c>
      <c r="AO87">
        <v>5.771183486</v>
      </c>
      <c r="AP87">
        <v>5.7196122530000002</v>
      </c>
      <c r="AQ87">
        <v>5.6676260489999999</v>
      </c>
      <c r="AR87">
        <v>5.6152247590000002</v>
      </c>
      <c r="AS87">
        <v>5.5623273480000002</v>
      </c>
      <c r="AT87">
        <v>5.5084003900000003</v>
      </c>
      <c r="AU87">
        <v>5.4533377009999997</v>
      </c>
      <c r="AV87">
        <v>5.3972466419999998</v>
      </c>
      <c r="AW87">
        <v>5.3406745630000003</v>
      </c>
    </row>
    <row r="88" spans="2:99" x14ac:dyDescent="0.35">
      <c r="B88" t="s">
        <v>188</v>
      </c>
      <c r="C88" s="39">
        <v>1.0609788529198101E-6</v>
      </c>
      <c r="D88" s="39">
        <v>1.0780132115867701E-6</v>
      </c>
      <c r="E88" s="39">
        <v>1.0953210600000001E-6</v>
      </c>
      <c r="F88" s="39">
        <v>1.4838590899999999E-6</v>
      </c>
      <c r="G88" s="39">
        <v>3.5798119400000001E-6</v>
      </c>
      <c r="H88" s="39">
        <v>5.5341009799999998E-6</v>
      </c>
      <c r="I88" s="39">
        <v>7.5213207299999999E-6</v>
      </c>
      <c r="J88" s="39">
        <v>9.9560764000000002E-6</v>
      </c>
      <c r="K88" s="39">
        <v>1.2266478899999999E-5</v>
      </c>
      <c r="L88" s="39">
        <v>1.42955088E-5</v>
      </c>
      <c r="M88" s="39">
        <v>1.6228213900000002E-5</v>
      </c>
      <c r="N88" s="39">
        <v>1.7687664899999999E-5</v>
      </c>
      <c r="O88" s="39">
        <v>1.8859059899999999E-5</v>
      </c>
      <c r="P88" s="39">
        <v>2.04852613E-5</v>
      </c>
      <c r="Q88" s="39">
        <v>2.2903521799999999E-5</v>
      </c>
      <c r="R88" s="39">
        <v>2.5220896500000001E-5</v>
      </c>
      <c r="S88" s="39">
        <v>2.8563576100000001E-5</v>
      </c>
      <c r="T88" s="39">
        <v>3.0999832199999998E-5</v>
      </c>
      <c r="U88" s="39">
        <v>3.3610795799999999E-5</v>
      </c>
      <c r="V88" s="39">
        <v>3.6415183100000002E-5</v>
      </c>
      <c r="W88" s="39">
        <v>3.9400441700000003E-5</v>
      </c>
      <c r="X88" s="39">
        <v>4.2540634399999997E-5</v>
      </c>
      <c r="Y88" s="39">
        <v>4.5731826399999999E-5</v>
      </c>
      <c r="Z88" s="39">
        <v>4.8833108499999998E-5</v>
      </c>
      <c r="AA88" s="39">
        <v>5.1743854200000002E-5</v>
      </c>
      <c r="AB88" s="39">
        <v>5.4384299100000003E-5</v>
      </c>
      <c r="AC88" s="39">
        <v>5.6704857299999997E-5</v>
      </c>
      <c r="AD88" s="39">
        <v>5.8666072099999999E-5</v>
      </c>
      <c r="AE88" s="39">
        <v>6.0254384200000003E-5</v>
      </c>
      <c r="AF88" s="39">
        <v>6.1464356500000005E-5</v>
      </c>
      <c r="AG88" s="39">
        <v>6.2297584699999995E-5</v>
      </c>
      <c r="AH88" s="39">
        <v>6.2761013899999998E-5</v>
      </c>
      <c r="AI88" s="39">
        <v>6.2868845000000007E-5</v>
      </c>
      <c r="AJ88" s="39">
        <v>6.2634005699999999E-5</v>
      </c>
      <c r="AK88" s="39">
        <v>6.2071630999999995E-5</v>
      </c>
      <c r="AL88" s="39">
        <v>6.1202948599999997E-5</v>
      </c>
      <c r="AM88" s="39">
        <v>6.0055957699999999E-5</v>
      </c>
      <c r="AN88" s="39">
        <v>5.86688697E-5</v>
      </c>
      <c r="AO88" s="39">
        <v>5.7068737200000002E-5</v>
      </c>
      <c r="AP88" s="39">
        <v>5.5284065600000002E-5</v>
      </c>
      <c r="AQ88" s="39">
        <v>5.3346889099999997E-5</v>
      </c>
      <c r="AR88" s="39">
        <v>5.1289702500000001E-5</v>
      </c>
      <c r="AS88" s="39">
        <v>4.9145179199999997E-5</v>
      </c>
      <c r="AT88" s="39">
        <v>4.6943343099999997E-5</v>
      </c>
      <c r="AU88" s="39">
        <v>4.4711023199999999E-5</v>
      </c>
      <c r="AV88" s="39">
        <v>4.2471780000000001E-5</v>
      </c>
      <c r="AW88" s="39">
        <v>4.0246400899999999E-5</v>
      </c>
      <c r="BA88" s="39"/>
      <c r="BB88" s="39"/>
      <c r="BC88" s="39"/>
      <c r="BD88" s="39"/>
      <c r="BE88" s="39"/>
      <c r="BF88" s="39"/>
      <c r="BG88" s="39"/>
      <c r="BH88" s="39"/>
      <c r="BI88" s="39"/>
      <c r="BJ88" s="39"/>
      <c r="BK88" s="39"/>
      <c r="BL88" s="39"/>
      <c r="BM88" s="39"/>
      <c r="BN88" s="39"/>
      <c r="BO88" s="39"/>
      <c r="BP88" s="39"/>
      <c r="BQ88" s="39"/>
      <c r="BR88" s="39"/>
      <c r="BS88" s="39"/>
      <c r="BT88" s="39"/>
      <c r="BU88" s="39"/>
      <c r="BV88" s="39"/>
      <c r="BW88" s="39"/>
      <c r="BX88" s="39"/>
      <c r="BY88" s="39"/>
      <c r="BZ88" s="39"/>
      <c r="CA88" s="39"/>
      <c r="CB88" s="39"/>
      <c r="CC88" s="39"/>
      <c r="CD88" s="39"/>
      <c r="CE88" s="39"/>
      <c r="CF88" s="39"/>
      <c r="CG88" s="39"/>
      <c r="CH88" s="39"/>
      <c r="CI88" s="39"/>
      <c r="CJ88" s="39"/>
      <c r="CK88" s="39"/>
      <c r="CL88" s="39"/>
      <c r="CM88" s="39"/>
      <c r="CN88" s="39"/>
      <c r="CO88" s="39"/>
      <c r="CP88" s="39"/>
      <c r="CQ88" s="39"/>
      <c r="CR88" s="39"/>
      <c r="CS88" s="39"/>
      <c r="CT88" s="39"/>
      <c r="CU88" s="39"/>
    </row>
    <row r="89" spans="2:99" x14ac:dyDescent="0.35">
      <c r="B89" t="s">
        <v>189</v>
      </c>
      <c r="C89" s="39">
        <v>0.26347077198670499</v>
      </c>
      <c r="D89" s="39">
        <v>0.26770088045298701</v>
      </c>
      <c r="E89" s="39">
        <v>0.27199890469999999</v>
      </c>
      <c r="F89" s="39">
        <v>0.2983116334</v>
      </c>
      <c r="G89" s="39">
        <v>0.28581818079999999</v>
      </c>
      <c r="H89" s="39">
        <v>0.22572704169999999</v>
      </c>
      <c r="I89" s="39">
        <v>0.2559517644</v>
      </c>
      <c r="J89" s="39">
        <v>0.2484494672</v>
      </c>
      <c r="K89" s="39">
        <v>0.27133175040000002</v>
      </c>
      <c r="L89" s="39">
        <v>0.26061885709999999</v>
      </c>
      <c r="M89" s="39">
        <v>0.24851882510000001</v>
      </c>
      <c r="N89" s="39">
        <v>0.22971813250000001</v>
      </c>
      <c r="O89" s="39">
        <v>0.21366886260000001</v>
      </c>
      <c r="P89" s="39">
        <v>0.2073760731</v>
      </c>
      <c r="Q89" s="39">
        <v>0.20382631079999999</v>
      </c>
      <c r="R89" s="39">
        <v>0.19910599509999999</v>
      </c>
      <c r="S89" s="39">
        <v>0.19093799259999999</v>
      </c>
      <c r="T89" s="39">
        <v>0.1845123189</v>
      </c>
      <c r="U89" s="39">
        <v>0.18321812109999999</v>
      </c>
      <c r="V89" s="39">
        <v>0.1853668201</v>
      </c>
      <c r="W89" s="39">
        <v>0.18821658199999999</v>
      </c>
      <c r="X89" s="39">
        <v>0.1912636318</v>
      </c>
      <c r="Y89" s="39">
        <v>0.19215097549999999</v>
      </c>
      <c r="Z89" s="39">
        <v>0.19272215379999999</v>
      </c>
      <c r="AA89" s="39">
        <v>0.19345440310000001</v>
      </c>
      <c r="AB89" s="39">
        <v>0.194726502</v>
      </c>
      <c r="AC89" s="39">
        <v>0.196202925</v>
      </c>
      <c r="AD89" s="39">
        <v>0.27026269069999997</v>
      </c>
      <c r="AE89" s="39">
        <v>0.34470701279999999</v>
      </c>
      <c r="AF89" s="39">
        <v>0.41964446090000002</v>
      </c>
      <c r="AG89" s="39">
        <v>0.49484714029999999</v>
      </c>
      <c r="AH89" s="39">
        <v>0.57080857210000002</v>
      </c>
      <c r="AI89" s="39">
        <v>0.64848581520000004</v>
      </c>
      <c r="AJ89" s="39">
        <v>0.727274474</v>
      </c>
      <c r="AK89" s="39">
        <v>0.80737699190000001</v>
      </c>
      <c r="AL89" s="39">
        <v>0.88876942889999999</v>
      </c>
      <c r="AM89" s="39">
        <v>0.97028570510000001</v>
      </c>
      <c r="AN89" s="39">
        <v>1.01203193</v>
      </c>
      <c r="AO89" s="39">
        <v>1.0553554350000001</v>
      </c>
      <c r="AP89" s="39">
        <v>1.09991292</v>
      </c>
      <c r="AQ89" s="39">
        <v>1.1454692609999999</v>
      </c>
      <c r="AR89" s="39">
        <v>1.191597968</v>
      </c>
      <c r="AS89" s="39">
        <v>1.238611592</v>
      </c>
      <c r="AT89" s="39">
        <v>1.2860524179999999</v>
      </c>
      <c r="AU89" s="39">
        <v>1.333735919</v>
      </c>
      <c r="AV89">
        <v>1.3815966770000001</v>
      </c>
      <c r="AW89">
        <v>1.4297792659999999</v>
      </c>
    </row>
    <row r="90" spans="2:99" x14ac:dyDescent="0.35">
      <c r="B90" t="s">
        <v>190</v>
      </c>
      <c r="C90">
        <v>2318131524.4374599</v>
      </c>
      <c r="D90">
        <v>2355349875.8831902</v>
      </c>
      <c r="E90">
        <v>2393165780</v>
      </c>
      <c r="F90">
        <v>2417743066</v>
      </c>
      <c r="G90">
        <v>2442572755</v>
      </c>
      <c r="H90">
        <v>2467657440</v>
      </c>
      <c r="I90">
        <v>2492999739</v>
      </c>
      <c r="J90">
        <v>2518602297</v>
      </c>
      <c r="K90">
        <v>2544467789</v>
      </c>
      <c r="L90">
        <v>2570598913</v>
      </c>
      <c r="M90">
        <v>2596998398</v>
      </c>
      <c r="N90">
        <v>2623669000</v>
      </c>
      <c r="O90">
        <v>2639275785</v>
      </c>
      <c r="P90">
        <v>2654975407</v>
      </c>
      <c r="Q90">
        <v>2670768417</v>
      </c>
      <c r="R90">
        <v>2685092362</v>
      </c>
      <c r="S90">
        <v>2699078161</v>
      </c>
      <c r="T90">
        <v>2712239502</v>
      </c>
      <c r="U90">
        <v>2724931683</v>
      </c>
      <c r="V90">
        <v>2739214856</v>
      </c>
      <c r="W90">
        <v>2749023446</v>
      </c>
      <c r="X90">
        <v>2758401761</v>
      </c>
      <c r="Y90">
        <v>2767469993</v>
      </c>
      <c r="Z90">
        <v>2776186181</v>
      </c>
      <c r="AA90">
        <v>2784711902</v>
      </c>
      <c r="AB90">
        <v>2792923956</v>
      </c>
      <c r="AC90">
        <v>2800780226</v>
      </c>
      <c r="AD90">
        <v>2808483825</v>
      </c>
      <c r="AE90">
        <v>2815911242</v>
      </c>
      <c r="AF90">
        <v>2823020355</v>
      </c>
      <c r="AG90">
        <v>2829809899</v>
      </c>
      <c r="AH90">
        <v>2836525323</v>
      </c>
      <c r="AI90">
        <v>2842878110</v>
      </c>
      <c r="AJ90">
        <v>2848743165</v>
      </c>
      <c r="AK90">
        <v>2854366252</v>
      </c>
      <c r="AL90">
        <v>2859705092</v>
      </c>
      <c r="AM90">
        <v>2864675815</v>
      </c>
      <c r="AN90">
        <v>2869442737</v>
      </c>
      <c r="AO90">
        <v>2873839117</v>
      </c>
      <c r="AP90">
        <v>2877863532</v>
      </c>
      <c r="AQ90">
        <v>2881764117</v>
      </c>
      <c r="AR90">
        <v>2885373816</v>
      </c>
      <c r="AS90">
        <v>2888733219</v>
      </c>
      <c r="AT90">
        <v>2891966631</v>
      </c>
      <c r="AU90">
        <v>2894989971</v>
      </c>
      <c r="AV90">
        <v>2897802448</v>
      </c>
      <c r="AW90">
        <v>2900403271</v>
      </c>
    </row>
    <row r="91" spans="2:99" x14ac:dyDescent="0.35">
      <c r="B91" t="s">
        <v>191</v>
      </c>
      <c r="C91">
        <v>640398.31806251395</v>
      </c>
      <c r="D91">
        <v>650680.12020171306</v>
      </c>
      <c r="E91">
        <v>661127</v>
      </c>
      <c r="F91">
        <v>1307140.9950000001</v>
      </c>
      <c r="G91">
        <v>7466311.4050000003</v>
      </c>
      <c r="H91">
        <v>16353860.67</v>
      </c>
      <c r="I91">
        <v>26073472.75</v>
      </c>
      <c r="J91">
        <v>36142712.829999998</v>
      </c>
      <c r="K91">
        <v>46771776.799999997</v>
      </c>
      <c r="L91">
        <v>57795150.909999996</v>
      </c>
      <c r="M91">
        <v>69699751.760000005</v>
      </c>
      <c r="N91">
        <v>82574858.200000003</v>
      </c>
      <c r="O91">
        <v>96769754.560000002</v>
      </c>
      <c r="P91">
        <v>111620329.3</v>
      </c>
      <c r="Q91">
        <v>127527834.5</v>
      </c>
      <c r="R91">
        <v>144239226.40000001</v>
      </c>
      <c r="S91">
        <v>163218550.59999999</v>
      </c>
      <c r="T91">
        <v>182957474.90000001</v>
      </c>
      <c r="U91">
        <v>205399866.5</v>
      </c>
      <c r="V91">
        <v>228765423.59999999</v>
      </c>
      <c r="W91">
        <v>254198627.09999999</v>
      </c>
      <c r="X91">
        <v>284799912.19999999</v>
      </c>
      <c r="Y91">
        <v>318934829.10000002</v>
      </c>
      <c r="Z91">
        <v>355422634.80000001</v>
      </c>
      <c r="AA91">
        <v>393731732.5</v>
      </c>
      <c r="AB91">
        <v>433289102.69999999</v>
      </c>
      <c r="AC91">
        <v>473252155.5</v>
      </c>
      <c r="AD91">
        <v>513587723.60000002</v>
      </c>
      <c r="AE91">
        <v>553887250.70000005</v>
      </c>
      <c r="AF91">
        <v>593951542.5</v>
      </c>
      <c r="AG91">
        <v>633577325</v>
      </c>
      <c r="AH91">
        <v>672652944.20000005</v>
      </c>
      <c r="AI91">
        <v>711090894</v>
      </c>
      <c r="AJ91">
        <v>748844808.5</v>
      </c>
      <c r="AK91">
        <v>785995435.89999998</v>
      </c>
      <c r="AL91">
        <v>822618865.79999995</v>
      </c>
      <c r="AM91">
        <v>858936429.60000002</v>
      </c>
      <c r="AN91">
        <v>895322363.89999998</v>
      </c>
      <c r="AO91">
        <v>931930464.89999998</v>
      </c>
      <c r="AP91">
        <v>968563426.79999995</v>
      </c>
      <c r="AQ91">
        <v>1005081863</v>
      </c>
      <c r="AR91">
        <v>1041344449</v>
      </c>
      <c r="AS91">
        <v>1077290608</v>
      </c>
      <c r="AT91">
        <v>1112935109</v>
      </c>
      <c r="AU91">
        <v>1148289679</v>
      </c>
      <c r="AV91">
        <v>1183383256</v>
      </c>
      <c r="AW91">
        <v>1218238870</v>
      </c>
    </row>
    <row r="92" spans="2:99" x14ac:dyDescent="0.35">
      <c r="B92" t="s">
        <v>192</v>
      </c>
      <c r="C92">
        <v>41062689.603059798</v>
      </c>
      <c r="D92">
        <v>41721964.366740197</v>
      </c>
      <c r="E92">
        <v>42391824</v>
      </c>
      <c r="F92">
        <v>45367510.539999999</v>
      </c>
      <c r="G92">
        <v>44956035.390000001</v>
      </c>
      <c r="H92">
        <v>43542122.549999997</v>
      </c>
      <c r="I92">
        <v>42672025.270000003</v>
      </c>
      <c r="J92">
        <v>43557272.25</v>
      </c>
      <c r="K92">
        <v>45847107.609999999</v>
      </c>
      <c r="L92" s="273">
        <v>49232173.280000001</v>
      </c>
      <c r="M92">
        <v>53036074.060000002</v>
      </c>
      <c r="N92">
        <v>56551741.509999998</v>
      </c>
      <c r="O92">
        <v>57182186.350000001</v>
      </c>
      <c r="P92">
        <v>57691344.399999999</v>
      </c>
      <c r="Q92">
        <v>58506146.939999998</v>
      </c>
      <c r="R92">
        <v>62050132.090000004</v>
      </c>
      <c r="S92">
        <v>64816112.170000002</v>
      </c>
      <c r="T92">
        <v>68508241.560000002</v>
      </c>
      <c r="U92">
        <v>71411124.189999998</v>
      </c>
      <c r="V92">
        <v>76817123.170000002</v>
      </c>
      <c r="W92">
        <v>85377655.920000002</v>
      </c>
      <c r="X92">
        <v>95587879.769999996</v>
      </c>
      <c r="Y92">
        <v>105060872.7</v>
      </c>
      <c r="Z92">
        <v>112496967.7</v>
      </c>
      <c r="AA92">
        <v>118035520.90000001</v>
      </c>
      <c r="AB92">
        <v>121761745.59999999</v>
      </c>
      <c r="AC92">
        <v>124267020</v>
      </c>
      <c r="AD92">
        <v>125869055.3</v>
      </c>
      <c r="AE92">
        <v>126542010.40000001</v>
      </c>
      <c r="AF92">
        <v>126293855.3</v>
      </c>
      <c r="AG92">
        <v>125544406.8</v>
      </c>
      <c r="AH92">
        <v>124476089.5</v>
      </c>
      <c r="AI92">
        <v>123033985</v>
      </c>
      <c r="AJ92">
        <v>121620755</v>
      </c>
      <c r="AK92">
        <v>120355867.59999999</v>
      </c>
      <c r="AL92">
        <v>119072515.5</v>
      </c>
      <c r="AM92">
        <v>119087076</v>
      </c>
      <c r="AN92">
        <v>119779314.5</v>
      </c>
      <c r="AO92">
        <v>119903077.90000001</v>
      </c>
      <c r="AP92">
        <v>119483488.5</v>
      </c>
      <c r="AQ92">
        <v>118720868.40000001</v>
      </c>
      <c r="AR92">
        <v>117728021.8</v>
      </c>
      <c r="AS92">
        <v>116648859.8</v>
      </c>
      <c r="AT92">
        <v>115622238.3</v>
      </c>
      <c r="AU92">
        <v>114654869.8</v>
      </c>
      <c r="AV92">
        <v>113745917.5</v>
      </c>
      <c r="AW92">
        <v>112863173.90000001</v>
      </c>
    </row>
    <row r="93" spans="2:99" x14ac:dyDescent="0.35">
      <c r="B93" t="s">
        <v>193</v>
      </c>
      <c r="C93">
        <v>291506404.18067801</v>
      </c>
      <c r="D93">
        <v>296186633.79021603</v>
      </c>
      <c r="E93">
        <v>300942006</v>
      </c>
      <c r="F93">
        <v>326250389.89999998</v>
      </c>
      <c r="G93">
        <v>351631886.30000001</v>
      </c>
      <c r="H93">
        <v>376486736.30000001</v>
      </c>
      <c r="I93">
        <v>396779597.10000002</v>
      </c>
      <c r="J93">
        <v>416160731.80000001</v>
      </c>
      <c r="K93">
        <v>436835651</v>
      </c>
      <c r="L93">
        <v>459437010.60000002</v>
      </c>
      <c r="M93">
        <v>481728405</v>
      </c>
      <c r="N93">
        <v>501809308.60000002</v>
      </c>
      <c r="O93">
        <v>512272006.60000002</v>
      </c>
      <c r="P93">
        <v>520289198.80000001</v>
      </c>
      <c r="Q93">
        <v>529325125</v>
      </c>
      <c r="R93">
        <v>542978294.70000005</v>
      </c>
      <c r="S93">
        <v>556101112.89999998</v>
      </c>
      <c r="T93">
        <v>568601983.29999995</v>
      </c>
      <c r="U93">
        <v>580023806.70000005</v>
      </c>
      <c r="V93">
        <v>595664040.10000002</v>
      </c>
      <c r="W93">
        <v>614805688.20000005</v>
      </c>
      <c r="X93">
        <v>636962636.89999998</v>
      </c>
      <c r="Y93">
        <v>661068012.60000002</v>
      </c>
      <c r="Z93">
        <v>683691557.39999998</v>
      </c>
      <c r="AA93">
        <v>702559918.60000002</v>
      </c>
      <c r="AB93">
        <v>716815057.89999998</v>
      </c>
      <c r="AC93">
        <v>727018138.39999998</v>
      </c>
      <c r="AD93">
        <v>733693276</v>
      </c>
      <c r="AE93">
        <v>737639027</v>
      </c>
      <c r="AF93">
        <v>739538468.70000005</v>
      </c>
      <c r="AG93">
        <v>739950719.5</v>
      </c>
      <c r="AH93">
        <v>739249134.79999995</v>
      </c>
      <c r="AI93">
        <v>737642891.5</v>
      </c>
      <c r="AJ93">
        <v>735315900.89999998</v>
      </c>
      <c r="AK93">
        <v>732412760.60000002</v>
      </c>
      <c r="AL93">
        <v>729023726.70000005</v>
      </c>
      <c r="AM93">
        <v>725314637.20000005</v>
      </c>
      <c r="AN93">
        <v>720994590.39999998</v>
      </c>
      <c r="AO93">
        <v>716299569.39999998</v>
      </c>
      <c r="AP93">
        <v>711201744.60000002</v>
      </c>
      <c r="AQ93">
        <v>705755263</v>
      </c>
      <c r="AR93">
        <v>699885171.70000005</v>
      </c>
      <c r="AS93">
        <v>693600419.10000002</v>
      </c>
      <c r="AT93">
        <v>686952122.79999995</v>
      </c>
      <c r="AU93">
        <v>679927599.29999995</v>
      </c>
      <c r="AV93">
        <v>672540353.70000005</v>
      </c>
      <c r="AW93">
        <v>664804101.79999995</v>
      </c>
    </row>
    <row r="94" spans="2:99" x14ac:dyDescent="0.35">
      <c r="B94" t="s">
        <v>194</v>
      </c>
      <c r="C94">
        <v>640671991.67983496</v>
      </c>
      <c r="D94">
        <v>650958187.73748195</v>
      </c>
      <c r="E94">
        <v>661409532</v>
      </c>
      <c r="F94">
        <v>682011874.10000002</v>
      </c>
      <c r="G94">
        <v>703147479.79999995</v>
      </c>
      <c r="H94">
        <v>724234990.20000005</v>
      </c>
      <c r="I94">
        <v>742592928.89999998</v>
      </c>
      <c r="J94">
        <v>760477911</v>
      </c>
      <c r="K94">
        <v>779378157</v>
      </c>
      <c r="L94">
        <v>798834499.60000002</v>
      </c>
      <c r="M94">
        <v>816893722.79999995</v>
      </c>
      <c r="N94">
        <v>832233855.89999998</v>
      </c>
      <c r="O94">
        <v>838379182.60000002</v>
      </c>
      <c r="P94">
        <v>841822910.10000002</v>
      </c>
      <c r="Q94">
        <v>845509267.70000005</v>
      </c>
      <c r="R94">
        <v>848807003.5</v>
      </c>
      <c r="S94">
        <v>851291110.89999998</v>
      </c>
      <c r="T94">
        <v>850582027.70000005</v>
      </c>
      <c r="U94">
        <v>848702505.10000002</v>
      </c>
      <c r="V94">
        <v>846181802.89999998</v>
      </c>
      <c r="W94">
        <v>838909459.70000005</v>
      </c>
      <c r="X94">
        <v>829181516.89999998</v>
      </c>
      <c r="Y94">
        <v>817871757.29999995</v>
      </c>
      <c r="Z94">
        <v>805056624.79999995</v>
      </c>
      <c r="AA94">
        <v>791087211.60000002</v>
      </c>
      <c r="AB94">
        <v>776513975.10000002</v>
      </c>
      <c r="AC94">
        <v>761626685.20000005</v>
      </c>
      <c r="AD94">
        <v>746811552.60000002</v>
      </c>
      <c r="AE94">
        <v>732390836.60000002</v>
      </c>
      <c r="AF94">
        <v>718564201.60000002</v>
      </c>
      <c r="AG94">
        <v>705268501.10000002</v>
      </c>
      <c r="AH94">
        <v>692626317.10000002</v>
      </c>
      <c r="AI94">
        <v>680470640.29999995</v>
      </c>
      <c r="AJ94">
        <v>668527799.89999998</v>
      </c>
      <c r="AK94">
        <v>656815022.89999998</v>
      </c>
      <c r="AL94">
        <v>645275249.60000002</v>
      </c>
      <c r="AM94">
        <v>633053016.20000005</v>
      </c>
      <c r="AN94">
        <v>620524371.10000002</v>
      </c>
      <c r="AO94">
        <v>607900280.10000002</v>
      </c>
      <c r="AP94">
        <v>595295126.10000002</v>
      </c>
      <c r="AQ94">
        <v>582817090.20000005</v>
      </c>
      <c r="AR94">
        <v>570414465.70000005</v>
      </c>
      <c r="AS94">
        <v>558074456.10000002</v>
      </c>
      <c r="AT94">
        <v>545776754.29999995</v>
      </c>
      <c r="AU94">
        <v>533476006.80000001</v>
      </c>
      <c r="AV94">
        <v>521159734.80000001</v>
      </c>
      <c r="AW94">
        <v>509213767.69999999</v>
      </c>
    </row>
    <row r="95" spans="2:99" x14ac:dyDescent="0.35">
      <c r="B95" t="s">
        <v>195</v>
      </c>
      <c r="C95">
        <v>762047427.55376601</v>
      </c>
      <c r="D95">
        <v>774282345.494367</v>
      </c>
      <c r="E95">
        <v>786713699</v>
      </c>
      <c r="F95">
        <v>775752928.5</v>
      </c>
      <c r="G95">
        <v>763634068.89999998</v>
      </c>
      <c r="H95">
        <v>751081007.89999998</v>
      </c>
      <c r="I95">
        <v>741787661.20000005</v>
      </c>
      <c r="J95">
        <v>732141570.10000002</v>
      </c>
      <c r="K95">
        <v>720322839</v>
      </c>
      <c r="L95">
        <v>706439969.89999998</v>
      </c>
      <c r="M95">
        <v>692749075.29999995</v>
      </c>
      <c r="N95">
        <v>681327627.60000002</v>
      </c>
      <c r="O95">
        <v>674981613</v>
      </c>
      <c r="P95">
        <v>671083129.79999995</v>
      </c>
      <c r="Q95">
        <v>665573898</v>
      </c>
      <c r="R95">
        <v>654576536.5</v>
      </c>
      <c r="S95">
        <v>643139617.39999998</v>
      </c>
      <c r="T95">
        <v>632169617.89999998</v>
      </c>
      <c r="U95">
        <v>620967372.79999995</v>
      </c>
      <c r="V95">
        <v>606339464.10000002</v>
      </c>
      <c r="W95">
        <v>586547527.5</v>
      </c>
      <c r="X95">
        <v>561944064.29999995</v>
      </c>
      <c r="Y95">
        <v>535194043</v>
      </c>
      <c r="Z95">
        <v>509740587.89999998</v>
      </c>
      <c r="AA95">
        <v>487020232.69999999</v>
      </c>
      <c r="AB95">
        <v>467441317.69999999</v>
      </c>
      <c r="AC95">
        <v>450647903.69999999</v>
      </c>
      <c r="AD95">
        <v>436035930.19999999</v>
      </c>
      <c r="AE95">
        <v>423135688</v>
      </c>
      <c r="AF95">
        <v>411512992.69999999</v>
      </c>
      <c r="AG95">
        <v>400739800.5</v>
      </c>
      <c r="AH95">
        <v>390626607</v>
      </c>
      <c r="AI95">
        <v>381077248.69999999</v>
      </c>
      <c r="AJ95">
        <v>371856834.19999999</v>
      </c>
      <c r="AK95">
        <v>362897524.69999999</v>
      </c>
      <c r="AL95">
        <v>354223187.30000001</v>
      </c>
      <c r="AM95">
        <v>345244298.39999998</v>
      </c>
      <c r="AN95">
        <v>336141599.80000001</v>
      </c>
      <c r="AO95">
        <v>327266858.69999999</v>
      </c>
      <c r="AP95">
        <v>318678104.60000002</v>
      </c>
      <c r="AQ95">
        <v>310394367</v>
      </c>
      <c r="AR95">
        <v>302410279.5</v>
      </c>
      <c r="AS95">
        <v>294702217.69999999</v>
      </c>
      <c r="AT95">
        <v>287233092.30000001</v>
      </c>
      <c r="AU95">
        <v>279975851.10000002</v>
      </c>
      <c r="AV95">
        <v>272912778.30000001</v>
      </c>
      <c r="AW95">
        <v>266039956.19999999</v>
      </c>
    </row>
    <row r="96" spans="2:99" x14ac:dyDescent="0.35">
      <c r="B96" t="s">
        <v>196</v>
      </c>
      <c r="C96">
        <v>399231640.45290101</v>
      </c>
      <c r="D96">
        <v>405641433.57550502</v>
      </c>
      <c r="E96">
        <v>412154138</v>
      </c>
      <c r="F96">
        <v>406697165.39999998</v>
      </c>
      <c r="G96">
        <v>400007324.89999998</v>
      </c>
      <c r="H96">
        <v>392780700.89999998</v>
      </c>
      <c r="I96">
        <v>387326492</v>
      </c>
      <c r="J96">
        <v>381565293.80000001</v>
      </c>
      <c r="K96">
        <v>374252763.30000001</v>
      </c>
      <c r="L96">
        <v>365563754</v>
      </c>
      <c r="M96">
        <v>356954676.80000001</v>
      </c>
      <c r="N96">
        <v>349730321.80000001</v>
      </c>
      <c r="O96">
        <v>345408436.19999999</v>
      </c>
      <c r="P96">
        <v>342625601.80000001</v>
      </c>
      <c r="Q96">
        <v>338988872</v>
      </c>
      <c r="R96">
        <v>332434351.80000001</v>
      </c>
      <c r="S96">
        <v>325663617.10000002</v>
      </c>
      <c r="T96">
        <v>319470835.19999999</v>
      </c>
      <c r="U96">
        <v>313145121.60000002</v>
      </c>
      <c r="V96">
        <v>305112025</v>
      </c>
      <c r="W96">
        <v>294312736.89999998</v>
      </c>
      <c r="X96">
        <v>280877421</v>
      </c>
      <c r="Y96">
        <v>266124049.69999999</v>
      </c>
      <c r="Z96">
        <v>251909097.59999999</v>
      </c>
      <c r="AA96">
        <v>239089992.5</v>
      </c>
      <c r="AB96">
        <v>227915876.59999999</v>
      </c>
      <c r="AC96">
        <v>218203862.40000001</v>
      </c>
      <c r="AD96">
        <v>209674416.40000001</v>
      </c>
      <c r="AE96">
        <v>202086060.19999999</v>
      </c>
      <c r="AF96">
        <v>195220150.40000001</v>
      </c>
      <c r="AG96">
        <v>188861154</v>
      </c>
      <c r="AH96">
        <v>182913409.30000001</v>
      </c>
      <c r="AI96">
        <v>177312181.90000001</v>
      </c>
      <c r="AJ96">
        <v>171933140.30000001</v>
      </c>
      <c r="AK96">
        <v>166740297.59999999</v>
      </c>
      <c r="AL96">
        <v>161732555.09999999</v>
      </c>
      <c r="AM96">
        <v>156624979</v>
      </c>
      <c r="AN96">
        <v>151536440.30000001</v>
      </c>
      <c r="AO96">
        <v>146583931.80000001</v>
      </c>
      <c r="AP96">
        <v>141793286.40000001</v>
      </c>
      <c r="AQ96">
        <v>137173662.19999999</v>
      </c>
      <c r="AR96">
        <v>132723685.09999999</v>
      </c>
      <c r="AS96">
        <v>128434240.59999999</v>
      </c>
      <c r="AT96">
        <v>124288932.3</v>
      </c>
      <c r="AU96">
        <v>120275943.7</v>
      </c>
      <c r="AV96">
        <v>116387781.5</v>
      </c>
      <c r="AW96">
        <v>112622792.09999999</v>
      </c>
    </row>
    <row r="97" spans="2:49" x14ac:dyDescent="0.35">
      <c r="B97" t="s">
        <v>197</v>
      </c>
      <c r="C97">
        <v>182970972.649156</v>
      </c>
      <c r="D97">
        <v>185908630.79867601</v>
      </c>
      <c r="E97">
        <v>188893454</v>
      </c>
      <c r="F97">
        <v>180356056.40000001</v>
      </c>
      <c r="G97">
        <v>171729648.5</v>
      </c>
      <c r="H97">
        <v>163178021.19999999</v>
      </c>
      <c r="I97">
        <v>155767561.5</v>
      </c>
      <c r="J97">
        <v>148556805.59999999</v>
      </c>
      <c r="K97">
        <v>141059494</v>
      </c>
      <c r="L97">
        <v>133296354.5</v>
      </c>
      <c r="M97">
        <v>125936692.2</v>
      </c>
      <c r="N97">
        <v>119441286.40000001</v>
      </c>
      <c r="O97">
        <v>114282605.90000001</v>
      </c>
      <c r="P97">
        <v>109842892.5</v>
      </c>
      <c r="Q97">
        <v>105337272.59999999</v>
      </c>
      <c r="R97">
        <v>100006817.40000001</v>
      </c>
      <c r="S97">
        <v>94848040.329999998</v>
      </c>
      <c r="T97">
        <v>89949321.969999999</v>
      </c>
      <c r="U97">
        <v>85281885.939999998</v>
      </c>
      <c r="V97">
        <v>80334977.170000002</v>
      </c>
      <c r="W97">
        <v>74871750.870000005</v>
      </c>
      <c r="X97">
        <v>69048329.579999998</v>
      </c>
      <c r="Y97">
        <v>63216428.57</v>
      </c>
      <c r="Z97">
        <v>57868711.109999999</v>
      </c>
      <c r="AA97">
        <v>53187292.869999997</v>
      </c>
      <c r="AB97">
        <v>49186880.960000001</v>
      </c>
      <c r="AC97">
        <v>45764460.450000003</v>
      </c>
      <c r="AD97">
        <v>42811871.420000002</v>
      </c>
      <c r="AE97">
        <v>40230368.759999998</v>
      </c>
      <c r="AF97">
        <v>37939143.340000004</v>
      </c>
      <c r="AG97">
        <v>35867992.549999997</v>
      </c>
      <c r="AH97">
        <v>33980821.079999998</v>
      </c>
      <c r="AI97">
        <v>32250268.41</v>
      </c>
      <c r="AJ97">
        <v>30643926.379999999</v>
      </c>
      <c r="AK97">
        <v>29149342.530000001</v>
      </c>
      <c r="AL97">
        <v>27758992.140000001</v>
      </c>
      <c r="AM97">
        <v>26415378.68</v>
      </c>
      <c r="AN97">
        <v>25144056.629999999</v>
      </c>
      <c r="AO97">
        <v>23954933.75</v>
      </c>
      <c r="AP97">
        <v>22848354.91</v>
      </c>
      <c r="AQ97">
        <v>21821003.109999999</v>
      </c>
      <c r="AR97">
        <v>20867743.039999999</v>
      </c>
      <c r="AS97">
        <v>19982417.91</v>
      </c>
      <c r="AT97">
        <v>19158382.23</v>
      </c>
      <c r="AU97">
        <v>18390021.609999999</v>
      </c>
      <c r="AV97">
        <v>17672626.420000002</v>
      </c>
      <c r="AW97">
        <v>17002783.719999999</v>
      </c>
    </row>
    <row r="98" spans="2:49" x14ac:dyDescent="0.35">
      <c r="B98" t="s">
        <v>198</v>
      </c>
      <c r="C98">
        <v>59.785285595105599</v>
      </c>
      <c r="D98">
        <v>59.785285595105599</v>
      </c>
      <c r="E98">
        <v>59.785207190000001</v>
      </c>
      <c r="F98">
        <v>58.740905490000003</v>
      </c>
      <c r="G98">
        <v>58.559135660000003</v>
      </c>
      <c r="H98">
        <v>58.95316219</v>
      </c>
      <c r="I98">
        <v>58.000578169999997</v>
      </c>
      <c r="J98">
        <v>57.357186609999999</v>
      </c>
      <c r="K98">
        <v>57.744251769999998</v>
      </c>
      <c r="L98">
        <v>57.349087410000003</v>
      </c>
      <c r="M98">
        <v>65.561141399999997</v>
      </c>
      <c r="N98">
        <v>73.825292239999996</v>
      </c>
      <c r="O98">
        <v>83.510488539999997</v>
      </c>
      <c r="P98">
        <v>93.757054499999995</v>
      </c>
      <c r="Q98">
        <v>109.7475072</v>
      </c>
      <c r="R98">
        <v>107.36764429999999</v>
      </c>
      <c r="S98">
        <v>107.7107908</v>
      </c>
      <c r="T98">
        <v>105.05559820000001</v>
      </c>
      <c r="U98">
        <v>101.803437</v>
      </c>
      <c r="V98">
        <v>98.201495390000005</v>
      </c>
      <c r="W98">
        <v>94.697255810000001</v>
      </c>
      <c r="X98">
        <v>91.067454720000001</v>
      </c>
      <c r="Y98">
        <v>87.520150119999997</v>
      </c>
      <c r="Z98">
        <v>84.355078399999996</v>
      </c>
      <c r="AA98">
        <v>81.569075040000001</v>
      </c>
      <c r="AB98">
        <v>79.137606289999894</v>
      </c>
      <c r="AC98">
        <v>77.01686497</v>
      </c>
      <c r="AD98">
        <v>75.158816779999995</v>
      </c>
      <c r="AE98">
        <v>73.537007529999997</v>
      </c>
      <c r="AF98">
        <v>72.198461870000003</v>
      </c>
      <c r="AG98">
        <v>70.928241490000005</v>
      </c>
      <c r="AH98">
        <v>69.767539279999994</v>
      </c>
      <c r="AI98">
        <v>68.70457184</v>
      </c>
      <c r="AJ98">
        <v>67.712794990000006</v>
      </c>
      <c r="AK98">
        <v>66.761189119999997</v>
      </c>
      <c r="AL98">
        <v>65.834188690000005</v>
      </c>
      <c r="AM98">
        <v>64.901809600000007</v>
      </c>
      <c r="AN98">
        <v>64.059931599999999</v>
      </c>
      <c r="AO98">
        <v>63.242781909999998</v>
      </c>
      <c r="AP98">
        <v>62.427648939999997</v>
      </c>
      <c r="AQ98">
        <v>61.596213380000002</v>
      </c>
      <c r="AR98">
        <v>60.748564690000002</v>
      </c>
      <c r="AS98">
        <v>59.708068689999998</v>
      </c>
      <c r="AT98">
        <v>58.615513030000002</v>
      </c>
      <c r="AU98">
        <v>57.497546360000001</v>
      </c>
      <c r="AV98">
        <v>56.359889449999997</v>
      </c>
      <c r="AW98">
        <v>55.201436540000003</v>
      </c>
    </row>
    <row r="99" spans="2:49" x14ac:dyDescent="0.35">
      <c r="B99" t="s">
        <v>199</v>
      </c>
      <c r="C99">
        <v>59.785285595105599</v>
      </c>
      <c r="D99">
        <v>59.785285595105599</v>
      </c>
      <c r="E99">
        <v>59.785207190000001</v>
      </c>
      <c r="F99">
        <v>58.740905490000003</v>
      </c>
      <c r="G99">
        <v>58.559135660000003</v>
      </c>
      <c r="H99">
        <v>58.95316219</v>
      </c>
      <c r="I99">
        <v>58.000578169999997</v>
      </c>
      <c r="J99">
        <v>57.357186609999999</v>
      </c>
      <c r="K99">
        <v>57.744251769999998</v>
      </c>
      <c r="L99">
        <v>57.349087410000003</v>
      </c>
      <c r="M99">
        <v>65.561141399999997</v>
      </c>
      <c r="N99">
        <v>73.825292239999996</v>
      </c>
      <c r="O99">
        <v>83.510488539999997</v>
      </c>
      <c r="P99">
        <v>93.757054499999995</v>
      </c>
      <c r="Q99">
        <v>109.7475072</v>
      </c>
      <c r="R99">
        <v>107.36764429999999</v>
      </c>
      <c r="S99">
        <v>107.7107908</v>
      </c>
      <c r="T99">
        <v>105.05559820000001</v>
      </c>
      <c r="U99">
        <v>101.803437</v>
      </c>
      <c r="V99">
        <v>98.198928429999995</v>
      </c>
      <c r="W99">
        <v>94.568449560000005</v>
      </c>
      <c r="X99">
        <v>90.964128329999994</v>
      </c>
      <c r="Y99">
        <v>87.514675240000003</v>
      </c>
      <c r="Z99">
        <v>84.420585349999996</v>
      </c>
      <c r="AA99">
        <v>81.719771170000001</v>
      </c>
      <c r="AB99">
        <v>79.376588220000002</v>
      </c>
      <c r="AC99">
        <v>77.360197979999995</v>
      </c>
      <c r="AD99">
        <v>75.607839369999894</v>
      </c>
      <c r="AE99">
        <v>74.086633280000001</v>
      </c>
      <c r="AF99">
        <v>72.839393720000004</v>
      </c>
      <c r="AG99">
        <v>71.652955789999893</v>
      </c>
      <c r="AH99">
        <v>70.556848020000004</v>
      </c>
      <c r="AI99">
        <v>69.539428659999999</v>
      </c>
      <c r="AJ99">
        <v>68.580804099999995</v>
      </c>
      <c r="AK99">
        <v>67.644973829999998</v>
      </c>
      <c r="AL99">
        <v>66.71900694</v>
      </c>
      <c r="AM99">
        <v>65.802851579999995</v>
      </c>
      <c r="AN99">
        <v>64.959992639999996</v>
      </c>
      <c r="AO99">
        <v>64.133523199999999</v>
      </c>
      <c r="AP99">
        <v>63.304592890000002</v>
      </c>
      <c r="AQ99">
        <v>62.456191330000003</v>
      </c>
      <c r="AR99">
        <v>61.589046000000003</v>
      </c>
      <c r="AS99">
        <v>60.514942640000001</v>
      </c>
      <c r="AT99">
        <v>59.384818150000001</v>
      </c>
      <c r="AU99">
        <v>58.226619640000003</v>
      </c>
      <c r="AV99">
        <v>57.046882070000002</v>
      </c>
      <c r="AW99">
        <v>55.835701620000002</v>
      </c>
    </row>
    <row r="100" spans="2:49" x14ac:dyDescent="0.35">
      <c r="B100" t="s">
        <v>200</v>
      </c>
      <c r="C100">
        <v>0.96116878123798499</v>
      </c>
      <c r="D100">
        <v>0.98039215686274495</v>
      </c>
      <c r="E100">
        <v>1.0000000360000001</v>
      </c>
      <c r="F100">
        <v>1.0233395249999999</v>
      </c>
      <c r="G100">
        <v>1.0433451140000001</v>
      </c>
      <c r="H100">
        <v>1.057407188</v>
      </c>
      <c r="I100">
        <v>1.069330992</v>
      </c>
      <c r="J100">
        <v>1.080563927</v>
      </c>
      <c r="K100">
        <v>1.0899266350000001</v>
      </c>
      <c r="L100">
        <v>1.102339892</v>
      </c>
      <c r="M100">
        <v>1.1168275860000001</v>
      </c>
      <c r="N100">
        <v>1.1327668200000001</v>
      </c>
      <c r="O100">
        <v>1.147713116</v>
      </c>
      <c r="P100">
        <v>1.1622270139999999</v>
      </c>
      <c r="Q100">
        <v>1.1839874889999999</v>
      </c>
      <c r="R100">
        <v>1.217877219</v>
      </c>
      <c r="S100">
        <v>1.2558683639999999</v>
      </c>
      <c r="T100">
        <v>1.2925569509999999</v>
      </c>
      <c r="U100">
        <v>1.335834647</v>
      </c>
      <c r="V100">
        <v>1.3857433240000001</v>
      </c>
      <c r="W100">
        <v>1.4381704790000001</v>
      </c>
      <c r="X100">
        <v>1.4957747320000001</v>
      </c>
      <c r="Y100">
        <v>1.5557350320000001</v>
      </c>
      <c r="Z100">
        <v>1.6121233319999999</v>
      </c>
      <c r="AA100">
        <v>1.664416669</v>
      </c>
      <c r="AB100">
        <v>1.7119203329999999</v>
      </c>
      <c r="AC100">
        <v>1.754940615</v>
      </c>
      <c r="AD100">
        <v>1.7935266910000001</v>
      </c>
      <c r="AE100">
        <v>1.828092507</v>
      </c>
      <c r="AF100">
        <v>1.859244297</v>
      </c>
      <c r="AG100">
        <v>1.8877289799999999</v>
      </c>
      <c r="AH100">
        <v>1.914082802</v>
      </c>
      <c r="AI100">
        <v>1.938412955</v>
      </c>
      <c r="AJ100">
        <v>1.9613646659999999</v>
      </c>
      <c r="AK100">
        <v>1.9836552780000001</v>
      </c>
      <c r="AL100">
        <v>2.005510905</v>
      </c>
      <c r="AM100">
        <v>2.0280429880000002</v>
      </c>
      <c r="AN100">
        <v>2.0506448439999998</v>
      </c>
      <c r="AO100">
        <v>2.0736789199999999</v>
      </c>
      <c r="AP100">
        <v>2.097666791</v>
      </c>
      <c r="AQ100">
        <v>2.1231464839999998</v>
      </c>
      <c r="AR100">
        <v>2.1501239519999999</v>
      </c>
      <c r="AS100">
        <v>2.1788650349999998</v>
      </c>
      <c r="AT100">
        <v>2.2096412440000002</v>
      </c>
      <c r="AU100">
        <v>2.2424328870000001</v>
      </c>
      <c r="AV100">
        <v>2.2773549160000002</v>
      </c>
      <c r="AW100">
        <v>2.3147519280000002</v>
      </c>
    </row>
    <row r="101" spans="2:49" x14ac:dyDescent="0.35">
      <c r="B101" t="s">
        <v>201</v>
      </c>
      <c r="C101">
        <v>0.96116878123798499</v>
      </c>
      <c r="D101">
        <v>0.98039215686274495</v>
      </c>
      <c r="E101">
        <v>1.0000000360000001</v>
      </c>
      <c r="F101">
        <v>1.0233395249999999</v>
      </c>
      <c r="G101">
        <v>1.0433451140000001</v>
      </c>
      <c r="H101">
        <v>1.057407188</v>
      </c>
      <c r="I101">
        <v>1.069330992</v>
      </c>
      <c r="J101">
        <v>1.080563927</v>
      </c>
      <c r="K101">
        <v>1.0899266350000001</v>
      </c>
      <c r="L101">
        <v>1.102339892</v>
      </c>
      <c r="M101">
        <v>1.1168275860000001</v>
      </c>
      <c r="N101">
        <v>1.1327668200000001</v>
      </c>
      <c r="O101">
        <v>1.147713116</v>
      </c>
      <c r="P101">
        <v>1.1622270139999999</v>
      </c>
      <c r="Q101">
        <v>1.1839874889999999</v>
      </c>
      <c r="R101">
        <v>1.217877219</v>
      </c>
      <c r="S101">
        <v>1.2558683639999999</v>
      </c>
      <c r="T101">
        <v>1.2925569509999999</v>
      </c>
      <c r="U101">
        <v>1.335834647</v>
      </c>
      <c r="V101">
        <v>1.385788282</v>
      </c>
      <c r="W101">
        <v>1.4391798499999999</v>
      </c>
      <c r="X101">
        <v>1.496095666</v>
      </c>
      <c r="Y101">
        <v>1.553552077</v>
      </c>
      <c r="Z101">
        <v>1.6077350960000001</v>
      </c>
      <c r="AA101">
        <v>1.6574808110000001</v>
      </c>
      <c r="AB101">
        <v>1.702266024</v>
      </c>
      <c r="AC101">
        <v>1.7420525250000001</v>
      </c>
      <c r="AD101">
        <v>1.777210867</v>
      </c>
      <c r="AE101">
        <v>1.8083494099999999</v>
      </c>
      <c r="AF101">
        <v>1.8362042940000001</v>
      </c>
      <c r="AG101">
        <v>1.8615240209999999</v>
      </c>
      <c r="AH101">
        <v>1.8851809909999999</v>
      </c>
      <c r="AI101">
        <v>1.9072983530000001</v>
      </c>
      <c r="AJ101">
        <v>1.928379192</v>
      </c>
      <c r="AK101">
        <v>1.9492917439999999</v>
      </c>
      <c r="AL101">
        <v>1.9702091129999999</v>
      </c>
      <c r="AM101">
        <v>1.991349448</v>
      </c>
      <c r="AN101">
        <v>2.0129712199999998</v>
      </c>
      <c r="AO101">
        <v>2.0352167589999999</v>
      </c>
      <c r="AP101">
        <v>2.058487951</v>
      </c>
      <c r="AQ101">
        <v>2.083294789</v>
      </c>
      <c r="AR101">
        <v>2.1096469039999999</v>
      </c>
      <c r="AS101">
        <v>2.1378387550000002</v>
      </c>
      <c r="AT101">
        <v>2.1681691939999999</v>
      </c>
      <c r="AU101">
        <v>2.2006212719999998</v>
      </c>
      <c r="AV101">
        <v>2.2353168839999999</v>
      </c>
      <c r="AW101">
        <v>2.273058153</v>
      </c>
    </row>
    <row r="102" spans="2:49" x14ac:dyDescent="0.35">
      <c r="B102" t="s">
        <v>202</v>
      </c>
      <c r="C102">
        <v>0</v>
      </c>
      <c r="D102" s="39">
        <v>0</v>
      </c>
      <c r="E102" s="39">
        <v>0</v>
      </c>
      <c r="F102" s="39">
        <v>0</v>
      </c>
      <c r="G102" s="39">
        <v>0</v>
      </c>
      <c r="H102" s="39">
        <v>0</v>
      </c>
      <c r="I102" s="39">
        <v>0</v>
      </c>
      <c r="J102" s="39">
        <v>0</v>
      </c>
      <c r="K102" s="39">
        <v>0</v>
      </c>
      <c r="L102" s="39">
        <v>0</v>
      </c>
      <c r="M102" s="39">
        <v>0</v>
      </c>
      <c r="N102" s="39">
        <v>0</v>
      </c>
      <c r="O102" s="39">
        <v>0</v>
      </c>
      <c r="P102" s="39">
        <v>0</v>
      </c>
      <c r="Q102" s="39">
        <v>0</v>
      </c>
      <c r="R102" s="39">
        <v>0</v>
      </c>
      <c r="S102">
        <v>0</v>
      </c>
      <c r="T102">
        <v>0</v>
      </c>
      <c r="U102">
        <v>0</v>
      </c>
      <c r="V102">
        <v>-3.9588573234716701E-3</v>
      </c>
      <c r="W102">
        <v>-0.19930354433356201</v>
      </c>
      <c r="X102">
        <v>-1.37822919560992E-2</v>
      </c>
      <c r="Y102">
        <v>0.23642346729744099</v>
      </c>
      <c r="Z102">
        <v>0.33814769633617697</v>
      </c>
      <c r="AA102">
        <v>0.418785806112209</v>
      </c>
      <c r="AB102">
        <v>0.44016125853494298</v>
      </c>
      <c r="AC102">
        <v>0.45268370492064203</v>
      </c>
      <c r="AD102">
        <v>0.43643028077164903</v>
      </c>
      <c r="AE102">
        <v>0.403941894461956</v>
      </c>
      <c r="AF102">
        <v>0.366278399468567</v>
      </c>
      <c r="AG102" s="39">
        <v>0.34222082753452199</v>
      </c>
      <c r="AH102" s="39">
        <v>0.31118028530625602</v>
      </c>
      <c r="AI102">
        <v>0.28826458656288001</v>
      </c>
      <c r="AJ102">
        <v>0.28463617425862298</v>
      </c>
      <c r="AK102">
        <v>0.27763648874112801</v>
      </c>
      <c r="AL102" s="39">
        <v>0.27293831959513898</v>
      </c>
      <c r="AM102">
        <v>0.36261718332819498</v>
      </c>
      <c r="AN102">
        <v>0.38432054637504898</v>
      </c>
      <c r="AO102">
        <v>0.395151498402324</v>
      </c>
      <c r="AP102">
        <v>0.39488580098276899</v>
      </c>
      <c r="AQ102">
        <v>0.38463105808328402</v>
      </c>
      <c r="AR102">
        <v>0.36917261159721199</v>
      </c>
      <c r="AS102">
        <v>0.35017827192089701</v>
      </c>
      <c r="AT102">
        <v>0.33151193878369001</v>
      </c>
      <c r="AU102">
        <v>0.315297934627079</v>
      </c>
      <c r="AV102">
        <v>0.30226922702733999</v>
      </c>
      <c r="AW102">
        <v>0.23720489424519101</v>
      </c>
    </row>
    <row r="103" spans="2:49" x14ac:dyDescent="0.35">
      <c r="B103" t="s">
        <v>203</v>
      </c>
      <c r="C103" s="39">
        <v>0</v>
      </c>
      <c r="D103" s="39">
        <v>0</v>
      </c>
      <c r="E103" s="39">
        <v>0</v>
      </c>
      <c r="F103" s="39">
        <v>0</v>
      </c>
      <c r="G103" s="39">
        <v>0</v>
      </c>
      <c r="H103" s="39">
        <v>0</v>
      </c>
      <c r="I103" s="39">
        <v>0</v>
      </c>
      <c r="J103" s="39">
        <v>0</v>
      </c>
      <c r="K103" s="39">
        <v>0</v>
      </c>
      <c r="L103" s="39">
        <v>0</v>
      </c>
      <c r="M103" s="39">
        <v>0</v>
      </c>
      <c r="N103" s="39">
        <v>0</v>
      </c>
      <c r="O103" s="39">
        <v>0</v>
      </c>
      <c r="P103" s="39">
        <v>0</v>
      </c>
      <c r="Q103" s="39">
        <v>0</v>
      </c>
      <c r="R103">
        <v>0</v>
      </c>
      <c r="S103">
        <v>0</v>
      </c>
      <c r="T103">
        <v>0</v>
      </c>
      <c r="U103">
        <v>0</v>
      </c>
      <c r="V103">
        <v>-8.2994906538180705E-3</v>
      </c>
      <c r="W103">
        <v>-0.37072163629863197</v>
      </c>
      <c r="X103">
        <v>-2.74340547438689E-2</v>
      </c>
      <c r="Y103">
        <v>0.47334731522368201</v>
      </c>
      <c r="Z103">
        <v>0.66513955169236205</v>
      </c>
      <c r="AA103">
        <v>0.82335944183684595</v>
      </c>
      <c r="AB103">
        <v>0.87538694285362795</v>
      </c>
      <c r="AC103">
        <v>0.92512682737322305</v>
      </c>
      <c r="AD103">
        <v>0.92600627990071505</v>
      </c>
      <c r="AE103">
        <v>0.903473871630322</v>
      </c>
      <c r="AF103">
        <v>0.87494948025790198</v>
      </c>
      <c r="AG103">
        <v>0.87418381386648003</v>
      </c>
      <c r="AH103">
        <v>0.855068897179034</v>
      </c>
      <c r="AI103">
        <v>0.84594809291569295</v>
      </c>
      <c r="AJ103">
        <v>0.86923054572929304</v>
      </c>
      <c r="AK103">
        <v>0.87828751865628396</v>
      </c>
      <c r="AL103">
        <v>0.88527272949723201</v>
      </c>
      <c r="AM103">
        <v>1.07642540086734</v>
      </c>
      <c r="AN103">
        <v>1.1291915008153599</v>
      </c>
      <c r="AO103">
        <v>1.15899295525891</v>
      </c>
      <c r="AP103">
        <v>1.16651681612967</v>
      </c>
      <c r="AQ103">
        <v>1.1541420889326699</v>
      </c>
      <c r="AR103">
        <v>1.1317080564203099</v>
      </c>
      <c r="AS103">
        <v>1.10298828543133</v>
      </c>
      <c r="AT103">
        <v>1.0722851953700601</v>
      </c>
      <c r="AU103">
        <v>1.04477353487841</v>
      </c>
      <c r="AV103">
        <v>1.0213544263821299</v>
      </c>
      <c r="AW103">
        <v>0.88928108248122995</v>
      </c>
    </row>
    <row r="104" spans="2:49" x14ac:dyDescent="0.35">
      <c r="B104" t="s">
        <v>204</v>
      </c>
      <c r="C104">
        <v>0</v>
      </c>
      <c r="D104" s="39">
        <v>0</v>
      </c>
      <c r="E104" s="39">
        <v>0</v>
      </c>
      <c r="F104" s="39">
        <v>0</v>
      </c>
      <c r="G104" s="39">
        <v>0</v>
      </c>
      <c r="H104" s="39">
        <v>0</v>
      </c>
      <c r="I104" s="39">
        <v>0</v>
      </c>
      <c r="J104" s="39">
        <v>0</v>
      </c>
      <c r="K104" s="39">
        <v>0</v>
      </c>
      <c r="L104" s="39">
        <v>0</v>
      </c>
      <c r="M104" s="39">
        <v>0</v>
      </c>
      <c r="N104" s="39">
        <v>0</v>
      </c>
      <c r="O104" s="39">
        <v>0</v>
      </c>
      <c r="P104" s="39">
        <v>0</v>
      </c>
      <c r="Q104" s="39">
        <v>0</v>
      </c>
      <c r="R104" s="39">
        <v>0</v>
      </c>
      <c r="S104">
        <v>0</v>
      </c>
      <c r="T104">
        <v>0</v>
      </c>
      <c r="U104">
        <v>0</v>
      </c>
      <c r="V104">
        <v>8.4016719357205005E-4</v>
      </c>
      <c r="W104">
        <v>-0.107495254301126</v>
      </c>
      <c r="X104">
        <v>-3.4196847493350703E-2</v>
      </c>
      <c r="Y104">
        <v>-2.00300838802181E-2</v>
      </c>
      <c r="Z104">
        <v>0.12976286394143999</v>
      </c>
      <c r="AA104">
        <v>0.259076412021785</v>
      </c>
      <c r="AB104">
        <v>0.35545682345417001</v>
      </c>
      <c r="AC104">
        <v>0.39967826188240801</v>
      </c>
      <c r="AD104">
        <v>0.41753341035668501</v>
      </c>
      <c r="AE104">
        <v>0.40490502396706102</v>
      </c>
      <c r="AF104">
        <v>0.37240299771930102</v>
      </c>
      <c r="AG104">
        <v>0.32782683471959101</v>
      </c>
      <c r="AH104">
        <v>0.286759340916731</v>
      </c>
      <c r="AI104">
        <v>0.249947393041827</v>
      </c>
      <c r="AJ104">
        <v>0.21546559548681901</v>
      </c>
      <c r="AK104">
        <v>0.190427417869965</v>
      </c>
      <c r="AL104">
        <v>0.170725573340546</v>
      </c>
      <c r="AM104" s="39">
        <v>0.178049349990372</v>
      </c>
      <c r="AN104">
        <v>0.18659991924623301</v>
      </c>
      <c r="AO104">
        <v>0.19127981995263801</v>
      </c>
      <c r="AP104">
        <v>0.18694620827355199</v>
      </c>
      <c r="AQ104">
        <v>0.17296734220819601</v>
      </c>
      <c r="AR104">
        <v>0.15211261899901099</v>
      </c>
      <c r="AS104">
        <v>0.121091500440395</v>
      </c>
      <c r="AT104">
        <v>9.4892337330576504E-2</v>
      </c>
      <c r="AU104">
        <v>7.0040994059694606E-2</v>
      </c>
      <c r="AV104">
        <v>4.8378218434286198E-2</v>
      </c>
      <c r="AW104" s="39">
        <v>6.5722830050685098E-3</v>
      </c>
    </row>
    <row r="105" spans="2:49" x14ac:dyDescent="0.35">
      <c r="B105" t="s">
        <v>205</v>
      </c>
      <c r="C105" s="39">
        <v>0</v>
      </c>
      <c r="D105" s="39">
        <v>0</v>
      </c>
      <c r="E105" s="39">
        <v>0</v>
      </c>
      <c r="F105" s="39">
        <v>0</v>
      </c>
      <c r="G105" s="39">
        <v>0</v>
      </c>
      <c r="H105" s="39">
        <v>0</v>
      </c>
      <c r="I105" s="39">
        <v>0</v>
      </c>
      <c r="J105" s="39">
        <v>0</v>
      </c>
      <c r="K105" s="39">
        <v>0</v>
      </c>
      <c r="L105" s="39">
        <v>0</v>
      </c>
      <c r="M105" s="39">
        <v>0</v>
      </c>
      <c r="N105" s="39">
        <v>0</v>
      </c>
      <c r="O105" s="39">
        <v>0</v>
      </c>
      <c r="P105" s="39">
        <v>0</v>
      </c>
      <c r="Q105" s="39">
        <v>0</v>
      </c>
      <c r="R105" s="39">
        <v>0</v>
      </c>
      <c r="S105">
        <v>0</v>
      </c>
      <c r="T105">
        <v>0</v>
      </c>
      <c r="U105">
        <v>0</v>
      </c>
      <c r="V105">
        <v>4.0879760201395499E-4</v>
      </c>
      <c r="W105">
        <v>8.7606123846395401E-4</v>
      </c>
      <c r="X105">
        <v>-3.3467489403693402E-3</v>
      </c>
      <c r="Y105">
        <v>-2.4567866526159499E-2</v>
      </c>
      <c r="Z105">
        <v>-5.5543486215547902E-2</v>
      </c>
      <c r="AA105">
        <v>-9.7088282589119501E-2</v>
      </c>
      <c r="AB105">
        <v>-0.14526211007026499</v>
      </c>
      <c r="AC105">
        <v>-0.19872826745046501</v>
      </c>
      <c r="AD105" s="39">
        <v>-0.25356459614715998</v>
      </c>
      <c r="AE105" s="39">
        <v>-0.30633156317326699</v>
      </c>
      <c r="AF105" s="39">
        <v>-0.35431516977479899</v>
      </c>
      <c r="AG105" s="39">
        <v>-0.39672991405603703</v>
      </c>
      <c r="AH105">
        <v>-0.43158829399026999</v>
      </c>
      <c r="AI105" s="39">
        <v>-0.45828584845947201</v>
      </c>
      <c r="AJ105" s="39">
        <v>-0.47803987171415302</v>
      </c>
      <c r="AK105" s="39">
        <v>-0.490894052350687</v>
      </c>
      <c r="AL105" s="39">
        <v>-0.49747493669444198</v>
      </c>
      <c r="AM105" s="39">
        <v>-0.50403599102338803</v>
      </c>
      <c r="AN105" s="39">
        <v>-0.50916407306734701</v>
      </c>
      <c r="AO105">
        <v>-0.51343683321871603</v>
      </c>
      <c r="AP105">
        <v>-0.51709020509018699</v>
      </c>
      <c r="AQ105">
        <v>-0.51991809090616803</v>
      </c>
      <c r="AR105">
        <v>-0.52146418925641502</v>
      </c>
      <c r="AS105">
        <v>-0.52117953195291999</v>
      </c>
      <c r="AT105">
        <v>-0.51883768383749196</v>
      </c>
      <c r="AU105">
        <v>-0.51445047251257303</v>
      </c>
      <c r="AV105">
        <v>-0.50801092976943096</v>
      </c>
      <c r="AW105">
        <v>-0.497703897038071</v>
      </c>
    </row>
    <row r="106" spans="2:49" x14ac:dyDescent="0.35">
      <c r="B106" t="s">
        <v>206</v>
      </c>
      <c r="C106">
        <v>0</v>
      </c>
      <c r="D106" s="39">
        <v>0</v>
      </c>
      <c r="E106" s="39">
        <v>0</v>
      </c>
      <c r="F106" s="39">
        <v>0</v>
      </c>
      <c r="G106" s="39">
        <v>0</v>
      </c>
      <c r="H106" s="39">
        <v>0</v>
      </c>
      <c r="I106" s="39">
        <v>0</v>
      </c>
      <c r="J106" s="39">
        <v>0</v>
      </c>
      <c r="K106" s="39">
        <v>0</v>
      </c>
      <c r="L106" s="39">
        <v>0</v>
      </c>
      <c r="M106" s="39">
        <v>0</v>
      </c>
      <c r="N106" s="39">
        <v>0</v>
      </c>
      <c r="O106" s="39">
        <v>0</v>
      </c>
      <c r="P106" s="39">
        <v>0</v>
      </c>
      <c r="Q106" s="39">
        <v>0</v>
      </c>
      <c r="R106" s="39">
        <v>0</v>
      </c>
      <c r="S106">
        <v>0</v>
      </c>
      <c r="T106" s="39">
        <v>0</v>
      </c>
      <c r="U106">
        <v>0</v>
      </c>
      <c r="V106">
        <v>-2.8670005479125502E-3</v>
      </c>
      <c r="W106">
        <v>-0.14778966576461899</v>
      </c>
      <c r="X106">
        <v>-3.0728031253002198E-2</v>
      </c>
      <c r="Y106">
        <v>0.13715221942795999</v>
      </c>
      <c r="Z106">
        <v>0.23431954802690599</v>
      </c>
      <c r="AA106">
        <v>0.31168062123354501</v>
      </c>
      <c r="AB106">
        <v>0.34641611866488198</v>
      </c>
      <c r="AC106">
        <v>0.37180942165822001</v>
      </c>
      <c r="AD106">
        <v>0.37865676375778901</v>
      </c>
      <c r="AE106">
        <v>0.37675939462651298</v>
      </c>
      <c r="AF106">
        <v>0.37307647854063403</v>
      </c>
      <c r="AG106">
        <v>0.37815314753102403</v>
      </c>
      <c r="AH106">
        <v>0.37892180145342402</v>
      </c>
      <c r="AI106">
        <v>0.38215217472810098</v>
      </c>
      <c r="AJ106">
        <v>0.39363301259118799</v>
      </c>
      <c r="AK106">
        <v>0.40038975173235503</v>
      </c>
      <c r="AL106">
        <v>0.40465253499362103</v>
      </c>
      <c r="AM106">
        <v>0.47250040742801103</v>
      </c>
      <c r="AN106">
        <v>0.495054420790497</v>
      </c>
      <c r="AO106">
        <v>0.506753917303148</v>
      </c>
      <c r="AP106">
        <v>0.507685104379063</v>
      </c>
      <c r="AQ106">
        <v>0.49980346209625998</v>
      </c>
      <c r="AR106">
        <v>0.48742172159459402</v>
      </c>
      <c r="AS106">
        <v>0.47159694741354402</v>
      </c>
      <c r="AT106">
        <v>0.45684035991802002</v>
      </c>
      <c r="AU106">
        <v>0.44350555348471299</v>
      </c>
      <c r="AV106">
        <v>0.43204290478899798</v>
      </c>
      <c r="AW106">
        <v>0.38104165490064901</v>
      </c>
    </row>
    <row r="107" spans="2:49" x14ac:dyDescent="0.35">
      <c r="B107" t="s">
        <v>207</v>
      </c>
      <c r="C107">
        <v>0</v>
      </c>
      <c r="D107" s="39">
        <v>0</v>
      </c>
      <c r="E107" s="39">
        <v>0</v>
      </c>
      <c r="F107" s="39">
        <v>0</v>
      </c>
      <c r="G107" s="39">
        <v>0</v>
      </c>
      <c r="H107" s="39">
        <v>0</v>
      </c>
      <c r="I107" s="39">
        <v>0</v>
      </c>
      <c r="J107" s="39">
        <v>0</v>
      </c>
      <c r="K107" s="39">
        <v>0</v>
      </c>
      <c r="L107" s="39">
        <v>0</v>
      </c>
      <c r="M107" s="39">
        <v>0</v>
      </c>
      <c r="N107" s="39">
        <v>0</v>
      </c>
      <c r="O107" s="39">
        <v>0</v>
      </c>
      <c r="P107" s="39">
        <v>0</v>
      </c>
      <c r="Q107" s="39">
        <v>0</v>
      </c>
      <c r="R107" s="39">
        <v>0</v>
      </c>
      <c r="S107" s="39">
        <v>0</v>
      </c>
      <c r="T107" s="39">
        <v>0</v>
      </c>
      <c r="U107">
        <v>0</v>
      </c>
      <c r="V107">
        <v>4.95305338822291E-4</v>
      </c>
      <c r="W107">
        <v>4.5817361683340399E-2</v>
      </c>
      <c r="X107">
        <v>1.7828464351904199E-2</v>
      </c>
      <c r="Y107">
        <v>-1.3544117452082401E-2</v>
      </c>
      <c r="Z107" s="39">
        <v>-2.5507406970991499E-2</v>
      </c>
      <c r="AA107">
        <v>-2.91457362757182E-2</v>
      </c>
      <c r="AB107">
        <v>-1.9845249215220899E-2</v>
      </c>
      <c r="AC107">
        <v>-5.8209018708722101E-3</v>
      </c>
      <c r="AD107">
        <v>1.3393980997146599E-2</v>
      </c>
      <c r="AE107">
        <v>3.40514164615991E-2</v>
      </c>
      <c r="AF107">
        <v>5.31556478515674E-2</v>
      </c>
      <c r="AG107">
        <v>6.7577921631290297E-2</v>
      </c>
      <c r="AH107" s="39">
        <v>7.9958291856233904E-2</v>
      </c>
      <c r="AI107" s="39">
        <v>8.8370485791099296E-2</v>
      </c>
      <c r="AJ107">
        <v>9.1521688911882698E-2</v>
      </c>
      <c r="AK107" s="39">
        <v>9.3160790663503995E-2</v>
      </c>
      <c r="AL107">
        <v>9.2856258561344898E-2</v>
      </c>
      <c r="AM107">
        <v>7.2878099637782204E-2</v>
      </c>
      <c r="AN107">
        <v>6.6695542977534203E-2</v>
      </c>
      <c r="AO107">
        <v>6.3525414848008402E-2</v>
      </c>
      <c r="AP107">
        <v>6.3425774580413194E-2</v>
      </c>
      <c r="AQ107">
        <v>6.5781621173275406E-2</v>
      </c>
      <c r="AR107">
        <v>6.8871623375665506E-2</v>
      </c>
      <c r="AS107">
        <v>7.2555501377693302E-2</v>
      </c>
      <c r="AT107">
        <v>7.4824395189914503E-2</v>
      </c>
      <c r="AU107">
        <v>7.5590337304762903E-2</v>
      </c>
      <c r="AV107">
        <v>7.4721185347757096E-2</v>
      </c>
      <c r="AW107">
        <v>8.5735396466880096E-2</v>
      </c>
    </row>
    <row r="108" spans="2:49" x14ac:dyDescent="0.35">
      <c r="B108" t="s">
        <v>208</v>
      </c>
      <c r="C108">
        <v>0</v>
      </c>
      <c r="D108" s="39">
        <v>0</v>
      </c>
      <c r="E108" s="39">
        <v>0</v>
      </c>
      <c r="F108" s="39">
        <v>0</v>
      </c>
      <c r="G108" s="39">
        <v>0</v>
      </c>
      <c r="H108" s="39">
        <v>0</v>
      </c>
      <c r="I108" s="39">
        <v>0</v>
      </c>
      <c r="J108" s="39">
        <v>0</v>
      </c>
      <c r="K108" s="39">
        <v>0</v>
      </c>
      <c r="L108" s="39">
        <v>0</v>
      </c>
      <c r="M108" s="39">
        <v>0</v>
      </c>
      <c r="N108" s="39">
        <v>0</v>
      </c>
      <c r="O108" s="39">
        <v>0</v>
      </c>
      <c r="P108" s="39">
        <v>0</v>
      </c>
      <c r="Q108" s="39">
        <v>0</v>
      </c>
      <c r="R108" s="39">
        <v>0</v>
      </c>
      <c r="S108">
        <v>0</v>
      </c>
      <c r="T108">
        <v>0</v>
      </c>
      <c r="U108">
        <v>0</v>
      </c>
      <c r="V108">
        <v>1.3751800000003E-3</v>
      </c>
      <c r="W108">
        <v>7.5634550000000494E-2</v>
      </c>
      <c r="X108">
        <v>5.4613539999999398E-2</v>
      </c>
      <c r="Y108">
        <v>-4.3941159999999403E-2</v>
      </c>
      <c r="Z108">
        <v>-0.13497298999999899</v>
      </c>
      <c r="AA108">
        <v>-0.21303411999999899</v>
      </c>
      <c r="AB108">
        <v>-0.26284838999999999</v>
      </c>
      <c r="AC108">
        <v>-0.29384860999999901</v>
      </c>
      <c r="AD108" s="39">
        <v>-0.30493196</v>
      </c>
      <c r="AE108">
        <v>-0.29961646999999902</v>
      </c>
      <c r="AF108">
        <v>-0.28366892999999999</v>
      </c>
      <c r="AG108">
        <v>-0.26661386999999998</v>
      </c>
      <c r="AH108">
        <v>-0.246514069999999</v>
      </c>
      <c r="AI108">
        <v>-0.22723095999999901</v>
      </c>
      <c r="AJ108">
        <v>-0.21487248</v>
      </c>
      <c r="AK108" s="39">
        <v>-0.20515720000000001</v>
      </c>
      <c r="AL108">
        <v>-0.19757733999999899</v>
      </c>
      <c r="AM108" s="39">
        <v>-0.22315125</v>
      </c>
      <c r="AN108" s="39">
        <v>-0.24421898</v>
      </c>
      <c r="AO108">
        <v>-0.25885803000000002</v>
      </c>
      <c r="AP108">
        <v>-0.26625056999999902</v>
      </c>
      <c r="AQ108">
        <v>-0.26648881999999902</v>
      </c>
      <c r="AR108">
        <v>-0.26123853000000002</v>
      </c>
      <c r="AS108" s="39">
        <v>-0.25211521999999997</v>
      </c>
      <c r="AT108" s="39">
        <v>-0.241079390000001</v>
      </c>
      <c r="AU108">
        <v>-0.22985856999999901</v>
      </c>
      <c r="AV108">
        <v>-0.21960658999999999</v>
      </c>
      <c r="AW108">
        <v>-0.19193280000000101</v>
      </c>
    </row>
    <row r="109" spans="2:49" x14ac:dyDescent="0.35">
      <c r="B109" t="s">
        <v>209</v>
      </c>
      <c r="C109">
        <v>0</v>
      </c>
      <c r="D109" s="39">
        <v>0</v>
      </c>
      <c r="E109" s="39">
        <v>0</v>
      </c>
      <c r="F109" s="39">
        <v>0</v>
      </c>
      <c r="G109" s="39">
        <v>0</v>
      </c>
      <c r="H109" s="39">
        <v>0</v>
      </c>
      <c r="I109" s="39">
        <v>0</v>
      </c>
      <c r="J109" s="39">
        <v>0</v>
      </c>
      <c r="K109" s="39">
        <v>0</v>
      </c>
      <c r="L109" s="39">
        <v>0</v>
      </c>
      <c r="M109" s="39">
        <v>0</v>
      </c>
      <c r="N109" s="39">
        <v>0</v>
      </c>
      <c r="O109" s="39">
        <v>0</v>
      </c>
      <c r="P109" s="39">
        <v>0</v>
      </c>
      <c r="Q109" s="39">
        <v>0</v>
      </c>
      <c r="R109" s="39">
        <v>0</v>
      </c>
      <c r="S109">
        <v>0</v>
      </c>
      <c r="T109">
        <v>0</v>
      </c>
      <c r="U109">
        <v>0</v>
      </c>
      <c r="V109">
        <v>-2.0880746696261198E-3</v>
      </c>
      <c r="W109">
        <v>-0.114679221503</v>
      </c>
      <c r="X109">
        <v>-7.7403293779543206E-2</v>
      </c>
      <c r="Y109">
        <v>7.4640111271340098E-2</v>
      </c>
      <c r="Z109">
        <v>0.20772880825201601</v>
      </c>
      <c r="AA109">
        <v>0.316344783023425</v>
      </c>
      <c r="AB109">
        <v>0.37967159218898999</v>
      </c>
      <c r="AC109">
        <v>0.41491162944309301</v>
      </c>
      <c r="AD109">
        <v>0.42161621386016501</v>
      </c>
      <c r="AE109">
        <v>0.406089791960973</v>
      </c>
      <c r="AF109">
        <v>0.377518616279792</v>
      </c>
      <c r="AG109">
        <v>0.35026466587766403</v>
      </c>
      <c r="AH109">
        <v>0.32048805247513101</v>
      </c>
      <c r="AI109">
        <v>0.29361928007574001</v>
      </c>
      <c r="AJ109">
        <v>0.27835772110551499</v>
      </c>
      <c r="AK109">
        <v>0.26721220969669801</v>
      </c>
      <c r="AL109">
        <v>0.25909389161275997</v>
      </c>
      <c r="AM109">
        <v>0.30128666773476798</v>
      </c>
      <c r="AN109">
        <v>0.33399036299919199</v>
      </c>
      <c r="AO109">
        <v>0.35530843998163802</v>
      </c>
      <c r="AP109">
        <v>0.36492141123636301</v>
      </c>
      <c r="AQ109">
        <v>0.36366588826965901</v>
      </c>
      <c r="AR109">
        <v>0.35459406821640699</v>
      </c>
      <c r="AS109">
        <v>0.34038153697049101</v>
      </c>
      <c r="AT109">
        <v>0.32405304989564498</v>
      </c>
      <c r="AU109">
        <v>0.30812806579620899</v>
      </c>
      <c r="AV109">
        <v>0.294138489927808</v>
      </c>
      <c r="AW109">
        <v>0.25356204727857701</v>
      </c>
    </row>
    <row r="110" spans="2:49" x14ac:dyDescent="0.35">
      <c r="B110" t="s">
        <v>210</v>
      </c>
      <c r="C110" s="39">
        <v>0</v>
      </c>
      <c r="D110" s="39">
        <v>0</v>
      </c>
      <c r="E110" s="39">
        <v>0</v>
      </c>
      <c r="F110" s="39">
        <v>0</v>
      </c>
      <c r="G110" s="39">
        <v>0</v>
      </c>
      <c r="H110" s="39">
        <v>0</v>
      </c>
      <c r="I110" s="39">
        <v>0</v>
      </c>
      <c r="J110" s="39">
        <v>0</v>
      </c>
      <c r="K110" s="39">
        <v>0</v>
      </c>
      <c r="L110" s="39">
        <v>0</v>
      </c>
      <c r="M110" s="39">
        <v>0</v>
      </c>
      <c r="N110" s="39">
        <v>0</v>
      </c>
      <c r="O110" s="39">
        <v>0</v>
      </c>
      <c r="P110" s="39">
        <v>0</v>
      </c>
      <c r="Q110" s="39">
        <v>0</v>
      </c>
      <c r="R110" s="39">
        <v>0</v>
      </c>
      <c r="S110">
        <v>0</v>
      </c>
      <c r="T110" s="39">
        <v>0</v>
      </c>
      <c r="U110">
        <v>0</v>
      </c>
      <c r="V110">
        <v>2.6597724162469301E-3</v>
      </c>
      <c r="W110">
        <v>9.4824730690445894E-3</v>
      </c>
      <c r="X110">
        <v>-7.5924385106573802E-2</v>
      </c>
      <c r="Y110">
        <v>-0.22442241518839601</v>
      </c>
      <c r="Z110">
        <v>-0.23226828034080799</v>
      </c>
      <c r="AA110">
        <v>-0.156858263506676</v>
      </c>
      <c r="AB110">
        <v>-2.95829151123694E-2</v>
      </c>
      <c r="AC110">
        <v>9.3154030284869904E-2</v>
      </c>
      <c r="AD110">
        <v>0.20461064954997399</v>
      </c>
      <c r="AE110">
        <v>0.29875511864936299</v>
      </c>
      <c r="AF110">
        <v>0.37052992078505598</v>
      </c>
      <c r="AG110">
        <v>0.41526442535730901</v>
      </c>
      <c r="AH110">
        <v>0.44973360696922698</v>
      </c>
      <c r="AI110">
        <v>0.47458491454712698</v>
      </c>
      <c r="AJ110">
        <v>0.48512838848675499</v>
      </c>
      <c r="AK110">
        <v>0.49340738282006502</v>
      </c>
      <c r="AL110">
        <v>0.499823750263162</v>
      </c>
      <c r="AM110">
        <v>0.48071068728183702</v>
      </c>
      <c r="AN110" s="39">
        <v>0.48143067595134398</v>
      </c>
      <c r="AO110">
        <v>0.49669894946480198</v>
      </c>
      <c r="AP110">
        <v>0.51438280691984395</v>
      </c>
      <c r="AQ110">
        <v>0.52807027452958999</v>
      </c>
      <c r="AR110">
        <v>0.53410329475127505</v>
      </c>
      <c r="AS110">
        <v>0.53245623192061897</v>
      </c>
      <c r="AT110">
        <v>0.523767178470402</v>
      </c>
      <c r="AU110">
        <v>0.50913595691832703</v>
      </c>
      <c r="AV110">
        <v>0.49048318928444001</v>
      </c>
      <c r="AW110">
        <v>0.47420548413323799</v>
      </c>
    </row>
    <row r="111" spans="2:49" x14ac:dyDescent="0.35">
      <c r="B111" t="s">
        <v>211</v>
      </c>
      <c r="C111">
        <v>0</v>
      </c>
      <c r="D111" s="39">
        <v>0</v>
      </c>
      <c r="E111" s="39">
        <v>0</v>
      </c>
      <c r="F111" s="39">
        <v>0</v>
      </c>
      <c r="G111" s="39">
        <v>0</v>
      </c>
      <c r="H111" s="39">
        <v>0</v>
      </c>
      <c r="I111" s="39">
        <v>0</v>
      </c>
      <c r="J111" s="39">
        <v>0</v>
      </c>
      <c r="K111" s="39">
        <v>0</v>
      </c>
      <c r="L111" s="39">
        <v>0</v>
      </c>
      <c r="M111" s="39">
        <v>0</v>
      </c>
      <c r="N111" s="39">
        <v>0</v>
      </c>
      <c r="O111" s="39">
        <v>0</v>
      </c>
      <c r="P111" s="39">
        <v>0</v>
      </c>
      <c r="Q111" s="39">
        <v>0</v>
      </c>
      <c r="R111" s="39">
        <v>0</v>
      </c>
      <c r="S111" s="39">
        <v>0</v>
      </c>
      <c r="T111" s="39">
        <v>0</v>
      </c>
      <c r="U111" s="39">
        <v>0</v>
      </c>
      <c r="V111" s="39">
        <v>-3.3039599999999601E-5</v>
      </c>
      <c r="W111" s="39">
        <v>-4.86955400000002E-4</v>
      </c>
      <c r="X111" s="39">
        <v>5.5946669999999699E-4</v>
      </c>
      <c r="Y111" s="39">
        <v>1.5855419000000001E-3</v>
      </c>
      <c r="Z111" s="39">
        <v>1.0864049999999999E-3</v>
      </c>
      <c r="AA111" s="39">
        <v>1.0946835999999999E-3</v>
      </c>
      <c r="AB111" s="39">
        <v>1.0388928999999899E-3</v>
      </c>
      <c r="AC111" s="39">
        <v>1.2399977999999999E-3</v>
      </c>
      <c r="AD111" s="39">
        <v>1.2877442999999901E-3</v>
      </c>
      <c r="AE111" s="39">
        <v>1.2602836000000001E-3</v>
      </c>
      <c r="AF111" s="39">
        <v>1.1888405E-3</v>
      </c>
      <c r="AG111" s="39">
        <v>1.1383893E-3</v>
      </c>
      <c r="AH111" s="39">
        <v>9.2493359999999995E-4</v>
      </c>
      <c r="AI111" s="39">
        <v>7.2297939999999797E-4</v>
      </c>
      <c r="AJ111" s="39">
        <v>5.9732609999999799E-4</v>
      </c>
      <c r="AK111" s="39">
        <v>3.9041530000000002E-4</v>
      </c>
      <c r="AL111" s="39">
        <v>2.1531360000000101E-4</v>
      </c>
      <c r="AM111" s="39">
        <v>4.0580129999999898E-4</v>
      </c>
      <c r="AN111" s="39">
        <v>2.1951959999999901E-4</v>
      </c>
      <c r="AO111" s="39">
        <v>1.41099700000001E-4</v>
      </c>
      <c r="AP111" s="39">
        <v>1.06075699999999E-4</v>
      </c>
      <c r="AQ111" s="39">
        <v>7.7875999999999198E-5</v>
      </c>
      <c r="AR111" s="39">
        <v>5.2788199999999001E-5</v>
      </c>
      <c r="AS111" s="39">
        <v>1.35986000000011E-5</v>
      </c>
      <c r="AT111" s="39">
        <v>-3.2864000000000497E-5</v>
      </c>
      <c r="AU111" s="39">
        <v>-7.7557499999998601E-5</v>
      </c>
      <c r="AV111" s="39">
        <v>-1.21518099999998E-4</v>
      </c>
      <c r="AW111" s="39">
        <v>-2.94315499999999E-4</v>
      </c>
    </row>
    <row r="112" spans="2:49" x14ac:dyDescent="0.35">
      <c r="B112" t="s">
        <v>212</v>
      </c>
      <c r="C112" s="39">
        <v>0</v>
      </c>
      <c r="D112" s="39">
        <v>0</v>
      </c>
      <c r="E112" s="39">
        <v>0</v>
      </c>
      <c r="F112" s="39">
        <v>0</v>
      </c>
      <c r="G112" s="39">
        <v>0</v>
      </c>
      <c r="H112" s="39">
        <v>0</v>
      </c>
      <c r="I112" s="39">
        <v>0</v>
      </c>
      <c r="J112" s="39">
        <v>0</v>
      </c>
      <c r="K112" s="39">
        <v>0</v>
      </c>
      <c r="L112" s="39">
        <v>0</v>
      </c>
      <c r="M112" s="39">
        <v>0</v>
      </c>
      <c r="N112" s="39">
        <v>0</v>
      </c>
      <c r="O112" s="39">
        <v>0</v>
      </c>
      <c r="P112" s="39">
        <v>0</v>
      </c>
      <c r="Q112" s="39">
        <v>0</v>
      </c>
      <c r="R112" s="39">
        <v>0</v>
      </c>
      <c r="S112" s="39">
        <v>0</v>
      </c>
      <c r="T112" s="39">
        <v>0</v>
      </c>
      <c r="U112" s="39">
        <v>0</v>
      </c>
      <c r="V112" s="39">
        <v>-2.3121500000000598E-5</v>
      </c>
      <c r="W112" s="39">
        <v>-5.8534539999999897E-4</v>
      </c>
      <c r="X112" s="39">
        <v>-2.40076200000001E-4</v>
      </c>
      <c r="Y112" s="39">
        <v>8.9467759999999703E-4</v>
      </c>
      <c r="Z112" s="39">
        <v>1.60609219999999E-3</v>
      </c>
      <c r="AA112" s="39">
        <v>2.3042218999999998E-3</v>
      </c>
      <c r="AB112" s="39">
        <v>2.8405001999999898E-3</v>
      </c>
      <c r="AC112" s="39">
        <v>3.3460723E-3</v>
      </c>
      <c r="AD112" s="39">
        <v>3.6700716999999998E-3</v>
      </c>
      <c r="AE112" s="39">
        <v>3.7900859999999898E-3</v>
      </c>
      <c r="AF112" s="39">
        <v>3.7359618000000002E-3</v>
      </c>
      <c r="AG112" s="39">
        <v>3.5982462999999999E-3</v>
      </c>
      <c r="AH112" s="39">
        <v>3.3200006999999899E-3</v>
      </c>
      <c r="AI112" s="39">
        <v>2.9796712999999998E-3</v>
      </c>
      <c r="AJ112" s="39">
        <v>2.6781989999999901E-3</v>
      </c>
      <c r="AK112" s="39">
        <v>2.3674727E-3</v>
      </c>
      <c r="AL112" s="39">
        <v>2.07932389999999E-3</v>
      </c>
      <c r="AM112" s="39">
        <v>2.13570009999999E-3</v>
      </c>
      <c r="AN112" s="39">
        <v>2.1559309999999998E-3</v>
      </c>
      <c r="AO112" s="39">
        <v>2.1867211999999901E-3</v>
      </c>
      <c r="AP112" s="39">
        <v>2.21526969999999E-3</v>
      </c>
      <c r="AQ112" s="39">
        <v>2.2160665999999998E-3</v>
      </c>
      <c r="AR112" s="39">
        <v>2.1809087999999899E-3</v>
      </c>
      <c r="AS112" s="39">
        <v>2.1034056999999998E-3</v>
      </c>
      <c r="AT112" s="39">
        <v>1.9922043000000001E-3</v>
      </c>
      <c r="AU112" s="39">
        <v>1.8639703999999899E-3</v>
      </c>
      <c r="AV112" s="39">
        <v>1.7317885999999999E-3</v>
      </c>
      <c r="AW112" s="39">
        <v>1.457231E-3</v>
      </c>
    </row>
    <row r="113" spans="2:50" x14ac:dyDescent="0.35">
      <c r="B113" t="s">
        <v>213</v>
      </c>
      <c r="C113">
        <v>0</v>
      </c>
      <c r="D113" s="39">
        <v>0</v>
      </c>
      <c r="E113" s="39">
        <v>0</v>
      </c>
      <c r="F113" s="39">
        <v>0</v>
      </c>
      <c r="G113" s="39">
        <v>0</v>
      </c>
      <c r="H113" s="39">
        <v>0</v>
      </c>
      <c r="I113" s="39">
        <v>0</v>
      </c>
      <c r="J113" s="39">
        <v>0</v>
      </c>
      <c r="K113" s="39">
        <v>0</v>
      </c>
      <c r="L113" s="39">
        <v>0</v>
      </c>
      <c r="M113" s="39">
        <v>0</v>
      </c>
      <c r="N113" s="39">
        <v>0</v>
      </c>
      <c r="O113" s="39">
        <v>0</v>
      </c>
      <c r="P113" s="39">
        <v>0</v>
      </c>
      <c r="Q113">
        <v>0</v>
      </c>
      <c r="R113" s="39">
        <v>0</v>
      </c>
      <c r="S113">
        <v>0</v>
      </c>
      <c r="T113">
        <v>0</v>
      </c>
      <c r="U113" s="39">
        <v>0</v>
      </c>
      <c r="V113">
        <v>6.8250301941796803E-3</v>
      </c>
      <c r="W113">
        <v>0.42205099965839599</v>
      </c>
      <c r="X113">
        <v>0.41989586407141699</v>
      </c>
      <c r="Y113">
        <v>0.20290853267252901</v>
      </c>
      <c r="Z113">
        <v>0.10280364305982299</v>
      </c>
      <c r="AA113">
        <v>-1.45862033459121E-2</v>
      </c>
      <c r="AB113">
        <v>-8.32939872542071E-2</v>
      </c>
      <c r="AC113">
        <v>-0.150000537043737</v>
      </c>
      <c r="AD113">
        <v>-0.16889337210451699</v>
      </c>
      <c r="AE113">
        <v>-0.14474309446682601</v>
      </c>
      <c r="AF113">
        <v>-8.9826779916413094E-2</v>
      </c>
      <c r="AG113">
        <v>-3.4788190856849199E-2</v>
      </c>
      <c r="AH113">
        <v>4.3342005622204402E-2</v>
      </c>
      <c r="AI113">
        <v>0.12075225037878599</v>
      </c>
      <c r="AJ113">
        <v>0.17156462040687201</v>
      </c>
      <c r="AK113">
        <v>0.220621530431031</v>
      </c>
      <c r="AL113">
        <v>0.26089874272135999</v>
      </c>
      <c r="AM113">
        <v>0.17490091463684401</v>
      </c>
      <c r="AN113">
        <v>0.13525830150386001</v>
      </c>
      <c r="AO113">
        <v>9.8464169794199002E-2</v>
      </c>
      <c r="AP113">
        <v>6.9251970019423806E-2</v>
      </c>
      <c r="AQ113">
        <v>5.3309525211686602E-2</v>
      </c>
      <c r="AR113">
        <v>4.9961786479091302E-2</v>
      </c>
      <c r="AS113">
        <v>5.9311291679209302E-2</v>
      </c>
      <c r="AT113">
        <v>7.7427998934698206E-2</v>
      </c>
      <c r="AU113">
        <v>9.9081146946533499E-2</v>
      </c>
      <c r="AV113">
        <v>0.121747135281058</v>
      </c>
      <c r="AW113">
        <v>0.22662977449330299</v>
      </c>
    </row>
    <row r="114" spans="2:50" x14ac:dyDescent="0.35">
      <c r="B114" t="s">
        <v>214</v>
      </c>
      <c r="C114">
        <v>0</v>
      </c>
      <c r="D114" s="39">
        <v>0</v>
      </c>
      <c r="E114" s="39">
        <v>0</v>
      </c>
      <c r="F114" s="39">
        <v>0</v>
      </c>
      <c r="G114" s="39">
        <v>0</v>
      </c>
      <c r="H114" s="39">
        <v>0</v>
      </c>
      <c r="I114" s="39">
        <v>0</v>
      </c>
      <c r="J114" s="39">
        <v>0</v>
      </c>
      <c r="K114" s="39">
        <v>0</v>
      </c>
      <c r="L114" s="39">
        <v>0</v>
      </c>
      <c r="M114" s="39">
        <v>0</v>
      </c>
      <c r="N114" s="39">
        <v>0</v>
      </c>
      <c r="O114" s="39">
        <v>0</v>
      </c>
      <c r="P114" s="39">
        <v>0</v>
      </c>
      <c r="Q114" s="39">
        <v>0</v>
      </c>
      <c r="R114" s="39">
        <v>0</v>
      </c>
      <c r="S114">
        <v>0</v>
      </c>
      <c r="T114">
        <v>0</v>
      </c>
      <c r="U114" s="39">
        <v>0</v>
      </c>
      <c r="V114">
        <v>1.53136999999983E-3</v>
      </c>
      <c r="W114">
        <v>0.22523180999999901</v>
      </c>
      <c r="X114" s="39">
        <v>0.18674382</v>
      </c>
      <c r="Y114">
        <v>9.7784170000000198E-2</v>
      </c>
      <c r="Z114">
        <v>7.7069559999999496E-2</v>
      </c>
      <c r="AA114">
        <v>5.0253600000000398E-2</v>
      </c>
      <c r="AB114">
        <v>5.4386110000000099E-2</v>
      </c>
      <c r="AC114">
        <v>6.5685519999999997E-2</v>
      </c>
      <c r="AD114">
        <v>9.4831789999999805E-2</v>
      </c>
      <c r="AE114">
        <v>0.12252223</v>
      </c>
      <c r="AF114">
        <v>0.14256069999999901</v>
      </c>
      <c r="AG114">
        <v>0.14694154000000001</v>
      </c>
      <c r="AH114">
        <v>0.14599978999999899</v>
      </c>
      <c r="AI114">
        <v>0.13331778999999899</v>
      </c>
      <c r="AJ114">
        <v>0.10888773</v>
      </c>
      <c r="AK114">
        <v>8.6302300000000096E-2</v>
      </c>
      <c r="AL114">
        <v>6.3341650000000096E-2</v>
      </c>
      <c r="AM114">
        <v>2.41608099999998E-2</v>
      </c>
      <c r="AN114">
        <v>2.00099999999973E-3</v>
      </c>
      <c r="AO114">
        <v>-1.18923899999998E-2</v>
      </c>
      <c r="AP114">
        <v>-1.6970760000000199E-2</v>
      </c>
      <c r="AQ114">
        <v>-1.46576199999998E-2</v>
      </c>
      <c r="AR114">
        <v>-9.2575300000001508E-3</v>
      </c>
      <c r="AS114">
        <v>-3.29111000000013E-3</v>
      </c>
      <c r="AT114">
        <v>9.9203999999984607E-4</v>
      </c>
      <c r="AU114">
        <v>2.0105100000000699E-3</v>
      </c>
      <c r="AV114">
        <v>1.0944200000001501E-3</v>
      </c>
      <c r="AW114">
        <v>2.3683289999999999E-2</v>
      </c>
    </row>
    <row r="115" spans="2:50" x14ac:dyDescent="0.35">
      <c r="B115" s="40" t="s">
        <v>522</v>
      </c>
      <c r="C115">
        <v>96.864644472622402</v>
      </c>
      <c r="D115">
        <v>98.419837671387299</v>
      </c>
      <c r="E115">
        <v>100.000000100923</v>
      </c>
      <c r="F115">
        <v>99.524769875523901</v>
      </c>
      <c r="G115">
        <v>95.219115351018203</v>
      </c>
      <c r="H115">
        <v>90.014386340795497</v>
      </c>
      <c r="I115">
        <v>90.194741574210795</v>
      </c>
      <c r="J115">
        <v>88.581476176873295</v>
      </c>
      <c r="K115">
        <v>84.457061813221699</v>
      </c>
      <c r="L115">
        <v>82.071965075633699</v>
      </c>
      <c r="M115">
        <v>81.058325661819794</v>
      </c>
      <c r="N115">
        <v>80.590554765132495</v>
      </c>
      <c r="O115">
        <v>79.997929721590907</v>
      </c>
      <c r="P115">
        <v>77.784918914383596</v>
      </c>
      <c r="Q115">
        <v>74.693125363866898</v>
      </c>
      <c r="R115">
        <v>72.436716163437296</v>
      </c>
      <c r="S115">
        <v>71.011760463524595</v>
      </c>
      <c r="T115">
        <v>70.050954865512793</v>
      </c>
      <c r="U115">
        <v>69.125091233202994</v>
      </c>
      <c r="V115">
        <v>68.380538155234007</v>
      </c>
      <c r="W115">
        <v>67.064876631786206</v>
      </c>
      <c r="X115">
        <v>65.758131676564105</v>
      </c>
      <c r="Y115">
        <v>64.987349702398504</v>
      </c>
      <c r="Z115">
        <v>64.428546887448306</v>
      </c>
      <c r="AA115">
        <v>64.045739289670607</v>
      </c>
      <c r="AB115">
        <v>63.767371525421197</v>
      </c>
      <c r="AC115">
        <v>63.5851801540461</v>
      </c>
      <c r="AD115">
        <v>63.312810368589702</v>
      </c>
      <c r="AE115">
        <v>63.038990598595703</v>
      </c>
      <c r="AF115">
        <v>62.693056115471798</v>
      </c>
      <c r="AG115">
        <v>62.411914097637101</v>
      </c>
      <c r="AH115">
        <v>62.138818432693498</v>
      </c>
      <c r="AI115">
        <v>61.871125074790903</v>
      </c>
      <c r="AJ115">
        <v>61.600418588149203</v>
      </c>
      <c r="AK115">
        <v>61.337040773259197</v>
      </c>
      <c r="AL115">
        <v>61.0779619923795</v>
      </c>
      <c r="AM115">
        <v>60.868105778537199</v>
      </c>
      <c r="AN115">
        <v>60.626462862379299</v>
      </c>
      <c r="AO115">
        <v>60.370487481911901</v>
      </c>
      <c r="AP115">
        <v>60.110922482841701</v>
      </c>
      <c r="AQ115">
        <v>59.868734589922397</v>
      </c>
      <c r="AR115">
        <v>59.628850949404097</v>
      </c>
      <c r="AS115">
        <v>59.553065195721999</v>
      </c>
      <c r="AT115">
        <v>59.524426995963502</v>
      </c>
      <c r="AU115">
        <v>59.519114780905603</v>
      </c>
      <c r="AV115">
        <v>59.539789082939102</v>
      </c>
      <c r="AW115">
        <v>59.606695801106397</v>
      </c>
      <c r="AX115">
        <v>9.0244863402317499</v>
      </c>
    </row>
    <row r="116" spans="2:50" x14ac:dyDescent="0.35">
      <c r="B116" t="s">
        <v>215</v>
      </c>
      <c r="C116">
        <v>0</v>
      </c>
      <c r="D116" s="39">
        <v>0</v>
      </c>
      <c r="E116" s="39">
        <v>0</v>
      </c>
      <c r="F116" s="39">
        <v>0</v>
      </c>
      <c r="G116" s="39">
        <v>0</v>
      </c>
      <c r="H116" s="39">
        <v>0</v>
      </c>
      <c r="I116" s="39">
        <v>0</v>
      </c>
      <c r="J116" s="39">
        <v>0</v>
      </c>
      <c r="K116" s="39">
        <v>0</v>
      </c>
      <c r="L116" s="39">
        <v>0</v>
      </c>
      <c r="M116" s="39">
        <v>0</v>
      </c>
      <c r="N116" s="39">
        <v>0</v>
      </c>
      <c r="O116" s="39">
        <v>0</v>
      </c>
      <c r="P116" s="39">
        <v>0</v>
      </c>
      <c r="Q116" s="39">
        <v>0</v>
      </c>
      <c r="R116" s="39">
        <v>0</v>
      </c>
      <c r="S116">
        <v>0</v>
      </c>
      <c r="T116">
        <v>0</v>
      </c>
      <c r="U116">
        <v>0</v>
      </c>
      <c r="V116">
        <v>-3.9588573234716701E-3</v>
      </c>
      <c r="W116">
        <v>-0.19930354433356201</v>
      </c>
      <c r="X116">
        <v>-1.37822919560992E-2</v>
      </c>
      <c r="Y116">
        <v>0.23642346729744099</v>
      </c>
      <c r="Z116">
        <v>0.33814769633617697</v>
      </c>
      <c r="AA116">
        <v>0.418785806112209</v>
      </c>
      <c r="AB116">
        <v>0.44016125853494298</v>
      </c>
      <c r="AC116">
        <v>0.45268370492064203</v>
      </c>
      <c r="AD116">
        <v>0.43643028077164903</v>
      </c>
      <c r="AE116">
        <v>0.403941894461956</v>
      </c>
      <c r="AF116">
        <v>0.366278399468567</v>
      </c>
      <c r="AG116" s="39">
        <v>0.34222082753452199</v>
      </c>
      <c r="AH116" s="39">
        <v>0.31118028530625602</v>
      </c>
      <c r="AI116">
        <v>0.28826458656288001</v>
      </c>
      <c r="AJ116">
        <v>0.28463617425862298</v>
      </c>
      <c r="AK116">
        <v>0.27763648874112801</v>
      </c>
      <c r="AL116" s="39">
        <v>0.27293831959513898</v>
      </c>
      <c r="AM116">
        <v>0.36261718332819498</v>
      </c>
      <c r="AN116">
        <v>0.38432054637504898</v>
      </c>
      <c r="AO116">
        <v>0.395151498402324</v>
      </c>
      <c r="AP116">
        <v>0.39488580098276899</v>
      </c>
      <c r="AQ116">
        <v>0.38463105808328402</v>
      </c>
      <c r="AR116">
        <v>0.36917261159721199</v>
      </c>
      <c r="AS116">
        <v>0.35017827192089701</v>
      </c>
      <c r="AT116">
        <v>0.33151193878369001</v>
      </c>
      <c r="AU116">
        <v>0.315297934627079</v>
      </c>
      <c r="AV116">
        <v>0.30226922702733999</v>
      </c>
      <c r="AW116">
        <v>0.23720489424519101</v>
      </c>
    </row>
    <row r="117" spans="2:50" x14ac:dyDescent="0.35">
      <c r="B117" t="s">
        <v>216</v>
      </c>
      <c r="C117" s="39">
        <v>0</v>
      </c>
      <c r="D117" s="39">
        <v>0</v>
      </c>
      <c r="E117" s="39">
        <v>0</v>
      </c>
      <c r="F117" s="39">
        <v>0</v>
      </c>
      <c r="G117" s="39">
        <v>0</v>
      </c>
      <c r="H117" s="39">
        <v>0</v>
      </c>
      <c r="I117" s="39">
        <v>0</v>
      </c>
      <c r="J117" s="39">
        <v>0</v>
      </c>
      <c r="K117" s="39">
        <v>0</v>
      </c>
      <c r="L117" s="39">
        <v>0</v>
      </c>
      <c r="M117" s="39">
        <v>0</v>
      </c>
      <c r="N117" s="39">
        <v>0</v>
      </c>
      <c r="O117" s="39">
        <v>0</v>
      </c>
      <c r="P117" s="39">
        <v>0</v>
      </c>
      <c r="Q117" s="39">
        <v>0</v>
      </c>
      <c r="R117">
        <v>0</v>
      </c>
      <c r="S117">
        <v>0</v>
      </c>
      <c r="T117">
        <v>0</v>
      </c>
      <c r="U117">
        <v>0</v>
      </c>
      <c r="V117">
        <v>-8.2994906538180705E-3</v>
      </c>
      <c r="W117">
        <v>-0.37072163629863197</v>
      </c>
      <c r="X117">
        <v>-2.74340547438689E-2</v>
      </c>
      <c r="Y117">
        <v>0.47334731522368201</v>
      </c>
      <c r="Z117">
        <v>0.66513955169236205</v>
      </c>
      <c r="AA117">
        <v>0.82335944183684595</v>
      </c>
      <c r="AB117">
        <v>0.87538694285362795</v>
      </c>
      <c r="AC117">
        <v>0.92512682737322305</v>
      </c>
      <c r="AD117">
        <v>0.92600627990071505</v>
      </c>
      <c r="AE117">
        <v>0.903473871630322</v>
      </c>
      <c r="AF117">
        <v>0.87494948025790198</v>
      </c>
      <c r="AG117">
        <v>0.87418381386648003</v>
      </c>
      <c r="AH117">
        <v>0.855068897179034</v>
      </c>
      <c r="AI117">
        <v>0.84594809291569295</v>
      </c>
      <c r="AJ117">
        <v>0.86923054572929304</v>
      </c>
      <c r="AK117">
        <v>0.87828751865628396</v>
      </c>
      <c r="AL117">
        <v>0.88527272949723201</v>
      </c>
      <c r="AM117">
        <v>1.07642540086734</v>
      </c>
      <c r="AN117">
        <v>1.1291915008153599</v>
      </c>
      <c r="AO117">
        <v>1.15899295525891</v>
      </c>
      <c r="AP117">
        <v>1.16651681612967</v>
      </c>
      <c r="AQ117">
        <v>1.1541420889326699</v>
      </c>
      <c r="AR117">
        <v>1.1317080564203099</v>
      </c>
      <c r="AS117">
        <v>1.10298828543133</v>
      </c>
      <c r="AT117">
        <v>1.0722851953700601</v>
      </c>
      <c r="AU117">
        <v>1.04477353487841</v>
      </c>
      <c r="AV117">
        <v>1.0213544263821299</v>
      </c>
      <c r="AW117">
        <v>0.88928108248122995</v>
      </c>
    </row>
    <row r="118" spans="2:50" x14ac:dyDescent="0.35">
      <c r="B118" t="s">
        <v>217</v>
      </c>
      <c r="C118">
        <v>0</v>
      </c>
      <c r="D118" s="39">
        <v>0</v>
      </c>
      <c r="E118" s="39">
        <v>0</v>
      </c>
      <c r="F118" s="39">
        <v>0</v>
      </c>
      <c r="G118" s="39">
        <v>0</v>
      </c>
      <c r="H118" s="39">
        <v>0</v>
      </c>
      <c r="I118" s="39">
        <v>0</v>
      </c>
      <c r="J118" s="39">
        <v>0</v>
      </c>
      <c r="K118" s="39">
        <v>0</v>
      </c>
      <c r="L118" s="39">
        <v>0</v>
      </c>
      <c r="M118" s="39">
        <v>0</v>
      </c>
      <c r="N118" s="39">
        <v>0</v>
      </c>
      <c r="O118" s="39">
        <v>0</v>
      </c>
      <c r="P118" s="39">
        <v>0</v>
      </c>
      <c r="Q118" s="39">
        <v>0</v>
      </c>
      <c r="R118" s="39">
        <v>0</v>
      </c>
      <c r="S118">
        <v>0</v>
      </c>
      <c r="T118">
        <v>0</v>
      </c>
      <c r="U118">
        <v>0</v>
      </c>
      <c r="V118">
        <v>8.4016719357205005E-4</v>
      </c>
      <c r="W118">
        <v>-0.107495254301126</v>
      </c>
      <c r="X118">
        <v>-3.4196847493350703E-2</v>
      </c>
      <c r="Y118">
        <v>-2.00300838802181E-2</v>
      </c>
      <c r="Z118">
        <v>0.12976286394143999</v>
      </c>
      <c r="AA118">
        <v>0.259076412021785</v>
      </c>
      <c r="AB118">
        <v>0.35545682345417001</v>
      </c>
      <c r="AC118">
        <v>0.39967826188240801</v>
      </c>
      <c r="AD118">
        <v>0.41753341035668501</v>
      </c>
      <c r="AE118">
        <v>0.40490502396706102</v>
      </c>
      <c r="AF118">
        <v>0.37240299771930102</v>
      </c>
      <c r="AG118">
        <v>0.32782683471959101</v>
      </c>
      <c r="AH118">
        <v>0.286759340916731</v>
      </c>
      <c r="AI118">
        <v>0.249947393041827</v>
      </c>
      <c r="AJ118">
        <v>0.21546559548681901</v>
      </c>
      <c r="AK118">
        <v>0.190427417869965</v>
      </c>
      <c r="AL118">
        <v>0.170725573340546</v>
      </c>
      <c r="AM118" s="39">
        <v>0.178049349990372</v>
      </c>
      <c r="AN118">
        <v>0.18659991924623301</v>
      </c>
      <c r="AO118">
        <v>0.19127981995263801</v>
      </c>
      <c r="AP118">
        <v>0.18694620827355199</v>
      </c>
      <c r="AQ118">
        <v>0.17296734220819601</v>
      </c>
      <c r="AR118">
        <v>0.15211261899901099</v>
      </c>
      <c r="AS118">
        <v>0.121091500440395</v>
      </c>
      <c r="AT118">
        <v>9.4892337330576504E-2</v>
      </c>
      <c r="AU118">
        <v>7.0040994059694606E-2</v>
      </c>
      <c r="AV118">
        <v>4.8378218434286198E-2</v>
      </c>
      <c r="AW118" s="39">
        <v>6.5722830050685098E-3</v>
      </c>
    </row>
    <row r="119" spans="2:50" x14ac:dyDescent="0.35">
      <c r="B119" t="s">
        <v>218</v>
      </c>
      <c r="C119" s="39">
        <v>0</v>
      </c>
      <c r="D119" s="39">
        <v>0</v>
      </c>
      <c r="E119" s="39">
        <v>0</v>
      </c>
      <c r="F119" s="39">
        <v>0</v>
      </c>
      <c r="G119" s="39">
        <v>0</v>
      </c>
      <c r="H119" s="39">
        <v>0</v>
      </c>
      <c r="I119" s="39">
        <v>0</v>
      </c>
      <c r="J119" s="39">
        <v>0</v>
      </c>
      <c r="K119" s="39">
        <v>0</v>
      </c>
      <c r="L119" s="39">
        <v>0</v>
      </c>
      <c r="M119" s="39">
        <v>0</v>
      </c>
      <c r="N119" s="39">
        <v>0</v>
      </c>
      <c r="O119" s="39">
        <v>0</v>
      </c>
      <c r="P119" s="39">
        <v>0</v>
      </c>
      <c r="Q119" s="39">
        <v>0</v>
      </c>
      <c r="R119" s="39">
        <v>0</v>
      </c>
      <c r="S119">
        <v>0</v>
      </c>
      <c r="T119">
        <v>0</v>
      </c>
      <c r="U119">
        <v>0</v>
      </c>
      <c r="V119">
        <v>4.0879760201395499E-4</v>
      </c>
      <c r="W119">
        <v>8.7606123846395401E-4</v>
      </c>
      <c r="X119">
        <v>-3.3467489403693402E-3</v>
      </c>
      <c r="Y119">
        <v>-2.4567866526159499E-2</v>
      </c>
      <c r="Z119">
        <v>-5.5543486215547902E-2</v>
      </c>
      <c r="AA119">
        <v>-9.7088282589119501E-2</v>
      </c>
      <c r="AB119">
        <v>-0.14526211007026499</v>
      </c>
      <c r="AC119">
        <v>-0.19872826745046501</v>
      </c>
      <c r="AD119" s="39">
        <v>-0.25356459614715998</v>
      </c>
      <c r="AE119" s="39">
        <v>-0.30633156317326699</v>
      </c>
      <c r="AF119" s="39">
        <v>-0.35431516977479899</v>
      </c>
      <c r="AG119" s="39">
        <v>-0.39672991405603703</v>
      </c>
      <c r="AH119">
        <v>-0.43158829399026999</v>
      </c>
      <c r="AI119" s="39">
        <v>-0.45828584845947201</v>
      </c>
      <c r="AJ119" s="39">
        <v>-0.47803987171415302</v>
      </c>
      <c r="AK119" s="39">
        <v>-0.490894052350687</v>
      </c>
      <c r="AL119" s="39">
        <v>-0.49747493669444198</v>
      </c>
      <c r="AM119" s="39">
        <v>-0.50403599102338803</v>
      </c>
      <c r="AN119" s="39">
        <v>-0.50916407306734701</v>
      </c>
      <c r="AO119">
        <v>-0.51343683321871603</v>
      </c>
      <c r="AP119">
        <v>-0.51709020509018699</v>
      </c>
      <c r="AQ119">
        <v>-0.51991809090616803</v>
      </c>
      <c r="AR119">
        <v>-0.52146418925641502</v>
      </c>
      <c r="AS119">
        <v>-0.52117953195291999</v>
      </c>
      <c r="AT119">
        <v>-0.51883768383749196</v>
      </c>
      <c r="AU119">
        <v>-0.51445047251257303</v>
      </c>
      <c r="AV119">
        <v>-0.50801092976943096</v>
      </c>
      <c r="AW119">
        <v>-0.497703897038071</v>
      </c>
    </row>
    <row r="120" spans="2:50" x14ac:dyDescent="0.35">
      <c r="B120" t="s">
        <v>219</v>
      </c>
      <c r="C120">
        <v>0</v>
      </c>
      <c r="D120" s="39">
        <v>0</v>
      </c>
      <c r="E120" s="39">
        <v>0</v>
      </c>
      <c r="F120" s="39">
        <v>0</v>
      </c>
      <c r="G120" s="39">
        <v>0</v>
      </c>
      <c r="H120" s="39">
        <v>0</v>
      </c>
      <c r="I120" s="39">
        <v>0</v>
      </c>
      <c r="J120" s="39">
        <v>0</v>
      </c>
      <c r="K120" s="39">
        <v>0</v>
      </c>
      <c r="L120" s="39">
        <v>0</v>
      </c>
      <c r="M120" s="39">
        <v>0</v>
      </c>
      <c r="N120" s="39">
        <v>0</v>
      </c>
      <c r="O120" s="39">
        <v>0</v>
      </c>
      <c r="P120" s="39">
        <v>0</v>
      </c>
      <c r="Q120" s="39">
        <v>0</v>
      </c>
      <c r="R120" s="39">
        <v>0</v>
      </c>
      <c r="S120">
        <v>0</v>
      </c>
      <c r="T120" s="39">
        <v>0</v>
      </c>
      <c r="U120">
        <v>0</v>
      </c>
      <c r="V120">
        <v>-2.8670005479125502E-3</v>
      </c>
      <c r="W120">
        <v>-0.14778966576461899</v>
      </c>
      <c r="X120">
        <v>-3.0728031253002198E-2</v>
      </c>
      <c r="Y120">
        <v>0.13715221942795999</v>
      </c>
      <c r="Z120">
        <v>0.23431954802690599</v>
      </c>
      <c r="AA120">
        <v>0.31168062123354501</v>
      </c>
      <c r="AB120">
        <v>0.34641611866488198</v>
      </c>
      <c r="AC120">
        <v>0.37180942165822001</v>
      </c>
      <c r="AD120">
        <v>0.37865676375778901</v>
      </c>
      <c r="AE120">
        <v>0.37675939462651298</v>
      </c>
      <c r="AF120">
        <v>0.37307647854063403</v>
      </c>
      <c r="AG120">
        <v>0.37815314753102403</v>
      </c>
      <c r="AH120">
        <v>0.37892180145342402</v>
      </c>
      <c r="AI120">
        <v>0.38215217472810098</v>
      </c>
      <c r="AJ120">
        <v>0.39363301259118799</v>
      </c>
      <c r="AK120">
        <v>0.40038975173235503</v>
      </c>
      <c r="AL120">
        <v>0.40465253499362103</v>
      </c>
      <c r="AM120">
        <v>0.47250040742801103</v>
      </c>
      <c r="AN120">
        <v>0.495054420790497</v>
      </c>
      <c r="AO120">
        <v>0.506753917303148</v>
      </c>
      <c r="AP120">
        <v>0.507685104379063</v>
      </c>
      <c r="AQ120">
        <v>0.49980346209625998</v>
      </c>
      <c r="AR120">
        <v>0.48742172159459402</v>
      </c>
      <c r="AS120">
        <v>0.47159694741354402</v>
      </c>
      <c r="AT120">
        <v>0.45684035991802002</v>
      </c>
      <c r="AU120">
        <v>0.44350555348471299</v>
      </c>
      <c r="AV120">
        <v>0.43204290478899798</v>
      </c>
      <c r="AW120">
        <v>0.38104165490064901</v>
      </c>
    </row>
    <row r="121" spans="2:50" x14ac:dyDescent="0.35">
      <c r="B121" t="s">
        <v>220</v>
      </c>
      <c r="C121">
        <v>0</v>
      </c>
      <c r="D121" s="39">
        <v>0</v>
      </c>
      <c r="E121" s="39">
        <v>0</v>
      </c>
      <c r="F121" s="39">
        <v>0</v>
      </c>
      <c r="G121" s="39">
        <v>0</v>
      </c>
      <c r="H121" s="39">
        <v>0</v>
      </c>
      <c r="I121" s="39">
        <v>0</v>
      </c>
      <c r="J121" s="39">
        <v>0</v>
      </c>
      <c r="K121" s="39">
        <v>0</v>
      </c>
      <c r="L121" s="39">
        <v>0</v>
      </c>
      <c r="M121" s="39">
        <v>0</v>
      </c>
      <c r="N121" s="39">
        <v>0</v>
      </c>
      <c r="O121" s="39">
        <v>0</v>
      </c>
      <c r="P121" s="39">
        <v>0</v>
      </c>
      <c r="Q121" s="39">
        <v>0</v>
      </c>
      <c r="R121" s="39">
        <v>0</v>
      </c>
      <c r="S121">
        <v>0</v>
      </c>
      <c r="T121">
        <v>0</v>
      </c>
      <c r="U121">
        <v>0</v>
      </c>
      <c r="V121">
        <v>1.3751800000003E-3</v>
      </c>
      <c r="W121">
        <v>7.5634550000000494E-2</v>
      </c>
      <c r="X121">
        <v>5.4613539999999398E-2</v>
      </c>
      <c r="Y121">
        <v>-4.3941159999999403E-2</v>
      </c>
      <c r="Z121">
        <v>-0.13497298999999899</v>
      </c>
      <c r="AA121">
        <v>-0.21303411999999899</v>
      </c>
      <c r="AB121">
        <v>-0.26284838999999999</v>
      </c>
      <c r="AC121">
        <v>-0.29384860999999901</v>
      </c>
      <c r="AD121" s="39">
        <v>-0.30493196</v>
      </c>
      <c r="AE121">
        <v>-0.29961646999999902</v>
      </c>
      <c r="AF121">
        <v>-0.28366892999999999</v>
      </c>
      <c r="AG121">
        <v>-0.26661386999999998</v>
      </c>
      <c r="AH121">
        <v>-0.246514069999999</v>
      </c>
      <c r="AI121">
        <v>-0.22723095999999901</v>
      </c>
      <c r="AJ121">
        <v>-0.21487248</v>
      </c>
      <c r="AK121" s="39">
        <v>-0.20515720000000001</v>
      </c>
      <c r="AL121">
        <v>-0.19757733999999899</v>
      </c>
      <c r="AM121" s="39">
        <v>-0.22315125</v>
      </c>
      <c r="AN121" s="39">
        <v>-0.24421898</v>
      </c>
      <c r="AO121">
        <v>-0.25885803000000002</v>
      </c>
      <c r="AP121">
        <v>-0.26625056999999902</v>
      </c>
      <c r="AQ121">
        <v>-0.26648881999999902</v>
      </c>
      <c r="AR121">
        <v>-0.26123853000000002</v>
      </c>
      <c r="AS121" s="39">
        <v>-0.25211521999999997</v>
      </c>
      <c r="AT121" s="39">
        <v>-0.241079390000001</v>
      </c>
      <c r="AU121">
        <v>-0.22985856999999901</v>
      </c>
      <c r="AV121">
        <v>-0.21960658999999999</v>
      </c>
      <c r="AW121">
        <v>-0.19193280000000101</v>
      </c>
    </row>
    <row r="122" spans="2:50" x14ac:dyDescent="0.35">
      <c r="B122" t="s">
        <v>221</v>
      </c>
      <c r="C122">
        <v>0</v>
      </c>
      <c r="D122" s="39">
        <v>0</v>
      </c>
      <c r="E122" s="39">
        <v>0</v>
      </c>
      <c r="F122" s="39">
        <v>0</v>
      </c>
      <c r="G122" s="39">
        <v>0</v>
      </c>
      <c r="H122" s="39">
        <v>0</v>
      </c>
      <c r="I122" s="39">
        <v>0</v>
      </c>
      <c r="J122" s="39">
        <v>0</v>
      </c>
      <c r="K122" s="39">
        <v>0</v>
      </c>
      <c r="L122" s="39">
        <v>0</v>
      </c>
      <c r="M122" s="39">
        <v>0</v>
      </c>
      <c r="N122" s="39">
        <v>0</v>
      </c>
      <c r="O122" s="39">
        <v>0</v>
      </c>
      <c r="P122" s="39">
        <v>0</v>
      </c>
      <c r="Q122" s="39">
        <v>0</v>
      </c>
      <c r="R122" s="39">
        <v>0</v>
      </c>
      <c r="S122">
        <v>0</v>
      </c>
      <c r="T122">
        <v>0</v>
      </c>
      <c r="U122">
        <v>0</v>
      </c>
      <c r="V122">
        <v>-2.0880746696261198E-3</v>
      </c>
      <c r="W122">
        <v>-0.114679221503</v>
      </c>
      <c r="X122">
        <v>-7.7403293779543206E-2</v>
      </c>
      <c r="Y122">
        <v>7.4640111271340098E-2</v>
      </c>
      <c r="Z122">
        <v>0.20772880825201601</v>
      </c>
      <c r="AA122">
        <v>0.316344783023425</v>
      </c>
      <c r="AB122">
        <v>0.37967159218898999</v>
      </c>
      <c r="AC122">
        <v>0.41491162944309301</v>
      </c>
      <c r="AD122">
        <v>0.42161621386016501</v>
      </c>
      <c r="AE122">
        <v>0.406089791960973</v>
      </c>
      <c r="AF122">
        <v>0.377518616279792</v>
      </c>
      <c r="AG122">
        <v>0.35026466587766403</v>
      </c>
      <c r="AH122">
        <v>0.32048805247513101</v>
      </c>
      <c r="AI122">
        <v>0.29361928007574001</v>
      </c>
      <c r="AJ122">
        <v>0.27835772110551499</v>
      </c>
      <c r="AK122">
        <v>0.26721220969669801</v>
      </c>
      <c r="AL122">
        <v>0.25909389161275997</v>
      </c>
      <c r="AM122">
        <v>0.30128666773476798</v>
      </c>
      <c r="AN122">
        <v>0.33399036299919199</v>
      </c>
      <c r="AO122">
        <v>0.35530843998163802</v>
      </c>
      <c r="AP122">
        <v>0.36492141123636301</v>
      </c>
      <c r="AQ122">
        <v>0.36366588826965901</v>
      </c>
      <c r="AR122">
        <v>0.35459406821640699</v>
      </c>
      <c r="AS122">
        <v>0.34038153697049101</v>
      </c>
      <c r="AT122">
        <v>0.32405304989564498</v>
      </c>
      <c r="AU122">
        <v>0.30812806579620899</v>
      </c>
      <c r="AV122">
        <v>0.294138489927808</v>
      </c>
      <c r="AW122">
        <v>0.25356204727857701</v>
      </c>
    </row>
    <row r="123" spans="2:50" x14ac:dyDescent="0.35">
      <c r="B123" t="s">
        <v>222</v>
      </c>
      <c r="C123">
        <v>0</v>
      </c>
      <c r="D123" s="39">
        <v>0</v>
      </c>
      <c r="E123" s="39">
        <v>0</v>
      </c>
      <c r="F123" s="39">
        <v>0</v>
      </c>
      <c r="G123" s="39">
        <v>0</v>
      </c>
      <c r="H123" s="39">
        <v>0</v>
      </c>
      <c r="I123" s="39">
        <v>0</v>
      </c>
      <c r="J123" s="39">
        <v>0</v>
      </c>
      <c r="K123" s="39">
        <v>0</v>
      </c>
      <c r="L123" s="39">
        <v>0</v>
      </c>
      <c r="M123" s="39">
        <v>0</v>
      </c>
      <c r="N123" s="39">
        <v>0</v>
      </c>
      <c r="O123" s="39">
        <v>0</v>
      </c>
      <c r="P123" s="39">
        <v>0</v>
      </c>
      <c r="Q123" s="39">
        <v>0</v>
      </c>
      <c r="R123" s="39">
        <v>0</v>
      </c>
      <c r="S123">
        <v>0</v>
      </c>
      <c r="T123">
        <v>0</v>
      </c>
      <c r="U123" s="39">
        <v>0</v>
      </c>
      <c r="V123">
        <v>2.6508851012074699E-3</v>
      </c>
      <c r="W123">
        <v>1.1126873407274401E-2</v>
      </c>
      <c r="X123">
        <v>-7.1037131125950503E-2</v>
      </c>
      <c r="Y123">
        <v>-0.21690855573889201</v>
      </c>
      <c r="Z123">
        <v>-0.22282769950988601</v>
      </c>
      <c r="AA123">
        <v>-0.145318978797848</v>
      </c>
      <c r="AB123" s="39">
        <v>-1.5941339038061299E-2</v>
      </c>
      <c r="AC123">
        <v>0.10881920407737</v>
      </c>
      <c r="AD123">
        <v>0.221996995875128</v>
      </c>
      <c r="AE123">
        <v>0.317550275421907</v>
      </c>
      <c r="AF123">
        <v>0.39046506612339099</v>
      </c>
      <c r="AG123">
        <v>0.436150115819811</v>
      </c>
      <c r="AH123">
        <v>0.47143833718230599</v>
      </c>
      <c r="AI123">
        <v>0.49710962180260498</v>
      </c>
      <c r="AJ123">
        <v>0.50849469918843304</v>
      </c>
      <c r="AK123">
        <v>0.51761463353547899</v>
      </c>
      <c r="AL123">
        <v>0.52489146236918105</v>
      </c>
      <c r="AM123">
        <v>0.50669154133486904</v>
      </c>
      <c r="AN123">
        <v>0.50822057001034204</v>
      </c>
      <c r="AO123">
        <v>0.52434314474874</v>
      </c>
      <c r="AP123">
        <v>0.54283364066944895</v>
      </c>
      <c r="AQ123">
        <v>0.55721860522590605</v>
      </c>
      <c r="AR123">
        <v>0.56380894595975395</v>
      </c>
      <c r="AS123">
        <v>0.56257030302599897</v>
      </c>
      <c r="AT123">
        <v>0.55418873239934097</v>
      </c>
      <c r="AU123">
        <v>0.53980147861434302</v>
      </c>
      <c r="AV123">
        <v>0.52136518491498995</v>
      </c>
      <c r="AW123">
        <v>0.50553130184047801</v>
      </c>
    </row>
    <row r="124" spans="2:50" x14ac:dyDescent="0.35">
      <c r="B124" t="s">
        <v>223</v>
      </c>
      <c r="C124">
        <v>0</v>
      </c>
      <c r="D124" s="39">
        <v>0</v>
      </c>
      <c r="E124" s="39">
        <v>0</v>
      </c>
      <c r="F124" s="39">
        <v>0</v>
      </c>
      <c r="G124" s="39">
        <v>0</v>
      </c>
      <c r="H124" s="39">
        <v>0</v>
      </c>
      <c r="I124" s="39">
        <v>0</v>
      </c>
      <c r="J124" s="39">
        <v>0</v>
      </c>
      <c r="K124" s="39">
        <v>0</v>
      </c>
      <c r="L124" s="39">
        <v>0</v>
      </c>
      <c r="M124" s="39">
        <v>0</v>
      </c>
      <c r="N124" s="39">
        <v>0</v>
      </c>
      <c r="O124" s="39">
        <v>0</v>
      </c>
      <c r="P124" s="39">
        <v>0</v>
      </c>
      <c r="Q124" s="39">
        <v>0</v>
      </c>
      <c r="R124" s="39">
        <v>0</v>
      </c>
      <c r="S124">
        <v>0</v>
      </c>
      <c r="T124" s="39">
        <v>0</v>
      </c>
      <c r="U124" s="39">
        <v>0</v>
      </c>
      <c r="V124">
        <v>-3.1917607994258398E-3</v>
      </c>
      <c r="W124">
        <v>-5.0190866514920801E-2</v>
      </c>
      <c r="X124">
        <v>3.7185367107062102E-3</v>
      </c>
      <c r="Y124">
        <v>0.15734039814265799</v>
      </c>
      <c r="Z124">
        <v>0.26299560479359202</v>
      </c>
      <c r="AA124">
        <v>0.369843246221224</v>
      </c>
      <c r="AB124">
        <v>0.47162258173456501</v>
      </c>
      <c r="AC124">
        <v>0.59353390950738205</v>
      </c>
      <c r="AD124">
        <v>0.72057427623206605</v>
      </c>
      <c r="AE124">
        <v>0.84530073411615003</v>
      </c>
      <c r="AF124">
        <v>0.96328190579875095</v>
      </c>
      <c r="AG124">
        <v>1.07651937960897</v>
      </c>
      <c r="AH124">
        <v>1.1686972469483401</v>
      </c>
      <c r="AI124">
        <v>1.2408539043403599</v>
      </c>
      <c r="AJ124">
        <v>1.3005399587001401</v>
      </c>
      <c r="AK124">
        <v>1.3395787834585799</v>
      </c>
      <c r="AL124">
        <v>1.3611183250042</v>
      </c>
      <c r="AM124">
        <v>1.4017215518978601</v>
      </c>
      <c r="AN124">
        <v>1.42369101840111</v>
      </c>
      <c r="AO124">
        <v>1.43781322198637</v>
      </c>
      <c r="AP124">
        <v>1.4484284496653199</v>
      </c>
      <c r="AQ124">
        <v>1.4562191079989999</v>
      </c>
      <c r="AR124">
        <v>1.4614980766797201</v>
      </c>
      <c r="AS124">
        <v>1.4628572948357501</v>
      </c>
      <c r="AT124">
        <v>1.4595743558132499</v>
      </c>
      <c r="AU124">
        <v>1.45183140590492</v>
      </c>
      <c r="AV124">
        <v>1.4397076271351399</v>
      </c>
      <c r="AW124">
        <v>1.4103698455963001</v>
      </c>
    </row>
    <row r="125" spans="2:50" x14ac:dyDescent="0.35">
      <c r="B125" t="s">
        <v>224</v>
      </c>
      <c r="C125" s="39">
        <v>0</v>
      </c>
      <c r="D125" s="39">
        <v>0</v>
      </c>
      <c r="E125" s="39">
        <v>0</v>
      </c>
      <c r="F125" s="39">
        <v>0</v>
      </c>
      <c r="G125" s="39">
        <v>0</v>
      </c>
      <c r="H125" s="39">
        <v>0</v>
      </c>
      <c r="I125" s="39">
        <v>0</v>
      </c>
      <c r="J125" s="39">
        <v>0</v>
      </c>
      <c r="K125" s="39">
        <v>0</v>
      </c>
      <c r="L125" s="39">
        <v>0</v>
      </c>
      <c r="M125" s="39">
        <v>0</v>
      </c>
      <c r="N125" s="39">
        <v>0</v>
      </c>
      <c r="O125" s="39">
        <v>0</v>
      </c>
      <c r="P125" s="39">
        <v>0</v>
      </c>
      <c r="Q125" s="39">
        <v>0</v>
      </c>
      <c r="R125" s="39">
        <v>0</v>
      </c>
      <c r="S125" s="39">
        <v>0</v>
      </c>
      <c r="T125" s="39">
        <v>0</v>
      </c>
      <c r="U125" s="39">
        <v>0</v>
      </c>
      <c r="V125" s="39">
        <v>-2.3121500000000601E-3</v>
      </c>
      <c r="W125">
        <v>-5.8534539999999899E-2</v>
      </c>
      <c r="X125">
        <v>-2.4007620000000101E-2</v>
      </c>
      <c r="Y125">
        <v>8.9467759999999702E-2</v>
      </c>
      <c r="Z125">
        <v>0.160609219999999</v>
      </c>
      <c r="AA125">
        <v>0.23042219</v>
      </c>
      <c r="AB125">
        <v>0.28405001999999901</v>
      </c>
      <c r="AC125">
        <v>0.33460722999999998</v>
      </c>
      <c r="AD125">
        <v>0.36700716999999999</v>
      </c>
      <c r="AE125">
        <v>0.37900859999999897</v>
      </c>
      <c r="AF125">
        <v>0.37359618</v>
      </c>
      <c r="AG125">
        <v>0.35982462999999998</v>
      </c>
      <c r="AH125">
        <v>0.33200006999999898</v>
      </c>
      <c r="AI125">
        <v>0.29796713000000002</v>
      </c>
      <c r="AJ125">
        <v>0.267819899999999</v>
      </c>
      <c r="AK125">
        <v>0.23674727000000001</v>
      </c>
      <c r="AL125">
        <v>0.207932389999999</v>
      </c>
      <c r="AM125">
        <v>0.21357000999999901</v>
      </c>
      <c r="AN125">
        <v>0.21559310000000001</v>
      </c>
      <c r="AO125" s="39">
        <v>0.218672119999999</v>
      </c>
      <c r="AP125" s="39">
        <v>0.22152696999999899</v>
      </c>
      <c r="AQ125" s="39">
        <v>0.22160666000000001</v>
      </c>
      <c r="AR125">
        <v>0.21809087999999899</v>
      </c>
      <c r="AS125">
        <v>0.21034057</v>
      </c>
      <c r="AT125" s="39">
        <v>0.19922043</v>
      </c>
      <c r="AU125">
        <v>0.18639703999999899</v>
      </c>
      <c r="AV125">
        <v>0.17317885999999999</v>
      </c>
      <c r="AW125">
        <v>0.14572309999999999</v>
      </c>
    </row>
    <row r="126" spans="2:50" x14ac:dyDescent="0.35">
      <c r="B126" t="s">
        <v>225</v>
      </c>
      <c r="C126">
        <v>0</v>
      </c>
      <c r="D126" s="39">
        <v>0</v>
      </c>
      <c r="E126" s="39">
        <v>0</v>
      </c>
      <c r="F126" s="39">
        <v>0</v>
      </c>
      <c r="G126" s="39">
        <v>0</v>
      </c>
      <c r="H126" s="39">
        <v>0</v>
      </c>
      <c r="I126" s="39">
        <v>0</v>
      </c>
      <c r="J126" s="39">
        <v>0</v>
      </c>
      <c r="K126" s="39">
        <v>0</v>
      </c>
      <c r="L126" s="39">
        <v>0</v>
      </c>
      <c r="M126" s="39">
        <v>0</v>
      </c>
      <c r="N126" s="39">
        <v>0</v>
      </c>
      <c r="O126" s="39">
        <v>0</v>
      </c>
      <c r="P126" s="39">
        <v>0</v>
      </c>
      <c r="Q126">
        <v>0</v>
      </c>
      <c r="R126" s="39">
        <v>0</v>
      </c>
      <c r="S126">
        <v>0</v>
      </c>
      <c r="T126">
        <v>0</v>
      </c>
      <c r="U126" s="39">
        <v>0</v>
      </c>
      <c r="V126">
        <v>6.8250301941796803E-3</v>
      </c>
      <c r="W126">
        <v>0.42205099965839599</v>
      </c>
      <c r="X126">
        <v>0.41989586407141699</v>
      </c>
      <c r="Y126">
        <v>0.20290853267252901</v>
      </c>
      <c r="Z126">
        <v>0.10280364305982299</v>
      </c>
      <c r="AA126">
        <v>-1.45862033459121E-2</v>
      </c>
      <c r="AB126">
        <v>-8.32939872542071E-2</v>
      </c>
      <c r="AC126">
        <v>-0.150000537043737</v>
      </c>
      <c r="AD126">
        <v>-0.16889337210451699</v>
      </c>
      <c r="AE126">
        <v>-0.14474309446682601</v>
      </c>
      <c r="AF126">
        <v>-8.9826779916413094E-2</v>
      </c>
      <c r="AG126">
        <v>-3.4788190856849199E-2</v>
      </c>
      <c r="AH126">
        <v>4.3342005622204402E-2</v>
      </c>
      <c r="AI126">
        <v>0.12075225037878599</v>
      </c>
      <c r="AJ126">
        <v>0.17156462040687201</v>
      </c>
      <c r="AK126">
        <v>0.220621530431031</v>
      </c>
      <c r="AL126">
        <v>0.26089874272135999</v>
      </c>
      <c r="AM126">
        <v>0.17490091463684401</v>
      </c>
      <c r="AN126">
        <v>0.13525830150386001</v>
      </c>
      <c r="AO126">
        <v>9.8464169794199002E-2</v>
      </c>
      <c r="AP126">
        <v>6.9251970019423806E-2</v>
      </c>
      <c r="AQ126">
        <v>5.3309525211686602E-2</v>
      </c>
      <c r="AR126">
        <v>4.9961786479091302E-2</v>
      </c>
      <c r="AS126">
        <v>5.9311291679209302E-2</v>
      </c>
      <c r="AT126">
        <v>7.7427998934698206E-2</v>
      </c>
      <c r="AU126">
        <v>9.9081146946533499E-2</v>
      </c>
      <c r="AV126">
        <v>0.121747135281058</v>
      </c>
      <c r="AW126">
        <v>0.22662977449330299</v>
      </c>
    </row>
    <row r="127" spans="2:50" x14ac:dyDescent="0.35">
      <c r="B127" t="s">
        <v>226</v>
      </c>
      <c r="C127">
        <v>0</v>
      </c>
      <c r="D127" s="39">
        <v>0</v>
      </c>
      <c r="E127" s="39">
        <v>0</v>
      </c>
      <c r="F127" s="39">
        <v>0</v>
      </c>
      <c r="G127" s="39">
        <v>0</v>
      </c>
      <c r="H127" s="39">
        <v>0</v>
      </c>
      <c r="I127" s="39">
        <v>0</v>
      </c>
      <c r="J127" s="39">
        <v>0</v>
      </c>
      <c r="K127" s="39">
        <v>0</v>
      </c>
      <c r="L127" s="39">
        <v>0</v>
      </c>
      <c r="M127" s="39">
        <v>0</v>
      </c>
      <c r="N127" s="39">
        <v>0</v>
      </c>
      <c r="O127" s="39">
        <v>0</v>
      </c>
      <c r="P127" s="39">
        <v>0</v>
      </c>
      <c r="Q127" s="39">
        <v>0</v>
      </c>
      <c r="R127" s="39">
        <v>0</v>
      </c>
      <c r="S127">
        <v>0</v>
      </c>
      <c r="T127">
        <v>0</v>
      </c>
      <c r="U127" s="39">
        <v>0</v>
      </c>
      <c r="V127">
        <v>1.53136999999983E-3</v>
      </c>
      <c r="W127">
        <v>0.22523180999999901</v>
      </c>
      <c r="X127" s="39">
        <v>0.18674382</v>
      </c>
      <c r="Y127">
        <v>9.7784170000000198E-2</v>
      </c>
      <c r="Z127">
        <v>7.7069559999999496E-2</v>
      </c>
      <c r="AA127">
        <v>5.0253600000000398E-2</v>
      </c>
      <c r="AB127">
        <v>5.4386110000000099E-2</v>
      </c>
      <c r="AC127">
        <v>6.5685519999999997E-2</v>
      </c>
      <c r="AD127">
        <v>9.4831789999999805E-2</v>
      </c>
      <c r="AE127">
        <v>0.12252223</v>
      </c>
      <c r="AF127">
        <v>0.14256069999999901</v>
      </c>
      <c r="AG127">
        <v>0.14694154000000001</v>
      </c>
      <c r="AH127">
        <v>0.14599978999999899</v>
      </c>
      <c r="AI127">
        <v>0.13331778999999899</v>
      </c>
      <c r="AJ127">
        <v>0.10888773</v>
      </c>
      <c r="AK127">
        <v>8.6302300000000096E-2</v>
      </c>
      <c r="AL127">
        <v>6.3341650000000096E-2</v>
      </c>
      <c r="AM127">
        <v>2.41608099999998E-2</v>
      </c>
      <c r="AN127">
        <v>2.00099999999973E-3</v>
      </c>
      <c r="AO127">
        <v>-1.18923899999998E-2</v>
      </c>
      <c r="AP127">
        <v>-1.6970760000000199E-2</v>
      </c>
      <c r="AQ127">
        <v>-1.46576199999998E-2</v>
      </c>
      <c r="AR127">
        <v>-9.2575300000001508E-3</v>
      </c>
      <c r="AS127">
        <v>-3.29111000000013E-3</v>
      </c>
      <c r="AT127">
        <v>9.9203999999984607E-4</v>
      </c>
      <c r="AU127">
        <v>2.0105100000000699E-3</v>
      </c>
      <c r="AV127">
        <v>1.0944200000001501E-3</v>
      </c>
      <c r="AW127">
        <v>2.3683289999999999E-2</v>
      </c>
    </row>
    <row r="128" spans="2:50" x14ac:dyDescent="0.35">
      <c r="B128" t="s">
        <v>227</v>
      </c>
      <c r="C128">
        <v>96.864598598298898</v>
      </c>
      <c r="D128">
        <v>98.419791060536795</v>
      </c>
      <c r="E128">
        <v>100</v>
      </c>
      <c r="F128">
        <v>102.45560847088301</v>
      </c>
      <c r="G128">
        <v>102.399434536429</v>
      </c>
      <c r="H128">
        <v>99.208673254196</v>
      </c>
      <c r="I128">
        <v>101.403074365584</v>
      </c>
      <c r="J128">
        <v>103.505318728386</v>
      </c>
      <c r="K128">
        <v>103.845754438009</v>
      </c>
      <c r="L128">
        <v>104.225606669949</v>
      </c>
      <c r="M128">
        <v>105.238487235612</v>
      </c>
      <c r="N128">
        <v>105.95015862389501</v>
      </c>
      <c r="O128">
        <v>108.73568247756</v>
      </c>
      <c r="P128">
        <v>111.657353029444</v>
      </c>
      <c r="Q128">
        <v>114.692917982708</v>
      </c>
      <c r="R128">
        <v>117.81438727391399</v>
      </c>
      <c r="S128">
        <v>121.31675838986</v>
      </c>
      <c r="T128">
        <v>123.75685002735101</v>
      </c>
      <c r="U128">
        <v>125.733905704118</v>
      </c>
      <c r="V128">
        <v>128.10359904845501</v>
      </c>
      <c r="W128">
        <v>129.36144354160899</v>
      </c>
      <c r="X128">
        <v>130.82868121744599</v>
      </c>
      <c r="Y128">
        <v>132.075012500284</v>
      </c>
      <c r="Z128">
        <v>133.36335034483201</v>
      </c>
      <c r="AA128">
        <v>134.78952548942399</v>
      </c>
      <c r="AB128">
        <v>136.264721005143</v>
      </c>
      <c r="AC128">
        <v>137.86317747710299</v>
      </c>
      <c r="AD128">
        <v>139.584201834352</v>
      </c>
      <c r="AE128">
        <v>141.347443269395</v>
      </c>
      <c r="AF128">
        <v>143.16232969381699</v>
      </c>
      <c r="AG128">
        <v>145.046675802891</v>
      </c>
      <c r="AH128">
        <v>147.00571440124801</v>
      </c>
      <c r="AI128">
        <v>148.97823626423599</v>
      </c>
      <c r="AJ128">
        <v>151.02552674531901</v>
      </c>
      <c r="AK128">
        <v>153.16302992397399</v>
      </c>
      <c r="AL128">
        <v>155.35685177034699</v>
      </c>
      <c r="AM128">
        <v>157.74472750769399</v>
      </c>
      <c r="AN128">
        <v>160.10789662390701</v>
      </c>
      <c r="AO128">
        <v>162.50935139549</v>
      </c>
      <c r="AP128">
        <v>164.949212433497</v>
      </c>
      <c r="AQ128">
        <v>167.457752337899</v>
      </c>
      <c r="AR128">
        <v>169.96361108070201</v>
      </c>
      <c r="AS128">
        <v>172.514969513708</v>
      </c>
      <c r="AT128">
        <v>175.100561623934</v>
      </c>
      <c r="AU128">
        <v>177.70163167325401</v>
      </c>
      <c r="AV128">
        <v>180.33144765216599</v>
      </c>
      <c r="AW128">
        <v>183.05210184634601</v>
      </c>
      <c r="AX128">
        <v>178.52723229718001</v>
      </c>
    </row>
    <row r="129" spans="2:50" x14ac:dyDescent="0.35">
      <c r="B129" t="s">
        <v>228</v>
      </c>
      <c r="C129">
        <v>0</v>
      </c>
      <c r="D129" s="39">
        <v>0</v>
      </c>
      <c r="E129" s="39">
        <v>0</v>
      </c>
      <c r="F129" s="39">
        <v>0</v>
      </c>
      <c r="G129" s="39">
        <v>0</v>
      </c>
      <c r="H129" s="39">
        <v>0</v>
      </c>
      <c r="I129" s="39">
        <v>0</v>
      </c>
      <c r="J129" s="39">
        <v>0</v>
      </c>
      <c r="K129" s="39">
        <v>0</v>
      </c>
      <c r="L129" s="39">
        <v>0</v>
      </c>
      <c r="M129" s="39">
        <v>0</v>
      </c>
      <c r="N129" s="39">
        <v>0</v>
      </c>
      <c r="O129" s="39">
        <v>0</v>
      </c>
      <c r="P129" s="39">
        <v>0</v>
      </c>
      <c r="Q129" s="39">
        <v>0</v>
      </c>
      <c r="R129">
        <v>0</v>
      </c>
      <c r="S129">
        <v>0</v>
      </c>
      <c r="T129">
        <v>0</v>
      </c>
      <c r="U129">
        <v>0</v>
      </c>
      <c r="V129">
        <v>-2.9766739774617001E-3</v>
      </c>
      <c r="W129">
        <v>-0.27781309982675101</v>
      </c>
      <c r="X129">
        <v>-0.28768204353930499</v>
      </c>
      <c r="Y129">
        <v>-0.25578081696872002</v>
      </c>
      <c r="Z129">
        <v>-0.37888804564225598</v>
      </c>
      <c r="AA129">
        <v>-0.54077670512416798</v>
      </c>
      <c r="AB129">
        <v>-0.75075103147463895</v>
      </c>
      <c r="AC129">
        <v>-0.94617568667570895</v>
      </c>
      <c r="AD129">
        <v>-1.1367407697574801</v>
      </c>
      <c r="AE129">
        <v>-1.3122411599613399</v>
      </c>
      <c r="AF129">
        <v>-1.4682563799043999</v>
      </c>
      <c r="AG129">
        <v>-1.5890918932153799</v>
      </c>
      <c r="AH129">
        <v>-1.7036320755671699</v>
      </c>
      <c r="AI129">
        <v>-1.81153595127107</v>
      </c>
      <c r="AJ129">
        <v>-1.89613588038102</v>
      </c>
      <c r="AK129">
        <v>-1.9820145565769001</v>
      </c>
      <c r="AL129">
        <v>-2.0660894126542702</v>
      </c>
      <c r="AM129">
        <v>-2.0686331764166099</v>
      </c>
      <c r="AN129">
        <v>-2.13443114873757</v>
      </c>
      <c r="AO129">
        <v>-2.2176728539678701</v>
      </c>
      <c r="AP129">
        <v>-2.31130241122202</v>
      </c>
      <c r="AQ129">
        <v>-2.4085308709056501</v>
      </c>
      <c r="AR129">
        <v>-2.5030106114474</v>
      </c>
      <c r="AS129">
        <v>-2.60390250968242</v>
      </c>
      <c r="AT129">
        <v>-2.6973276225516698</v>
      </c>
      <c r="AU129">
        <v>-2.7824073931670799</v>
      </c>
      <c r="AV129">
        <v>-2.8570833917765999</v>
      </c>
      <c r="AW129">
        <v>-2.9728852676233699</v>
      </c>
    </row>
    <row r="130" spans="2:50" x14ac:dyDescent="0.35">
      <c r="B130" t="s">
        <v>229</v>
      </c>
      <c r="C130">
        <v>96.864644374863701</v>
      </c>
      <c r="D130">
        <v>98.419837572059095</v>
      </c>
      <c r="E130">
        <v>100</v>
      </c>
      <c r="F130">
        <v>99.5247697750805</v>
      </c>
      <c r="G130">
        <v>95.219115254920197</v>
      </c>
      <c r="H130">
        <v>90.014386249950206</v>
      </c>
      <c r="I130">
        <v>90.194741483183506</v>
      </c>
      <c r="J130">
        <v>88.581476087474201</v>
      </c>
      <c r="K130">
        <v>84.457061727985106</v>
      </c>
      <c r="L130">
        <v>82.071964992804197</v>
      </c>
      <c r="M130">
        <v>81.058325580013303</v>
      </c>
      <c r="N130">
        <v>80.590554683798103</v>
      </c>
      <c r="O130">
        <v>79.997929640854593</v>
      </c>
      <c r="P130">
        <v>77.784918835880703</v>
      </c>
      <c r="Q130">
        <v>74.693125288484396</v>
      </c>
      <c r="R130">
        <v>72.436716090331998</v>
      </c>
      <c r="S130">
        <v>71.011760391857393</v>
      </c>
      <c r="T130">
        <v>70.050954794815297</v>
      </c>
      <c r="U130">
        <v>69.125091163439805</v>
      </c>
      <c r="V130">
        <v>68.380538086222302</v>
      </c>
      <c r="W130">
        <v>67.064876564102306</v>
      </c>
      <c r="X130">
        <v>65.758131610199101</v>
      </c>
      <c r="Y130">
        <v>64.987349636811302</v>
      </c>
      <c r="Z130">
        <v>64.428546822425105</v>
      </c>
      <c r="AA130">
        <v>64.045739225033699</v>
      </c>
      <c r="AB130">
        <v>63.767371461065302</v>
      </c>
      <c r="AC130">
        <v>63.585180089874001</v>
      </c>
      <c r="AD130">
        <v>63.312810304692498</v>
      </c>
      <c r="AE130">
        <v>63.038990534974801</v>
      </c>
      <c r="AF130">
        <v>62.693056052200099</v>
      </c>
      <c r="AG130">
        <v>62.4119140346492</v>
      </c>
      <c r="AH130">
        <v>62.138818369981102</v>
      </c>
      <c r="AI130">
        <v>61.871125012348699</v>
      </c>
      <c r="AJ130">
        <v>61.600418525980302</v>
      </c>
      <c r="AK130">
        <v>61.337040711356003</v>
      </c>
      <c r="AL130">
        <v>61.0779619307378</v>
      </c>
      <c r="AM130">
        <v>60.868105717107198</v>
      </c>
      <c r="AN130">
        <v>60.626462801193298</v>
      </c>
      <c r="AO130">
        <v>60.370487420984198</v>
      </c>
      <c r="AP130">
        <v>60.110922422176003</v>
      </c>
      <c r="AQ130">
        <v>59.868734529501097</v>
      </c>
      <c r="AR130">
        <v>59.6288508892249</v>
      </c>
      <c r="AS130">
        <v>59.553065135619299</v>
      </c>
      <c r="AT130">
        <v>59.5244269358897</v>
      </c>
      <c r="AU130">
        <v>59.519114720837202</v>
      </c>
      <c r="AV130">
        <v>59.539789022849803</v>
      </c>
      <c r="AW130">
        <v>59.606695740949597</v>
      </c>
      <c r="AX130">
        <v>9.0244863084901095</v>
      </c>
    </row>
    <row r="131" spans="2:50" x14ac:dyDescent="0.35">
      <c r="B131" t="s">
        <v>230</v>
      </c>
      <c r="C131">
        <v>651205.12405279896</v>
      </c>
      <c r="D131">
        <v>661660.432957732</v>
      </c>
      <c r="E131">
        <v>672283.60519999999</v>
      </c>
      <c r="F131">
        <v>690896.37410000002</v>
      </c>
      <c r="G131">
        <v>678646.05559999996</v>
      </c>
      <c r="H131">
        <v>619860.19369999995</v>
      </c>
      <c r="I131">
        <v>636890.51679999998</v>
      </c>
      <c r="J131">
        <v>654754.78399999999</v>
      </c>
      <c r="K131">
        <v>646020.29150000005</v>
      </c>
      <c r="L131">
        <v>638622.86010000005</v>
      </c>
      <c r="M131">
        <v>642658.90190000006</v>
      </c>
      <c r="N131">
        <v>650685.63809999998</v>
      </c>
      <c r="O131">
        <v>673858.21580000001</v>
      </c>
      <c r="P131">
        <v>697906.66760000004</v>
      </c>
      <c r="Q131">
        <v>722865.58970000001</v>
      </c>
      <c r="R131">
        <v>748771.05859999999</v>
      </c>
      <c r="S131">
        <v>772653.93559999997</v>
      </c>
      <c r="T131">
        <v>787310.5281</v>
      </c>
      <c r="U131">
        <v>796531.35030000005</v>
      </c>
      <c r="V131">
        <v>807053.50199999998</v>
      </c>
      <c r="W131">
        <v>812244.48089999997</v>
      </c>
      <c r="X131">
        <v>817862.68420000002</v>
      </c>
      <c r="Y131">
        <v>823266.3554</v>
      </c>
      <c r="Z131">
        <v>829610.48860000004</v>
      </c>
      <c r="AA131">
        <v>837249.60869999998</v>
      </c>
      <c r="AB131">
        <v>845830.20420000004</v>
      </c>
      <c r="AC131">
        <v>855492.42070000002</v>
      </c>
      <c r="AD131">
        <v>866203.94739999995</v>
      </c>
      <c r="AE131">
        <v>877539.32350000006</v>
      </c>
      <c r="AF131">
        <v>889449.58849999995</v>
      </c>
      <c r="AG131">
        <v>901914.38729999994</v>
      </c>
      <c r="AH131">
        <v>914904.05949999997</v>
      </c>
      <c r="AI131">
        <v>928211.68079999997</v>
      </c>
      <c r="AJ131">
        <v>942013.94700000004</v>
      </c>
      <c r="AK131">
        <v>956321.16879999998</v>
      </c>
      <c r="AL131">
        <v>971046.25329999998</v>
      </c>
      <c r="AM131">
        <v>986576.62089999998</v>
      </c>
      <c r="AN131">
        <v>1002224.906</v>
      </c>
      <c r="AO131">
        <v>1018201.317</v>
      </c>
      <c r="AP131">
        <v>1034453.719</v>
      </c>
      <c r="AQ131">
        <v>1051021.9750000001</v>
      </c>
      <c r="AR131">
        <v>1067699.1100000001</v>
      </c>
      <c r="AS131">
        <v>1084565.5970000001</v>
      </c>
      <c r="AT131">
        <v>1101569.977</v>
      </c>
      <c r="AU131">
        <v>1118669.7390000001</v>
      </c>
      <c r="AV131">
        <v>1135893.523</v>
      </c>
      <c r="AW131">
        <v>1153379.4790000001</v>
      </c>
    </row>
    <row r="132" spans="2:50" x14ac:dyDescent="0.35">
      <c r="B132" t="s">
        <v>231</v>
      </c>
      <c r="C132">
        <v>11699515.674308199</v>
      </c>
      <c r="D132">
        <v>11887355.182774801</v>
      </c>
      <c r="E132">
        <v>12078210.52</v>
      </c>
      <c r="F132">
        <v>12394981.560000001</v>
      </c>
      <c r="G132">
        <v>12131674.470000001</v>
      </c>
      <c r="H132">
        <v>11025625.220000001</v>
      </c>
      <c r="I132">
        <v>11249492.449999999</v>
      </c>
      <c r="J132">
        <v>11677302.66</v>
      </c>
      <c r="K132">
        <v>11476637.82</v>
      </c>
      <c r="L132">
        <v>11294711.949999999</v>
      </c>
      <c r="M132">
        <v>11344965.75</v>
      </c>
      <c r="N132">
        <v>11448802.85</v>
      </c>
      <c r="O132">
        <v>11882016.42</v>
      </c>
      <c r="P132">
        <v>12332159.07</v>
      </c>
      <c r="Q132">
        <v>12799915.810000001</v>
      </c>
      <c r="R132">
        <v>13286001.220000001</v>
      </c>
      <c r="S132">
        <v>13729893.810000001</v>
      </c>
      <c r="T132">
        <v>13690169.76</v>
      </c>
      <c r="U132">
        <v>13618824.800000001</v>
      </c>
      <c r="V132">
        <v>13869631.210000001</v>
      </c>
      <c r="W132">
        <v>13574842.02</v>
      </c>
      <c r="X132">
        <v>13628895.58</v>
      </c>
      <c r="Y132">
        <v>13598644.59</v>
      </c>
      <c r="Z132">
        <v>13513627.140000001</v>
      </c>
      <c r="AA132">
        <v>13430643.34</v>
      </c>
      <c r="AB132">
        <v>13315383.68</v>
      </c>
      <c r="AC132">
        <v>13223760.689999999</v>
      </c>
      <c r="AD132">
        <v>13165568.17</v>
      </c>
      <c r="AE132">
        <v>13103239.91</v>
      </c>
      <c r="AF132">
        <v>13048445.77</v>
      </c>
      <c r="AG132">
        <v>13013443.949999999</v>
      </c>
      <c r="AH132">
        <v>12999566.869999999</v>
      </c>
      <c r="AI132">
        <v>12969273.880000001</v>
      </c>
      <c r="AJ132">
        <v>12948066.939999999</v>
      </c>
      <c r="AK132">
        <v>12950211.859999999</v>
      </c>
      <c r="AL132">
        <v>12956072.779999999</v>
      </c>
      <c r="AM132">
        <v>13022228.130000001</v>
      </c>
      <c r="AN132">
        <v>13055892.23</v>
      </c>
      <c r="AO132">
        <v>13080019.27</v>
      </c>
      <c r="AP132">
        <v>13106529.25</v>
      </c>
      <c r="AQ132">
        <v>13154599.380000001</v>
      </c>
      <c r="AR132">
        <v>13193630.439999999</v>
      </c>
      <c r="AS132">
        <v>13240906.029999999</v>
      </c>
      <c r="AT132">
        <v>13298292.109999999</v>
      </c>
      <c r="AU132">
        <v>13352243.6</v>
      </c>
      <c r="AV132">
        <v>13409372.300000001</v>
      </c>
      <c r="AW132">
        <v>13494803.84</v>
      </c>
    </row>
    <row r="133" spans="2:50" x14ac:dyDescent="0.35">
      <c r="B133" t="s">
        <v>232</v>
      </c>
      <c r="C133">
        <v>12350720.798361</v>
      </c>
      <c r="D133">
        <v>12549015.615732601</v>
      </c>
      <c r="E133">
        <v>12750494.119999999</v>
      </c>
      <c r="F133">
        <v>13085877.93</v>
      </c>
      <c r="G133">
        <v>12810320.52</v>
      </c>
      <c r="H133">
        <v>11645485.41</v>
      </c>
      <c r="I133">
        <v>11886382.970000001</v>
      </c>
      <c r="J133">
        <v>12332057.449999999</v>
      </c>
      <c r="K133">
        <v>12122658.109999999</v>
      </c>
      <c r="L133">
        <v>11933334.810000001</v>
      </c>
      <c r="M133">
        <v>11987624.65</v>
      </c>
      <c r="N133">
        <v>12099488.49</v>
      </c>
      <c r="O133">
        <v>12555874.640000001</v>
      </c>
      <c r="P133">
        <v>13030065.74</v>
      </c>
      <c r="Q133">
        <v>13522781.4</v>
      </c>
      <c r="R133">
        <v>14034772.27</v>
      </c>
      <c r="S133">
        <v>14502547.74</v>
      </c>
      <c r="T133">
        <v>14477480.289999999</v>
      </c>
      <c r="U133">
        <v>14415356.15</v>
      </c>
      <c r="V133">
        <v>14676684.710000001</v>
      </c>
      <c r="W133">
        <v>14387086.5</v>
      </c>
      <c r="X133">
        <v>14446758.27</v>
      </c>
      <c r="Y133">
        <v>14421910.949999999</v>
      </c>
      <c r="Z133">
        <v>14343237.619999999</v>
      </c>
      <c r="AA133">
        <v>14267892.949999999</v>
      </c>
      <c r="AB133">
        <v>14161213.880000001</v>
      </c>
      <c r="AC133">
        <v>14079253.109999999</v>
      </c>
      <c r="AD133">
        <v>14031772.109999999</v>
      </c>
      <c r="AE133">
        <v>13980779.23</v>
      </c>
      <c r="AF133">
        <v>13937895.359999999</v>
      </c>
      <c r="AG133">
        <v>13915358.34</v>
      </c>
      <c r="AH133">
        <v>13914470.93</v>
      </c>
      <c r="AI133">
        <v>13897485.560000001</v>
      </c>
      <c r="AJ133">
        <v>13890080.880000001</v>
      </c>
      <c r="AK133">
        <v>13906533.029999999</v>
      </c>
      <c r="AL133">
        <v>13927119.039999999</v>
      </c>
      <c r="AM133">
        <v>14008804.75</v>
      </c>
      <c r="AN133">
        <v>14058117.130000001</v>
      </c>
      <c r="AO133">
        <v>14098220.59</v>
      </c>
      <c r="AP133">
        <v>14140982.960000001</v>
      </c>
      <c r="AQ133">
        <v>14205621.35</v>
      </c>
      <c r="AR133">
        <v>14261329.550000001</v>
      </c>
      <c r="AS133">
        <v>14325471.619999999</v>
      </c>
      <c r="AT133">
        <v>14399862.09</v>
      </c>
      <c r="AU133">
        <v>14470913.34</v>
      </c>
      <c r="AV133">
        <v>14545265.82</v>
      </c>
      <c r="AW133">
        <v>14648183.32</v>
      </c>
    </row>
    <row r="134" spans="2:50" x14ac:dyDescent="0.35">
      <c r="B134" t="s">
        <v>233</v>
      </c>
      <c r="C134">
        <v>155811501.157125</v>
      </c>
      <c r="D134">
        <v>158313105.20686001</v>
      </c>
      <c r="E134">
        <v>160854873.30000001</v>
      </c>
      <c r="F134">
        <v>157807745.19999999</v>
      </c>
      <c r="G134">
        <v>153194682.90000001</v>
      </c>
      <c r="H134">
        <v>152689742.69999999</v>
      </c>
      <c r="I134">
        <v>149432703.19999999</v>
      </c>
      <c r="J134">
        <v>145584685.09999999</v>
      </c>
      <c r="K134">
        <v>141040048.80000001</v>
      </c>
      <c r="L134">
        <v>137589575.80000001</v>
      </c>
      <c r="M134">
        <v>134674626.90000001</v>
      </c>
      <c r="N134">
        <v>133317470.59999999</v>
      </c>
      <c r="O134">
        <v>131385359.5</v>
      </c>
      <c r="P134">
        <v>127819258.8</v>
      </c>
      <c r="Q134">
        <v>123204826.09999999</v>
      </c>
      <c r="R134">
        <v>119597181.59999999</v>
      </c>
      <c r="S134">
        <v>119258837.5</v>
      </c>
      <c r="T134">
        <v>117321672.5</v>
      </c>
      <c r="U134">
        <v>115081441.2</v>
      </c>
      <c r="V134">
        <v>112537700.2</v>
      </c>
      <c r="W134">
        <v>109418754.90000001</v>
      </c>
      <c r="X134">
        <v>105922369.5</v>
      </c>
      <c r="Y134">
        <v>103032258.7</v>
      </c>
      <c r="Z134">
        <v>100292952.90000001</v>
      </c>
      <c r="AA134">
        <v>97707723.469999999</v>
      </c>
      <c r="AB134">
        <v>95239255.140000001</v>
      </c>
      <c r="AC134">
        <v>92853579.200000003</v>
      </c>
      <c r="AD134">
        <v>90462823.890000001</v>
      </c>
      <c r="AE134">
        <v>88043252.579999998</v>
      </c>
      <c r="AF134">
        <v>85590922.900000006</v>
      </c>
      <c r="AG134">
        <v>83093063.430000007</v>
      </c>
      <c r="AH134">
        <v>80551100.049999997</v>
      </c>
      <c r="AI134">
        <v>78026461.959999904</v>
      </c>
      <c r="AJ134">
        <v>75458674.359999999</v>
      </c>
      <c r="AK134">
        <v>72853101.290000007</v>
      </c>
      <c r="AL134">
        <v>70219076.180000007</v>
      </c>
      <c r="AM134">
        <v>67556396.689999998</v>
      </c>
      <c r="AN134">
        <v>64835271.909999996</v>
      </c>
      <c r="AO134">
        <v>62122378.210000001</v>
      </c>
      <c r="AP134">
        <v>59436823.240000002</v>
      </c>
      <c r="AQ134">
        <v>56798118.93</v>
      </c>
      <c r="AR134">
        <v>54215890.509999998</v>
      </c>
      <c r="AS134">
        <v>51697728.210000001</v>
      </c>
      <c r="AT134">
        <v>49256076.210000001</v>
      </c>
      <c r="AU134">
        <v>46895280.960000001</v>
      </c>
      <c r="AV134">
        <v>44620511.460000001</v>
      </c>
      <c r="AW134">
        <v>42441808.609999999</v>
      </c>
    </row>
    <row r="135" spans="2:50" x14ac:dyDescent="0.35">
      <c r="B135" t="s">
        <v>234</v>
      </c>
      <c r="C135">
        <v>1098851.8998263199</v>
      </c>
      <c r="D135">
        <v>1116494.32251175</v>
      </c>
      <c r="E135">
        <v>1134420</v>
      </c>
      <c r="F135">
        <v>1107035.4369999999</v>
      </c>
      <c r="G135">
        <v>1078089.237</v>
      </c>
      <c r="H135">
        <v>1048740.75</v>
      </c>
      <c r="I135">
        <v>1024500.829</v>
      </c>
      <c r="J135">
        <v>1000341.423</v>
      </c>
      <c r="K135">
        <v>973576.02359999996</v>
      </c>
      <c r="L135">
        <v>944397.19759999996</v>
      </c>
      <c r="M135">
        <v>916225.76690000005</v>
      </c>
      <c r="N135">
        <v>891839.06220000004</v>
      </c>
      <c r="O135">
        <v>873958.23540000001</v>
      </c>
      <c r="P135">
        <v>859684.96750000003</v>
      </c>
      <c r="Q135">
        <v>844037.32389999996</v>
      </c>
      <c r="R135">
        <v>822102.1422</v>
      </c>
      <c r="S135">
        <v>800192.70830000006</v>
      </c>
      <c r="T135">
        <v>779262.98329999996</v>
      </c>
      <c r="U135">
        <v>758609.43119999999</v>
      </c>
      <c r="V135">
        <v>734683.33219999995</v>
      </c>
      <c r="W135">
        <v>705069.10309999995</v>
      </c>
      <c r="X135">
        <v>670585.78639999998</v>
      </c>
      <c r="Y135">
        <v>634156.00859999994</v>
      </c>
      <c r="Z135">
        <v>599664.31370000006</v>
      </c>
      <c r="AA135">
        <v>568762.25789999997</v>
      </c>
      <c r="AB135">
        <v>541870.4719</v>
      </c>
      <c r="AC135">
        <v>518493.23710000003</v>
      </c>
      <c r="AD135">
        <v>497967.55839999998</v>
      </c>
      <c r="AE135">
        <v>479726.88130000001</v>
      </c>
      <c r="AF135">
        <v>463267.97979999997</v>
      </c>
      <c r="AG135">
        <v>448093.9927</v>
      </c>
      <c r="AH135">
        <v>433986.7965</v>
      </c>
      <c r="AI135">
        <v>420779.5575</v>
      </c>
      <c r="AJ135">
        <v>408187.47470000002</v>
      </c>
      <c r="AK135">
        <v>396129.90299999999</v>
      </c>
      <c r="AL135">
        <v>384590.90179999999</v>
      </c>
      <c r="AM135">
        <v>372919.47649999999</v>
      </c>
      <c r="AN135">
        <v>361368.82510000002</v>
      </c>
      <c r="AO135">
        <v>350199.32650000002</v>
      </c>
      <c r="AP135">
        <v>339462.67700000003</v>
      </c>
      <c r="AQ135">
        <v>329174.68829999998</v>
      </c>
      <c r="AR135">
        <v>319314.38150000002</v>
      </c>
      <c r="AS135">
        <v>309849.87550000002</v>
      </c>
      <c r="AT135">
        <v>300737.22470000002</v>
      </c>
      <c r="AU135">
        <v>291939.4472</v>
      </c>
      <c r="AV135">
        <v>283431.66519999999</v>
      </c>
      <c r="AW135">
        <v>275237.69900000002</v>
      </c>
    </row>
    <row r="136" spans="2:50" x14ac:dyDescent="0.35">
      <c r="B136" t="s">
        <v>235</v>
      </c>
      <c r="C136">
        <v>1098851.8998263199</v>
      </c>
      <c r="D136">
        <v>1116494.32251175</v>
      </c>
      <c r="E136">
        <v>1134420</v>
      </c>
      <c r="F136">
        <v>1107035.4369999999</v>
      </c>
      <c r="G136">
        <v>1078089.237</v>
      </c>
      <c r="H136">
        <v>1048740.75</v>
      </c>
      <c r="I136">
        <v>1024500.829</v>
      </c>
      <c r="J136">
        <v>1000341.423</v>
      </c>
      <c r="K136">
        <v>973576.02359999996</v>
      </c>
      <c r="L136">
        <v>944397.19759999996</v>
      </c>
      <c r="M136">
        <v>916225.76690000005</v>
      </c>
      <c r="N136">
        <v>891839.06220000004</v>
      </c>
      <c r="O136">
        <v>873958.23540000001</v>
      </c>
      <c r="P136">
        <v>859684.96750000003</v>
      </c>
      <c r="Q136">
        <v>844037.32389999996</v>
      </c>
      <c r="R136">
        <v>822102.1422</v>
      </c>
      <c r="S136">
        <v>800192.70830000006</v>
      </c>
      <c r="T136">
        <v>779262.98329999996</v>
      </c>
      <c r="U136">
        <v>758609.43119999999</v>
      </c>
      <c r="V136">
        <v>734683.33219999995</v>
      </c>
      <c r="W136">
        <v>705069.10309999995</v>
      </c>
      <c r="X136">
        <v>670585.78639999998</v>
      </c>
      <c r="Y136">
        <v>634156.00859999994</v>
      </c>
      <c r="Z136">
        <v>599664.31370000006</v>
      </c>
      <c r="AA136">
        <v>568762.25789999997</v>
      </c>
      <c r="AB136">
        <v>541870.4719</v>
      </c>
      <c r="AC136">
        <v>518493.23710000003</v>
      </c>
      <c r="AD136">
        <v>497967.55839999998</v>
      </c>
      <c r="AE136">
        <v>479726.88130000001</v>
      </c>
      <c r="AF136">
        <v>463267.97979999997</v>
      </c>
      <c r="AG136">
        <v>448093.9927</v>
      </c>
      <c r="AH136">
        <v>433986.7965</v>
      </c>
      <c r="AI136">
        <v>420779.5575</v>
      </c>
      <c r="AJ136">
        <v>408187.47470000002</v>
      </c>
      <c r="AK136">
        <v>396129.90299999999</v>
      </c>
      <c r="AL136">
        <v>384590.90179999999</v>
      </c>
      <c r="AM136">
        <v>372919.47649999999</v>
      </c>
      <c r="AN136">
        <v>361368.82510000002</v>
      </c>
      <c r="AO136">
        <v>350199.32650000002</v>
      </c>
      <c r="AP136">
        <v>339462.67700000003</v>
      </c>
      <c r="AQ136">
        <v>329174.68829999998</v>
      </c>
      <c r="AR136">
        <v>319314.38150000002</v>
      </c>
      <c r="AS136">
        <v>309849.87550000002</v>
      </c>
      <c r="AT136">
        <v>300737.22470000002</v>
      </c>
      <c r="AU136">
        <v>291939.4472</v>
      </c>
      <c r="AV136">
        <v>283431.66519999999</v>
      </c>
      <c r="AW136">
        <v>275237.69900000002</v>
      </c>
    </row>
    <row r="137" spans="2:50" x14ac:dyDescent="0.35">
      <c r="B137" t="s">
        <v>236</v>
      </c>
      <c r="C137">
        <v>116773651.530883</v>
      </c>
      <c r="D137">
        <v>118648490.27771901</v>
      </c>
      <c r="E137">
        <v>120553430.2</v>
      </c>
      <c r="F137">
        <v>118020002.8</v>
      </c>
      <c r="G137">
        <v>114450850.59999999</v>
      </c>
      <c r="H137">
        <v>114353060.40000001</v>
      </c>
      <c r="I137">
        <v>111324027.2</v>
      </c>
      <c r="J137">
        <v>108402058.7</v>
      </c>
      <c r="K137">
        <v>105278506</v>
      </c>
      <c r="L137">
        <v>102800733.8</v>
      </c>
      <c r="M137">
        <v>100561012.5</v>
      </c>
      <c r="N137">
        <v>99576909.849999994</v>
      </c>
      <c r="O137">
        <v>98537818.819999903</v>
      </c>
      <c r="P137">
        <v>96705388.530000001</v>
      </c>
      <c r="Q137">
        <v>94669426.200000003</v>
      </c>
      <c r="R137">
        <v>93590457.859999999</v>
      </c>
      <c r="S137">
        <v>95318185.040000007</v>
      </c>
      <c r="T137">
        <v>94270283.019999996</v>
      </c>
      <c r="U137">
        <v>92554370</v>
      </c>
      <c r="V137">
        <v>90568233.519999996</v>
      </c>
      <c r="W137">
        <v>88489466.219999999</v>
      </c>
      <c r="X137">
        <v>86103342.480000004</v>
      </c>
      <c r="Y137">
        <v>84208182.909999996</v>
      </c>
      <c r="Z137">
        <v>82328754.469999999</v>
      </c>
      <c r="AA137">
        <v>80502507.359999999</v>
      </c>
      <c r="AB137">
        <v>78684082.849999994</v>
      </c>
      <c r="AC137">
        <v>76891752.030000001</v>
      </c>
      <c r="AD137">
        <v>75042128.310000002</v>
      </c>
      <c r="AE137">
        <v>73132499.200000003</v>
      </c>
      <c r="AF137">
        <v>71159134.569999903</v>
      </c>
      <c r="AG137">
        <v>69127065.430000007</v>
      </c>
      <c r="AH137">
        <v>67019393.439999998</v>
      </c>
      <c r="AI137">
        <v>64815819.740000002</v>
      </c>
      <c r="AJ137">
        <v>62559708.689999998</v>
      </c>
      <c r="AK137">
        <v>60249004.609999999</v>
      </c>
      <c r="AL137">
        <v>57898190.57</v>
      </c>
      <c r="AM137">
        <v>55536852.670000002</v>
      </c>
      <c r="AN137">
        <v>53125369.280000001</v>
      </c>
      <c r="AO137">
        <v>50710007.369999997</v>
      </c>
      <c r="AP137">
        <v>48311851.850000001</v>
      </c>
      <c r="AQ137">
        <v>45949779.869999997</v>
      </c>
      <c r="AR137">
        <v>43636063.030000001</v>
      </c>
      <c r="AS137">
        <v>41377048.590000004</v>
      </c>
      <c r="AT137">
        <v>39188422.560000002</v>
      </c>
      <c r="AU137">
        <v>37075926.149999999</v>
      </c>
      <c r="AV137">
        <v>35045063.32</v>
      </c>
      <c r="AW137">
        <v>33102878.66</v>
      </c>
    </row>
    <row r="138" spans="2:50" x14ac:dyDescent="0.35">
      <c r="B138" t="s">
        <v>237</v>
      </c>
      <c r="C138">
        <v>116773651.530883</v>
      </c>
      <c r="D138">
        <v>118648490.27771901</v>
      </c>
      <c r="E138">
        <v>120553430.2</v>
      </c>
      <c r="F138">
        <v>118020002.8</v>
      </c>
      <c r="G138">
        <v>114450850.59999999</v>
      </c>
      <c r="H138">
        <v>114353060.40000001</v>
      </c>
      <c r="I138">
        <v>111324027.2</v>
      </c>
      <c r="J138">
        <v>108402058.7</v>
      </c>
      <c r="K138">
        <v>105278506</v>
      </c>
      <c r="L138">
        <v>102800733.8</v>
      </c>
      <c r="M138">
        <v>100561012.5</v>
      </c>
      <c r="N138">
        <v>99576909.849999994</v>
      </c>
      <c r="O138">
        <v>98537818.819999903</v>
      </c>
      <c r="P138">
        <v>96705388.530000001</v>
      </c>
      <c r="Q138">
        <v>94669426.200000003</v>
      </c>
      <c r="R138">
        <v>93590457.859999999</v>
      </c>
      <c r="S138">
        <v>95318185.040000007</v>
      </c>
      <c r="T138">
        <v>94270283.019999996</v>
      </c>
      <c r="U138">
        <v>92554370</v>
      </c>
      <c r="V138">
        <v>90568233.519999996</v>
      </c>
      <c r="W138">
        <v>88489466.219999999</v>
      </c>
      <c r="X138">
        <v>86103342.480000004</v>
      </c>
      <c r="Y138">
        <v>84208182.909999996</v>
      </c>
      <c r="Z138">
        <v>82328754.469999999</v>
      </c>
      <c r="AA138">
        <v>80502507.359999999</v>
      </c>
      <c r="AB138">
        <v>78684082.849999994</v>
      </c>
      <c r="AC138">
        <v>76891752.030000001</v>
      </c>
      <c r="AD138">
        <v>75042128.310000002</v>
      </c>
      <c r="AE138">
        <v>73132499.200000003</v>
      </c>
      <c r="AF138">
        <v>71159134.569999903</v>
      </c>
      <c r="AG138">
        <v>69127065.430000007</v>
      </c>
      <c r="AH138">
        <v>67019393.439999998</v>
      </c>
      <c r="AI138">
        <v>64815819.740000002</v>
      </c>
      <c r="AJ138">
        <v>62559708.689999998</v>
      </c>
      <c r="AK138">
        <v>60249004.609999999</v>
      </c>
      <c r="AL138">
        <v>57898190.57</v>
      </c>
      <c r="AM138">
        <v>55536852.670000002</v>
      </c>
      <c r="AN138">
        <v>53125369.280000001</v>
      </c>
      <c r="AO138">
        <v>50710007.369999997</v>
      </c>
      <c r="AP138">
        <v>48311851.850000001</v>
      </c>
      <c r="AQ138">
        <v>45949779.869999997</v>
      </c>
      <c r="AR138">
        <v>43636063.030000001</v>
      </c>
      <c r="AS138">
        <v>41377048.590000004</v>
      </c>
      <c r="AT138">
        <v>39188422.560000002</v>
      </c>
      <c r="AU138">
        <v>37075926.149999999</v>
      </c>
      <c r="AV138">
        <v>35045063.32</v>
      </c>
      <c r="AW138">
        <v>33102878.66</v>
      </c>
    </row>
    <row r="139" spans="2:50" x14ac:dyDescent="0.35">
      <c r="B139" t="s">
        <v>238</v>
      </c>
      <c r="C139">
        <v>37938997.726415001</v>
      </c>
      <c r="D139">
        <v>38548120.6066292</v>
      </c>
      <c r="E139">
        <v>39167023.149999999</v>
      </c>
      <c r="F139">
        <v>38680706.960000001</v>
      </c>
      <c r="G139">
        <v>37665743.130000003</v>
      </c>
      <c r="H139">
        <v>37287941.640000001</v>
      </c>
      <c r="I139">
        <v>37084175.119999997</v>
      </c>
      <c r="J139">
        <v>36182284.93</v>
      </c>
      <c r="K139">
        <v>34787966.740000002</v>
      </c>
      <c r="L139">
        <v>33844444.799999997</v>
      </c>
      <c r="M139">
        <v>33197388.649999999</v>
      </c>
      <c r="N139">
        <v>32848721.710000001</v>
      </c>
      <c r="O139">
        <v>31973582.48</v>
      </c>
      <c r="P139">
        <v>30254185.260000002</v>
      </c>
      <c r="Q139">
        <v>27691362.57</v>
      </c>
      <c r="R139">
        <v>25184621.649999999</v>
      </c>
      <c r="S139">
        <v>23140459.699999999</v>
      </c>
      <c r="T139">
        <v>22272126.469999999</v>
      </c>
      <c r="U139">
        <v>21768461.719999999</v>
      </c>
      <c r="V139">
        <v>21234783.34</v>
      </c>
      <c r="W139">
        <v>20224219.530000001</v>
      </c>
      <c r="X139">
        <v>19148441.23</v>
      </c>
      <c r="Y139">
        <v>18189919.739999998</v>
      </c>
      <c r="Z139">
        <v>17364534.149999999</v>
      </c>
      <c r="AA139">
        <v>16636453.85</v>
      </c>
      <c r="AB139">
        <v>16013301.82</v>
      </c>
      <c r="AC139">
        <v>15443333.93</v>
      </c>
      <c r="AD139">
        <v>14922728.02</v>
      </c>
      <c r="AE139">
        <v>14431026.5</v>
      </c>
      <c r="AF139">
        <v>13968520.35</v>
      </c>
      <c r="AG139">
        <v>13517904</v>
      </c>
      <c r="AH139">
        <v>13097719.810000001</v>
      </c>
      <c r="AI139">
        <v>12789862.66</v>
      </c>
      <c r="AJ139">
        <v>12490778.199999999</v>
      </c>
      <c r="AK139">
        <v>12207966.77</v>
      </c>
      <c r="AL139">
        <v>11936294.710000001</v>
      </c>
      <c r="AM139">
        <v>11646624.539999999</v>
      </c>
      <c r="AN139">
        <v>11348533.800000001</v>
      </c>
      <c r="AO139">
        <v>11062171.51</v>
      </c>
      <c r="AP139">
        <v>10785508.720000001</v>
      </c>
      <c r="AQ139">
        <v>10519164.369999999</v>
      </c>
      <c r="AR139">
        <v>10260513.1</v>
      </c>
      <c r="AS139">
        <v>10010829.74</v>
      </c>
      <c r="AT139">
        <v>9766916.4269999899</v>
      </c>
      <c r="AU139">
        <v>9527415.3660000004</v>
      </c>
      <c r="AV139">
        <v>9292016.4829999898</v>
      </c>
      <c r="AW139">
        <v>9063692.25</v>
      </c>
    </row>
    <row r="140" spans="2:50" x14ac:dyDescent="0.35">
      <c r="B140" t="s">
        <v>239</v>
      </c>
      <c r="C140">
        <v>37938997.726415001</v>
      </c>
      <c r="D140">
        <v>38548120.6066292</v>
      </c>
      <c r="E140">
        <v>39167023.149999999</v>
      </c>
      <c r="F140">
        <v>38680706.960000001</v>
      </c>
      <c r="G140">
        <v>37665743.130000003</v>
      </c>
      <c r="H140">
        <v>37287941.640000001</v>
      </c>
      <c r="I140">
        <v>37084175.119999997</v>
      </c>
      <c r="J140">
        <v>36182284.93</v>
      </c>
      <c r="K140">
        <v>34787966.740000002</v>
      </c>
      <c r="L140">
        <v>33844444.799999997</v>
      </c>
      <c r="M140">
        <v>33197388.649999999</v>
      </c>
      <c r="N140">
        <v>32848721.710000001</v>
      </c>
      <c r="O140">
        <v>31973582.48</v>
      </c>
      <c r="P140">
        <v>30254185.260000002</v>
      </c>
      <c r="Q140">
        <v>27691362.57</v>
      </c>
      <c r="R140">
        <v>25184621.649999999</v>
      </c>
      <c r="S140">
        <v>23140459.699999999</v>
      </c>
      <c r="T140">
        <v>22272126.469999999</v>
      </c>
      <c r="U140">
        <v>21768461.719999999</v>
      </c>
      <c r="V140">
        <v>21234783.34</v>
      </c>
      <c r="W140">
        <v>20224219.530000001</v>
      </c>
      <c r="X140">
        <v>19148441.23</v>
      </c>
      <c r="Y140">
        <v>18189919.739999998</v>
      </c>
      <c r="Z140">
        <v>17364534.149999999</v>
      </c>
      <c r="AA140">
        <v>16636453.85</v>
      </c>
      <c r="AB140">
        <v>16013301.82</v>
      </c>
      <c r="AC140">
        <v>15443333.93</v>
      </c>
      <c r="AD140">
        <v>14922728.02</v>
      </c>
      <c r="AE140">
        <v>14431026.5</v>
      </c>
      <c r="AF140">
        <v>13968520.35</v>
      </c>
      <c r="AG140">
        <v>13517904</v>
      </c>
      <c r="AH140">
        <v>13097719.810000001</v>
      </c>
      <c r="AI140">
        <v>12789862.66</v>
      </c>
      <c r="AJ140">
        <v>12490778.199999999</v>
      </c>
      <c r="AK140">
        <v>12207966.77</v>
      </c>
      <c r="AL140">
        <v>11936294.710000001</v>
      </c>
      <c r="AM140">
        <v>11646624.539999999</v>
      </c>
      <c r="AN140">
        <v>11348533.800000001</v>
      </c>
      <c r="AO140">
        <v>11062171.51</v>
      </c>
      <c r="AP140">
        <v>10785508.720000001</v>
      </c>
      <c r="AQ140">
        <v>10519164.369999999</v>
      </c>
      <c r="AR140">
        <v>10260513.1</v>
      </c>
      <c r="AS140">
        <v>10010829.74</v>
      </c>
      <c r="AT140">
        <v>9766916.4269999899</v>
      </c>
      <c r="AU140">
        <v>9527415.3660000004</v>
      </c>
      <c r="AV140">
        <v>9292016.4829999898</v>
      </c>
      <c r="AW140">
        <v>9063692.25</v>
      </c>
    </row>
    <row r="141" spans="2:50" x14ac:dyDescent="0.35">
      <c r="B141" t="s">
        <v>240</v>
      </c>
      <c r="C141">
        <v>7252609.7292197198</v>
      </c>
      <c r="D141">
        <v>7369052.7243454298</v>
      </c>
      <c r="E141">
        <v>7487365.2489999998</v>
      </c>
      <c r="F141">
        <v>7634585.7769999998</v>
      </c>
      <c r="G141">
        <v>7341877.0259999996</v>
      </c>
      <c r="H141">
        <v>7407107.443</v>
      </c>
      <c r="I141">
        <v>7687397.8720000004</v>
      </c>
      <c r="J141">
        <v>7403348.6969999997</v>
      </c>
      <c r="K141">
        <v>7209511.1830000002</v>
      </c>
      <c r="L141">
        <v>6837470.6540000001</v>
      </c>
      <c r="M141">
        <v>7104507.8260000004</v>
      </c>
      <c r="N141">
        <v>7206583.6550000003</v>
      </c>
      <c r="O141">
        <v>7510762.3169999998</v>
      </c>
      <c r="P141">
        <v>7635054.0199999996</v>
      </c>
      <c r="Q141">
        <v>7553619.2149999999</v>
      </c>
      <c r="R141">
        <v>7578012.8169999998</v>
      </c>
      <c r="S141">
        <v>7915070.0070000002</v>
      </c>
      <c r="T141">
        <v>8098872.6179999998</v>
      </c>
      <c r="U141">
        <v>8174999.9029999999</v>
      </c>
      <c r="V141">
        <v>8181568.0939999996</v>
      </c>
      <c r="W141">
        <v>8087570.1560000004</v>
      </c>
      <c r="X141">
        <v>7933643.1210000003</v>
      </c>
      <c r="Y141">
        <v>7878925.5329999998</v>
      </c>
      <c r="Z141">
        <v>7902454.7170000002</v>
      </c>
      <c r="AA141">
        <v>7985271.2240000004</v>
      </c>
      <c r="AB141">
        <v>8106443.0599999996</v>
      </c>
      <c r="AC141">
        <v>8253036.1050000004</v>
      </c>
      <c r="AD141">
        <v>8413642.4399999995</v>
      </c>
      <c r="AE141">
        <v>8577716.18899999</v>
      </c>
      <c r="AF141">
        <v>8742256.8100000005</v>
      </c>
      <c r="AG141">
        <v>8906055.1520000007</v>
      </c>
      <c r="AH141">
        <v>9069290.6789999995</v>
      </c>
      <c r="AI141">
        <v>9226165.77999999</v>
      </c>
      <c r="AJ141">
        <v>9377559.443</v>
      </c>
      <c r="AK141">
        <v>9525444.2180000003</v>
      </c>
      <c r="AL141">
        <v>9670791.7640000004</v>
      </c>
      <c r="AM141">
        <v>9820114.2970000003</v>
      </c>
      <c r="AN141">
        <v>9959773.5830000006</v>
      </c>
      <c r="AO141">
        <v>10096720.74</v>
      </c>
      <c r="AP141">
        <v>10232684.4</v>
      </c>
      <c r="AQ141">
        <v>10370253.119999999</v>
      </c>
      <c r="AR141">
        <v>10508597.32</v>
      </c>
      <c r="AS141">
        <v>10646061.67</v>
      </c>
      <c r="AT141">
        <v>10784489.73</v>
      </c>
      <c r="AU141">
        <v>10924492.09</v>
      </c>
      <c r="AV141">
        <v>11067531.84</v>
      </c>
      <c r="AW141">
        <v>11216851.98</v>
      </c>
    </row>
    <row r="142" spans="2:50" x14ac:dyDescent="0.35">
      <c r="B142" t="s">
        <v>241</v>
      </c>
      <c r="C142">
        <v>11430890.812091799</v>
      </c>
      <c r="D142">
        <v>11614417.4615063</v>
      </c>
      <c r="E142">
        <v>11800890.689999999</v>
      </c>
      <c r="F142">
        <v>11866266.369999999</v>
      </c>
      <c r="G142">
        <v>11295773.48</v>
      </c>
      <c r="H142">
        <v>11328739.960000001</v>
      </c>
      <c r="I142">
        <v>11231450.779999999</v>
      </c>
      <c r="J142">
        <v>11068319.439999999</v>
      </c>
      <c r="K142">
        <v>10408492.869999999</v>
      </c>
      <c r="L142">
        <v>10066104.859999999</v>
      </c>
      <c r="M142">
        <v>10105674.949999999</v>
      </c>
      <c r="N142">
        <v>10278906.09</v>
      </c>
      <c r="O142">
        <v>9893604.3169999998</v>
      </c>
      <c r="P142">
        <v>9082260.4609999899</v>
      </c>
      <c r="Q142">
        <v>8083320.915</v>
      </c>
      <c r="R142">
        <v>7309954.9890000001</v>
      </c>
      <c r="S142">
        <v>7057577.2879999997</v>
      </c>
      <c r="T142">
        <v>6948979.7680000002</v>
      </c>
      <c r="U142">
        <v>6911600.3020000001</v>
      </c>
      <c r="V142">
        <v>6902325.1059999997</v>
      </c>
      <c r="W142">
        <v>6873212.5559999999</v>
      </c>
      <c r="X142">
        <v>6841012.1569999997</v>
      </c>
      <c r="Y142">
        <v>6889247.4390000002</v>
      </c>
      <c r="Z142">
        <v>6998553.5820000004</v>
      </c>
      <c r="AA142">
        <v>7148176.1979999999</v>
      </c>
      <c r="AB142">
        <v>7318501.6979999999</v>
      </c>
      <c r="AC142">
        <v>7499330.9309999999</v>
      </c>
      <c r="AD142">
        <v>7680903.3619999997</v>
      </c>
      <c r="AE142">
        <v>7853681.4910000004</v>
      </c>
      <c r="AF142">
        <v>8016640.4550000001</v>
      </c>
      <c r="AG142">
        <v>8170276.3899999997</v>
      </c>
      <c r="AH142">
        <v>8316103.2549999999</v>
      </c>
      <c r="AI142">
        <v>8470548.8760000002</v>
      </c>
      <c r="AJ142">
        <v>8620758.5940000005</v>
      </c>
      <c r="AK142">
        <v>8767777.29099999</v>
      </c>
      <c r="AL142">
        <v>8912948.6850000005</v>
      </c>
      <c r="AM142">
        <v>9064868.0920000002</v>
      </c>
      <c r="AN142">
        <v>9209481.3200000003</v>
      </c>
      <c r="AO142">
        <v>9354426.7809999995</v>
      </c>
      <c r="AP142">
        <v>9500604.8230000008</v>
      </c>
      <c r="AQ142">
        <v>9649638.9519999996</v>
      </c>
      <c r="AR142">
        <v>9802414.1669999994</v>
      </c>
      <c r="AS142">
        <v>9957798.4279999901</v>
      </c>
      <c r="AT142">
        <v>10117944.609999999</v>
      </c>
      <c r="AU142">
        <v>10283861.210000001</v>
      </c>
      <c r="AV142">
        <v>10456237.140000001</v>
      </c>
      <c r="AW142">
        <v>10636476.76</v>
      </c>
    </row>
    <row r="143" spans="2:50" x14ac:dyDescent="0.35">
      <c r="B143" t="s">
        <v>242</v>
      </c>
      <c r="C143">
        <v>1153462.4058594101</v>
      </c>
      <c r="D143">
        <v>1171981.6178834699</v>
      </c>
      <c r="E143">
        <v>1190798.162</v>
      </c>
      <c r="F143">
        <v>1152766.817</v>
      </c>
      <c r="G143">
        <v>1074477.8899999999</v>
      </c>
      <c r="H143">
        <v>928581.55039999995</v>
      </c>
      <c r="I143">
        <v>976384.6923</v>
      </c>
      <c r="J143">
        <v>945070.19050000003</v>
      </c>
      <c r="K143">
        <v>889025.79870000004</v>
      </c>
      <c r="L143">
        <v>845045.77240000002</v>
      </c>
      <c r="M143">
        <v>831699.89350000001</v>
      </c>
      <c r="N143">
        <v>855152.25300000003</v>
      </c>
      <c r="O143">
        <v>852084.48389999999</v>
      </c>
      <c r="P143">
        <v>812404.0882</v>
      </c>
      <c r="Q143">
        <v>748244.85380000004</v>
      </c>
      <c r="R143">
        <v>691726.82440000004</v>
      </c>
      <c r="S143">
        <v>642476.05130000005</v>
      </c>
      <c r="T143">
        <v>606975.28559999994</v>
      </c>
      <c r="U143">
        <v>583684.40819999995</v>
      </c>
      <c r="V143">
        <v>568991.52300000004</v>
      </c>
      <c r="W143">
        <v>553183.48400000005</v>
      </c>
      <c r="X143">
        <v>539653.15630000003</v>
      </c>
      <c r="Y143">
        <v>535676.79299999995</v>
      </c>
      <c r="Z143">
        <v>537648.42429999996</v>
      </c>
      <c r="AA143">
        <v>543345.26610000001</v>
      </c>
      <c r="AB143">
        <v>551431.06070000003</v>
      </c>
      <c r="AC143">
        <v>560651.93240000005</v>
      </c>
      <c r="AD143">
        <v>570526.46420000005</v>
      </c>
      <c r="AE143">
        <v>580317.21880000003</v>
      </c>
      <c r="AF143">
        <v>590008.19669999997</v>
      </c>
      <c r="AG143">
        <v>599381.60069999995</v>
      </c>
      <c r="AH143">
        <v>608799.3345</v>
      </c>
      <c r="AI143">
        <v>620155.94579999999</v>
      </c>
      <c r="AJ143">
        <v>631500.07660000003</v>
      </c>
      <c r="AK143">
        <v>642930.17649999994</v>
      </c>
      <c r="AL143">
        <v>654401.46180000005</v>
      </c>
      <c r="AM143">
        <v>665693.15460000001</v>
      </c>
      <c r="AN143">
        <v>676409.12040000001</v>
      </c>
      <c r="AO143">
        <v>687148.50630000001</v>
      </c>
      <c r="AP143">
        <v>697842.30240000004</v>
      </c>
      <c r="AQ143">
        <v>708549.52989999996</v>
      </c>
      <c r="AR143">
        <v>719226.50199999998</v>
      </c>
      <c r="AS143">
        <v>729791.34100000001</v>
      </c>
      <c r="AT143">
        <v>740306.35140000004</v>
      </c>
      <c r="AU143">
        <v>750816.10309999995</v>
      </c>
      <c r="AV143">
        <v>761363.24459999998</v>
      </c>
      <c r="AW143">
        <v>772076.36300000001</v>
      </c>
    </row>
    <row r="144" spans="2:50" x14ac:dyDescent="0.35">
      <c r="B144" t="s">
        <v>243</v>
      </c>
      <c r="C144">
        <v>6213226.6268323902</v>
      </c>
      <c r="D144">
        <v>6312981.9900512798</v>
      </c>
      <c r="E144">
        <v>6414338.9579999996</v>
      </c>
      <c r="F144">
        <v>6445364.1349999998</v>
      </c>
      <c r="G144">
        <v>5911532.1739999996</v>
      </c>
      <c r="H144">
        <v>5203173.6059999997</v>
      </c>
      <c r="I144">
        <v>5304031.375</v>
      </c>
      <c r="J144">
        <v>5739547.6909999996</v>
      </c>
      <c r="K144">
        <v>5166076.3020000001</v>
      </c>
      <c r="L144">
        <v>4918227.6380000003</v>
      </c>
      <c r="M144">
        <v>4998709.2860000003</v>
      </c>
      <c r="N144">
        <v>5100882.74</v>
      </c>
      <c r="O144">
        <v>5106126.2989999996</v>
      </c>
      <c r="P144">
        <v>4860576.0970000001</v>
      </c>
      <c r="Q144">
        <v>4528665.7640000004</v>
      </c>
      <c r="R144">
        <v>4302651.9560000002</v>
      </c>
      <c r="S144">
        <v>4268322.0930000003</v>
      </c>
      <c r="T144">
        <v>4234469.4989999998</v>
      </c>
      <c r="U144">
        <v>4226546.53</v>
      </c>
      <c r="V144">
        <v>4223613.4809999997</v>
      </c>
      <c r="W144">
        <v>4199150.2340000002</v>
      </c>
      <c r="X144">
        <v>4169187.196</v>
      </c>
      <c r="Y144">
        <v>4191128.7629999998</v>
      </c>
      <c r="Z144">
        <v>4239093.8339999998</v>
      </c>
      <c r="AA144">
        <v>4304844.5029999996</v>
      </c>
      <c r="AB144">
        <v>4376856.6789999995</v>
      </c>
      <c r="AC144">
        <v>4457184.9009999996</v>
      </c>
      <c r="AD144">
        <v>4539701.3940000003</v>
      </c>
      <c r="AE144">
        <v>4620228.5180000002</v>
      </c>
      <c r="AF144">
        <v>4699418.1890000002</v>
      </c>
      <c r="AG144">
        <v>4779848.5590000004</v>
      </c>
      <c r="AH144">
        <v>4859889.2790000001</v>
      </c>
      <c r="AI144">
        <v>4939218.4510000004</v>
      </c>
      <c r="AJ144">
        <v>5018725.8870000001</v>
      </c>
      <c r="AK144">
        <v>5098321.7960000001</v>
      </c>
      <c r="AL144">
        <v>5177708.5</v>
      </c>
      <c r="AM144">
        <v>5266086.6770000001</v>
      </c>
      <c r="AN144">
        <v>5341519.4479999999</v>
      </c>
      <c r="AO144">
        <v>5408212.8789999997</v>
      </c>
      <c r="AP144">
        <v>5468232.8609999996</v>
      </c>
      <c r="AQ144">
        <v>5524201.0710000005</v>
      </c>
      <c r="AR144">
        <v>5576470.2180000003</v>
      </c>
      <c r="AS144">
        <v>5632043.1449999996</v>
      </c>
      <c r="AT144">
        <v>5691091.2249999996</v>
      </c>
      <c r="AU144">
        <v>5752917.6279999996</v>
      </c>
      <c r="AV144">
        <v>5817284.5489999996</v>
      </c>
      <c r="AW144">
        <v>5884951.9460000005</v>
      </c>
    </row>
    <row r="145" spans="2:49" x14ac:dyDescent="0.35">
      <c r="B145" t="s">
        <v>244</v>
      </c>
      <c r="C145">
        <v>19075228.1274589</v>
      </c>
      <c r="D145">
        <v>19381487.085102599</v>
      </c>
      <c r="E145">
        <v>19692663.129999999</v>
      </c>
      <c r="F145">
        <v>19848528.539999999</v>
      </c>
      <c r="G145">
        <v>18238972.800000001</v>
      </c>
      <c r="H145">
        <v>15905884.98</v>
      </c>
      <c r="I145">
        <v>16247644.390000001</v>
      </c>
      <c r="J145">
        <v>17794589.879999999</v>
      </c>
      <c r="K145">
        <v>15972012.48</v>
      </c>
      <c r="L145">
        <v>15208083.32</v>
      </c>
      <c r="M145">
        <v>15432337.710000001</v>
      </c>
      <c r="N145">
        <v>15548788.619999999</v>
      </c>
      <c r="O145">
        <v>15515157.189999999</v>
      </c>
      <c r="P145">
        <v>14881578.880000001</v>
      </c>
      <c r="Q145">
        <v>14064047.439999999</v>
      </c>
      <c r="R145">
        <v>13529471.68</v>
      </c>
      <c r="S145">
        <v>13511058.710000001</v>
      </c>
      <c r="T145">
        <v>13086162.460000001</v>
      </c>
      <c r="U145">
        <v>12824862.07</v>
      </c>
      <c r="V145">
        <v>12870238.93</v>
      </c>
      <c r="W145">
        <v>12442541.869999999</v>
      </c>
      <c r="X145">
        <v>12315494.51</v>
      </c>
      <c r="Y145">
        <v>12255226.630000001</v>
      </c>
      <c r="Z145">
        <v>12202008.93</v>
      </c>
      <c r="AA145">
        <v>12180631.5</v>
      </c>
      <c r="AB145">
        <v>12135688.130000001</v>
      </c>
      <c r="AC145">
        <v>12119426.68</v>
      </c>
      <c r="AD145">
        <v>12126283.52</v>
      </c>
      <c r="AE145">
        <v>12118542.52</v>
      </c>
      <c r="AF145">
        <v>12108561.1</v>
      </c>
      <c r="AG145">
        <v>12113197.109999999</v>
      </c>
      <c r="AH145">
        <v>12130497.800000001</v>
      </c>
      <c r="AI145">
        <v>12121537.52</v>
      </c>
      <c r="AJ145">
        <v>12115278.550000001</v>
      </c>
      <c r="AK145">
        <v>12125047.75</v>
      </c>
      <c r="AL145">
        <v>12133240.880000001</v>
      </c>
      <c r="AM145">
        <v>12205629.960000001</v>
      </c>
      <c r="AN145">
        <v>12211976.58</v>
      </c>
      <c r="AO145">
        <v>12182636.16</v>
      </c>
      <c r="AP145">
        <v>12135671.189999999</v>
      </c>
      <c r="AQ145">
        <v>12094830.65</v>
      </c>
      <c r="AR145">
        <v>12035730.939999999</v>
      </c>
      <c r="AS145">
        <v>11993814.33</v>
      </c>
      <c r="AT145">
        <v>11969720.26</v>
      </c>
      <c r="AU145">
        <v>11949260.73</v>
      </c>
      <c r="AV145">
        <v>11936951.449999999</v>
      </c>
      <c r="AW145">
        <v>11954458.84</v>
      </c>
    </row>
    <row r="146" spans="2:49" x14ac:dyDescent="0.35">
      <c r="B146" t="s">
        <v>245</v>
      </c>
      <c r="C146">
        <v>14430721.2592922</v>
      </c>
      <c r="D146">
        <v>14662411.1568592</v>
      </c>
      <c r="E146">
        <v>14897820.91</v>
      </c>
      <c r="F146">
        <v>14896693.33</v>
      </c>
      <c r="G146">
        <v>13890497.470000001</v>
      </c>
      <c r="H146">
        <v>12682374.23</v>
      </c>
      <c r="I146">
        <v>13187411.15</v>
      </c>
      <c r="J146">
        <v>12323643.970000001</v>
      </c>
      <c r="K146">
        <v>11251139.85</v>
      </c>
      <c r="L146">
        <v>11075112.460000001</v>
      </c>
      <c r="M146">
        <v>10991284.84</v>
      </c>
      <c r="N146">
        <v>11545295.210000001</v>
      </c>
      <c r="O146">
        <v>11244730</v>
      </c>
      <c r="P146">
        <v>10407823.76</v>
      </c>
      <c r="Q146">
        <v>9441678.8059999999</v>
      </c>
      <c r="R146">
        <v>8788412.0549999997</v>
      </c>
      <c r="S146">
        <v>8717278.6420000009</v>
      </c>
      <c r="T146">
        <v>8636237.6620000005</v>
      </c>
      <c r="U146">
        <v>8615056.9879999999</v>
      </c>
      <c r="V146">
        <v>8582561.1649999898</v>
      </c>
      <c r="W146">
        <v>8489073.6999999899</v>
      </c>
      <c r="X146">
        <v>8363263.5369999995</v>
      </c>
      <c r="Y146">
        <v>8334972.0549999997</v>
      </c>
      <c r="Z146">
        <v>8347522.8420000002</v>
      </c>
      <c r="AA146">
        <v>8384885.2060000002</v>
      </c>
      <c r="AB146">
        <v>8427169.4519999996</v>
      </c>
      <c r="AC146">
        <v>8480330.9450000003</v>
      </c>
      <c r="AD146">
        <v>8539165.1079999898</v>
      </c>
      <c r="AE146">
        <v>8594019.7850000001</v>
      </c>
      <c r="AF146">
        <v>8645967.7750000004</v>
      </c>
      <c r="AG146">
        <v>8700404.8489999995</v>
      </c>
      <c r="AH146">
        <v>8753849.0309999995</v>
      </c>
      <c r="AI146">
        <v>8803096.5700000003</v>
      </c>
      <c r="AJ146">
        <v>8852843.4969999995</v>
      </c>
      <c r="AK146">
        <v>8902533.7149999999</v>
      </c>
      <c r="AL146">
        <v>8951590.3729999997</v>
      </c>
      <c r="AM146">
        <v>9015503.3120000008</v>
      </c>
      <c r="AN146">
        <v>9064435.8929999899</v>
      </c>
      <c r="AO146">
        <v>9103239.9419999998</v>
      </c>
      <c r="AP146">
        <v>9134510.375</v>
      </c>
      <c r="AQ146">
        <v>9162172.9240000006</v>
      </c>
      <c r="AR146">
        <v>9186916.2379999999</v>
      </c>
      <c r="AS146">
        <v>9214891.1789999995</v>
      </c>
      <c r="AT146">
        <v>9246950.841</v>
      </c>
      <c r="AU146">
        <v>9282631.1349999998</v>
      </c>
      <c r="AV146">
        <v>9321723.6579999998</v>
      </c>
      <c r="AW146">
        <v>9365441.9379999898</v>
      </c>
    </row>
    <row r="147" spans="2:49" x14ac:dyDescent="0.35">
      <c r="B147" t="s">
        <v>246</v>
      </c>
      <c r="C147">
        <v>9280975.6555804294</v>
      </c>
      <c r="D147">
        <v>9429984.7217474096</v>
      </c>
      <c r="E147">
        <v>9581386.1769999899</v>
      </c>
      <c r="F147">
        <v>9625380.7180000003</v>
      </c>
      <c r="G147">
        <v>9428698.4450000003</v>
      </c>
      <c r="H147">
        <v>8845161.9849999994</v>
      </c>
      <c r="I147">
        <v>9118201.1160000004</v>
      </c>
      <c r="J147">
        <v>9030041.6150000002</v>
      </c>
      <c r="K147">
        <v>8681402.1630000006</v>
      </c>
      <c r="L147">
        <v>8706959.1530000009</v>
      </c>
      <c r="M147">
        <v>8724917.9470000006</v>
      </c>
      <c r="N147">
        <v>8945341.4279999901</v>
      </c>
      <c r="O147">
        <v>8852106.4289999995</v>
      </c>
      <c r="P147">
        <v>8564199.3080000002</v>
      </c>
      <c r="Q147">
        <v>8230433.3990000002</v>
      </c>
      <c r="R147">
        <v>7993468.4079999998</v>
      </c>
      <c r="S147">
        <v>7774085.54</v>
      </c>
      <c r="T147">
        <v>7645085.1979999999</v>
      </c>
      <c r="U147">
        <v>7568355.1399999997</v>
      </c>
      <c r="V147">
        <v>7517437.5039999997</v>
      </c>
      <c r="W147">
        <v>7417542.5599999996</v>
      </c>
      <c r="X147">
        <v>7309335.1210000003</v>
      </c>
      <c r="Y147">
        <v>7273160.3820000002</v>
      </c>
      <c r="Z147">
        <v>7278586.3439999996</v>
      </c>
      <c r="AA147">
        <v>7310902.523</v>
      </c>
      <c r="AB147">
        <v>7358394.8420000002</v>
      </c>
      <c r="AC147">
        <v>7417826.1330000004</v>
      </c>
      <c r="AD147">
        <v>7487138.6469999999</v>
      </c>
      <c r="AE147">
        <v>7558107.5130000003</v>
      </c>
      <c r="AF147">
        <v>7631401.0630000001</v>
      </c>
      <c r="AG147">
        <v>7707101.1809999999</v>
      </c>
      <c r="AH147">
        <v>7786223.1770000001</v>
      </c>
      <c r="AI147">
        <v>7885626.8870000001</v>
      </c>
      <c r="AJ147">
        <v>7988613.8360000001</v>
      </c>
      <c r="AK147">
        <v>8095064.6699999999</v>
      </c>
      <c r="AL147">
        <v>8204066.773</v>
      </c>
      <c r="AM147">
        <v>8318915.0209999997</v>
      </c>
      <c r="AN147">
        <v>8424456.9629999995</v>
      </c>
      <c r="AO147">
        <v>8527894.7949999999</v>
      </c>
      <c r="AP147">
        <v>8629428.33699999</v>
      </c>
      <c r="AQ147">
        <v>8730148.8509999998</v>
      </c>
      <c r="AR147">
        <v>8829373.2890000008</v>
      </c>
      <c r="AS147">
        <v>8929657.9440000001</v>
      </c>
      <c r="AT147">
        <v>9031330.9289999995</v>
      </c>
      <c r="AU147">
        <v>9133950.3949999996</v>
      </c>
      <c r="AV147">
        <v>9237345.3660000004</v>
      </c>
      <c r="AW147">
        <v>9342400.7559999898</v>
      </c>
    </row>
    <row r="148" spans="2:49" x14ac:dyDescent="0.35">
      <c r="B148" t="s">
        <v>247</v>
      </c>
      <c r="C148">
        <v>10784142.4039852</v>
      </c>
      <c r="D148">
        <v>10957285.2985109</v>
      </c>
      <c r="E148">
        <v>11133208.449999999</v>
      </c>
      <c r="F148">
        <v>11198965.890000001</v>
      </c>
      <c r="G148">
        <v>11252677.51</v>
      </c>
      <c r="H148">
        <v>10507375.99</v>
      </c>
      <c r="I148">
        <v>10920685.029999999</v>
      </c>
      <c r="J148">
        <v>11079678.890000001</v>
      </c>
      <c r="K148">
        <v>10904851.92</v>
      </c>
      <c r="L148">
        <v>10897947.960000001</v>
      </c>
      <c r="M148">
        <v>10899964.539999999</v>
      </c>
      <c r="N148">
        <v>11045167.5</v>
      </c>
      <c r="O148">
        <v>11233154.92</v>
      </c>
      <c r="P148">
        <v>11278708.09</v>
      </c>
      <c r="Q148">
        <v>11218898.77</v>
      </c>
      <c r="R148">
        <v>11129353.560000001</v>
      </c>
      <c r="S148">
        <v>11227017.01</v>
      </c>
      <c r="T148">
        <v>11179046.26</v>
      </c>
      <c r="U148">
        <v>11131729.359999999</v>
      </c>
      <c r="V148">
        <v>11100535.17</v>
      </c>
      <c r="W148">
        <v>11022612.52</v>
      </c>
      <c r="X148">
        <v>10926571.970000001</v>
      </c>
      <c r="Y148">
        <v>10935882.970000001</v>
      </c>
      <c r="Z148">
        <v>11012346.08</v>
      </c>
      <c r="AA148">
        <v>11134627.35</v>
      </c>
      <c r="AB148">
        <v>11287060.74</v>
      </c>
      <c r="AC148">
        <v>11457734.27</v>
      </c>
      <c r="AD148">
        <v>11643619.51</v>
      </c>
      <c r="AE148">
        <v>11835777.390000001</v>
      </c>
      <c r="AF148">
        <v>12032760.75</v>
      </c>
      <c r="AG148">
        <v>12232133.92</v>
      </c>
      <c r="AH148">
        <v>12435816.029999999</v>
      </c>
      <c r="AI148">
        <v>12659314.550000001</v>
      </c>
      <c r="AJ148">
        <v>12884454.960000001</v>
      </c>
      <c r="AK148">
        <v>13112338.449999999</v>
      </c>
      <c r="AL148">
        <v>13343204.130000001</v>
      </c>
      <c r="AM148">
        <v>13575236.859999999</v>
      </c>
      <c r="AN148">
        <v>13800849.609999999</v>
      </c>
      <c r="AO148">
        <v>14028225.5</v>
      </c>
      <c r="AP148">
        <v>14257371.27</v>
      </c>
      <c r="AQ148">
        <v>14488336.210000001</v>
      </c>
      <c r="AR148">
        <v>14720776.720000001</v>
      </c>
      <c r="AS148">
        <v>14951540.84</v>
      </c>
      <c r="AT148">
        <v>15182148.35</v>
      </c>
      <c r="AU148">
        <v>15413226.09</v>
      </c>
      <c r="AV148">
        <v>15645262.01</v>
      </c>
      <c r="AW148">
        <v>15878827.74</v>
      </c>
    </row>
    <row r="149" spans="2:49" x14ac:dyDescent="0.35">
      <c r="B149" t="s">
        <v>248</v>
      </c>
      <c r="C149">
        <v>584137.44729637203</v>
      </c>
      <c r="D149">
        <v>593515.96295732597</v>
      </c>
      <c r="E149">
        <v>603045.05370000005</v>
      </c>
      <c r="F149">
        <v>616102.68039999995</v>
      </c>
      <c r="G149">
        <v>588410.23</v>
      </c>
      <c r="H149">
        <v>503441.7782</v>
      </c>
      <c r="I149">
        <v>527921.78540000005</v>
      </c>
      <c r="J149">
        <v>534694.74800000002</v>
      </c>
      <c r="K149">
        <v>495018.97720000002</v>
      </c>
      <c r="L149">
        <v>460395.35869999998</v>
      </c>
      <c r="M149">
        <v>446089.09899999999</v>
      </c>
      <c r="N149">
        <v>462853.55430000002</v>
      </c>
      <c r="O149">
        <v>454031.9976</v>
      </c>
      <c r="P149">
        <v>430594.51549999998</v>
      </c>
      <c r="Q149">
        <v>397946.13789999997</v>
      </c>
      <c r="R149">
        <v>367232.777</v>
      </c>
      <c r="S149">
        <v>345710.71350000001</v>
      </c>
      <c r="T149">
        <v>327025.89130000002</v>
      </c>
      <c r="U149">
        <v>314205.68900000001</v>
      </c>
      <c r="V149">
        <v>305321.95850000001</v>
      </c>
      <c r="W149">
        <v>294255.6446</v>
      </c>
      <c r="X149">
        <v>285263.09830000001</v>
      </c>
      <c r="Y149">
        <v>279966.80709999998</v>
      </c>
      <c r="Z149">
        <v>277230.01150000002</v>
      </c>
      <c r="AA149">
        <v>276262.80040000001</v>
      </c>
      <c r="AB149">
        <v>276352.38650000002</v>
      </c>
      <c r="AC149">
        <v>277166.01250000001</v>
      </c>
      <c r="AD149">
        <v>278513.1704</v>
      </c>
      <c r="AE149">
        <v>279987.29489999998</v>
      </c>
      <c r="AF149">
        <v>281630.36249999999</v>
      </c>
      <c r="AG149">
        <v>283415.3933</v>
      </c>
      <c r="AH149">
        <v>285450.85580000002</v>
      </c>
      <c r="AI149">
        <v>288223.72869999998</v>
      </c>
      <c r="AJ149">
        <v>291178.64929999999</v>
      </c>
      <c r="AK149">
        <v>294373.25160000002</v>
      </c>
      <c r="AL149">
        <v>297732.65269999998</v>
      </c>
      <c r="AM149">
        <v>301341.44260000001</v>
      </c>
      <c r="AN149">
        <v>304677.72289999999</v>
      </c>
      <c r="AO149">
        <v>308059.68320000003</v>
      </c>
      <c r="AP149">
        <v>311505.39929999999</v>
      </c>
      <c r="AQ149">
        <v>315080.3223</v>
      </c>
      <c r="AR149">
        <v>318687.08669999999</v>
      </c>
      <c r="AS149">
        <v>322397.74560000002</v>
      </c>
      <c r="AT149">
        <v>326218.34470000002</v>
      </c>
      <c r="AU149">
        <v>330123.82539999997</v>
      </c>
      <c r="AV149">
        <v>334131.39390000002</v>
      </c>
      <c r="AW149">
        <v>338330.65149999998</v>
      </c>
    </row>
    <row r="150" spans="2:49" x14ac:dyDescent="0.35">
      <c r="B150" t="s">
        <v>249</v>
      </c>
      <c r="C150">
        <v>22712835.5539211</v>
      </c>
      <c r="D150">
        <v>23077497.475414101</v>
      </c>
      <c r="E150">
        <v>23448014.239999998</v>
      </c>
      <c r="F150">
        <v>23507755.739999998</v>
      </c>
      <c r="G150">
        <v>20569074.859999999</v>
      </c>
      <c r="H150">
        <v>16809290.280000001</v>
      </c>
      <c r="I150">
        <v>18341410.710000001</v>
      </c>
      <c r="J150">
        <v>18149481.120000001</v>
      </c>
      <c r="K150">
        <v>17087735.789999999</v>
      </c>
      <c r="L150">
        <v>17624492.02</v>
      </c>
      <c r="M150">
        <v>18149907.120000001</v>
      </c>
      <c r="N150">
        <v>18013275.640000001</v>
      </c>
      <c r="O150">
        <v>16300232.66</v>
      </c>
      <c r="P150">
        <v>14394075.189999999</v>
      </c>
      <c r="Q150">
        <v>13061696.5</v>
      </c>
      <c r="R150">
        <v>12362742.18</v>
      </c>
      <c r="S150">
        <v>11860835.02</v>
      </c>
      <c r="T150">
        <v>11606523.220000001</v>
      </c>
      <c r="U150">
        <v>11574378.41</v>
      </c>
      <c r="V150">
        <v>11647574.380000001</v>
      </c>
      <c r="W150">
        <v>11683477.9</v>
      </c>
      <c r="X150">
        <v>11748588.789999999</v>
      </c>
      <c r="Y150">
        <v>11879362.51</v>
      </c>
      <c r="Z150">
        <v>12039667.640000001</v>
      </c>
      <c r="AA150">
        <v>12219268.859999999</v>
      </c>
      <c r="AB150">
        <v>12406738.77</v>
      </c>
      <c r="AC150">
        <v>12607085.73</v>
      </c>
      <c r="AD150">
        <v>12811636.27</v>
      </c>
      <c r="AE150">
        <v>13013854.310000001</v>
      </c>
      <c r="AF150">
        <v>13217168.5</v>
      </c>
      <c r="AG150">
        <v>13425482.390000001</v>
      </c>
      <c r="AH150">
        <v>13638512.49</v>
      </c>
      <c r="AI150">
        <v>13856384.449999999</v>
      </c>
      <c r="AJ150">
        <v>14080274.949999999</v>
      </c>
      <c r="AK150">
        <v>14310915.25</v>
      </c>
      <c r="AL150">
        <v>14545614.060000001</v>
      </c>
      <c r="AM150">
        <v>14796440.43</v>
      </c>
      <c r="AN150">
        <v>15038191.460000001</v>
      </c>
      <c r="AO150">
        <v>15274709.57</v>
      </c>
      <c r="AP150">
        <v>15507017.17</v>
      </c>
      <c r="AQ150">
        <v>15738804.960000001</v>
      </c>
      <c r="AR150">
        <v>15967900.720000001</v>
      </c>
      <c r="AS150">
        <v>16207660.16</v>
      </c>
      <c r="AT150">
        <v>16455747.73</v>
      </c>
      <c r="AU150">
        <v>16709833.85</v>
      </c>
      <c r="AV150">
        <v>16969404.649999999</v>
      </c>
      <c r="AW150">
        <v>17237235.41</v>
      </c>
    </row>
    <row r="151" spans="2:49" x14ac:dyDescent="0.35">
      <c r="B151" t="s">
        <v>250</v>
      </c>
      <c r="C151">
        <v>611949.61832884501</v>
      </c>
      <c r="D151">
        <v>621774.66739182698</v>
      </c>
      <c r="E151">
        <v>631757.4608</v>
      </c>
      <c r="F151">
        <v>623751.19929999998</v>
      </c>
      <c r="G151">
        <v>573270.65449999995</v>
      </c>
      <c r="H151">
        <v>484752.96519999998</v>
      </c>
      <c r="I151">
        <v>523319.73839999997</v>
      </c>
      <c r="J151">
        <v>514967.19069999998</v>
      </c>
      <c r="K151">
        <v>474705.29300000001</v>
      </c>
      <c r="L151">
        <v>453356.08299999998</v>
      </c>
      <c r="M151">
        <v>452630.66810000001</v>
      </c>
      <c r="N151">
        <v>433927.82860000001</v>
      </c>
      <c r="O151">
        <v>419566.01799999998</v>
      </c>
      <c r="P151">
        <v>387609.85889999999</v>
      </c>
      <c r="Q151">
        <v>341906.1899</v>
      </c>
      <c r="R151">
        <v>304507.78899999999</v>
      </c>
      <c r="S151">
        <v>279945.72690000001</v>
      </c>
      <c r="T151">
        <v>266400.93920000002</v>
      </c>
      <c r="U151">
        <v>257578.83180000001</v>
      </c>
      <c r="V151">
        <v>251873.73310000001</v>
      </c>
      <c r="W151">
        <v>243993.8144</v>
      </c>
      <c r="X151">
        <v>237036.31820000001</v>
      </c>
      <c r="Y151">
        <v>233893.3628</v>
      </c>
      <c r="Z151">
        <v>233596.91500000001</v>
      </c>
      <c r="AA151">
        <v>235005.13870000001</v>
      </c>
      <c r="AB151">
        <v>237445.36730000001</v>
      </c>
      <c r="AC151">
        <v>240230.38699999999</v>
      </c>
      <c r="AD151">
        <v>243173.734</v>
      </c>
      <c r="AE151">
        <v>245800.8847</v>
      </c>
      <c r="AF151">
        <v>248176.0405</v>
      </c>
      <c r="AG151">
        <v>250204.7463</v>
      </c>
      <c r="AH151">
        <v>252161.68729999999</v>
      </c>
      <c r="AI151">
        <v>255574.3118</v>
      </c>
      <c r="AJ151">
        <v>258981.40109999999</v>
      </c>
      <c r="AK151">
        <v>262474.51400000002</v>
      </c>
      <c r="AL151">
        <v>266004.91830000002</v>
      </c>
      <c r="AM151">
        <v>269416.61310000002</v>
      </c>
      <c r="AN151">
        <v>272432.39909999998</v>
      </c>
      <c r="AO151">
        <v>275511.76860000001</v>
      </c>
      <c r="AP151">
        <v>278652.29969999997</v>
      </c>
      <c r="AQ151">
        <v>281875.4706</v>
      </c>
      <c r="AR151">
        <v>285119.4412</v>
      </c>
      <c r="AS151">
        <v>288353.84360000002</v>
      </c>
      <c r="AT151">
        <v>291593.74900000001</v>
      </c>
      <c r="AU151">
        <v>294822.88179999997</v>
      </c>
      <c r="AV151">
        <v>298053.39889999997</v>
      </c>
      <c r="AW151">
        <v>301353.61969999998</v>
      </c>
    </row>
    <row r="152" spans="2:49" x14ac:dyDescent="0.35">
      <c r="B152" t="s">
        <v>251</v>
      </c>
      <c r="C152">
        <v>18607410.1111531</v>
      </c>
      <c r="D152">
        <v>18906158.099225</v>
      </c>
      <c r="E152">
        <v>19209702.579999998</v>
      </c>
      <c r="F152">
        <v>19459663.079999998</v>
      </c>
      <c r="G152">
        <v>18586811.52</v>
      </c>
      <c r="H152">
        <v>16926964.809999999</v>
      </c>
      <c r="I152">
        <v>17140280.079999998</v>
      </c>
      <c r="J152">
        <v>16949769.390000001</v>
      </c>
      <c r="K152">
        <v>16185995.4</v>
      </c>
      <c r="L152">
        <v>15735133.83</v>
      </c>
      <c r="M152">
        <v>15692936.84</v>
      </c>
      <c r="N152">
        <v>15857632.560000001</v>
      </c>
      <c r="O152">
        <v>15567826.060000001</v>
      </c>
      <c r="P152">
        <v>14863089.99</v>
      </c>
      <c r="Q152">
        <v>13872002.800000001</v>
      </c>
      <c r="R152">
        <v>13120361.859999999</v>
      </c>
      <c r="S152">
        <v>12773786.6</v>
      </c>
      <c r="T152">
        <v>12426192.890000001</v>
      </c>
      <c r="U152">
        <v>12288182.060000001</v>
      </c>
      <c r="V152">
        <v>12243294.32</v>
      </c>
      <c r="W152">
        <v>12085967.74</v>
      </c>
      <c r="X152">
        <v>11945281.84</v>
      </c>
      <c r="Y152">
        <v>11917948.720000001</v>
      </c>
      <c r="Z152">
        <v>11969602.76</v>
      </c>
      <c r="AA152">
        <v>12071925.119999999</v>
      </c>
      <c r="AB152">
        <v>12202226.25</v>
      </c>
      <c r="AC152">
        <v>12349297.73</v>
      </c>
      <c r="AD152">
        <v>12508909.300000001</v>
      </c>
      <c r="AE152">
        <v>12660505.98</v>
      </c>
      <c r="AF152">
        <v>12808817.48</v>
      </c>
      <c r="AG152">
        <v>12954390.060000001</v>
      </c>
      <c r="AH152">
        <v>13102086.98</v>
      </c>
      <c r="AI152">
        <v>13277685.550000001</v>
      </c>
      <c r="AJ152">
        <v>13455519.779999999</v>
      </c>
      <c r="AK152">
        <v>13638512.710000001</v>
      </c>
      <c r="AL152">
        <v>13823903.710000001</v>
      </c>
      <c r="AM152">
        <v>14018702.91</v>
      </c>
      <c r="AN152">
        <v>14198403.99</v>
      </c>
      <c r="AO152">
        <v>14381528.140000001</v>
      </c>
      <c r="AP152">
        <v>14566278.970000001</v>
      </c>
      <c r="AQ152">
        <v>14755695.970000001</v>
      </c>
      <c r="AR152">
        <v>14945796.98</v>
      </c>
      <c r="AS152">
        <v>15139616.02</v>
      </c>
      <c r="AT152">
        <v>15333820.68</v>
      </c>
      <c r="AU152">
        <v>15529454.51</v>
      </c>
      <c r="AV152">
        <v>15727719.189999999</v>
      </c>
      <c r="AW152">
        <v>15933492.34</v>
      </c>
    </row>
    <row r="153" spans="2:49" x14ac:dyDescent="0.35">
      <c r="B153" t="s">
        <v>252</v>
      </c>
      <c r="C153">
        <v>583438.23064318695</v>
      </c>
      <c r="D153">
        <v>592805.52015460597</v>
      </c>
      <c r="E153">
        <v>602323.20449999999</v>
      </c>
      <c r="F153">
        <v>620589.3432</v>
      </c>
      <c r="G153">
        <v>602140.72479999997</v>
      </c>
      <c r="H153">
        <v>534998.22239999997</v>
      </c>
      <c r="I153">
        <v>531265.61789999995</v>
      </c>
      <c r="J153">
        <v>545038.78029999998</v>
      </c>
      <c r="K153">
        <v>531245.49979999999</v>
      </c>
      <c r="L153">
        <v>522812.61090000003</v>
      </c>
      <c r="M153">
        <v>487960.9939</v>
      </c>
      <c r="N153">
        <v>445888.76980000001</v>
      </c>
      <c r="O153">
        <v>422425.68440000003</v>
      </c>
      <c r="P153">
        <v>404608.88990000001</v>
      </c>
      <c r="Q153">
        <v>382591.33260000002</v>
      </c>
      <c r="R153">
        <v>360711.71159999998</v>
      </c>
      <c r="S153">
        <v>340208.15149999998</v>
      </c>
      <c r="T153">
        <v>330851.5367</v>
      </c>
      <c r="U153">
        <v>330293.80540000001</v>
      </c>
      <c r="V153">
        <v>348075.3223</v>
      </c>
      <c r="W153">
        <v>340707.28710000002</v>
      </c>
      <c r="X153">
        <v>348697.46590000001</v>
      </c>
      <c r="Y153">
        <v>348385.01409999997</v>
      </c>
      <c r="Z153">
        <v>344230.27260000003</v>
      </c>
      <c r="AA153">
        <v>339702.10950000002</v>
      </c>
      <c r="AB153">
        <v>333945.47169999999</v>
      </c>
      <c r="AC153">
        <v>328952.17170000001</v>
      </c>
      <c r="AD153">
        <v>325676.28379999998</v>
      </c>
      <c r="AE153">
        <v>321958.7795</v>
      </c>
      <c r="AF153">
        <v>318289.59669999999</v>
      </c>
      <c r="AG153">
        <v>314935.8751</v>
      </c>
      <c r="AH153">
        <v>312360.4792</v>
      </c>
      <c r="AI153">
        <v>310920.28659999999</v>
      </c>
      <c r="AJ153">
        <v>309613.2746</v>
      </c>
      <c r="AK153">
        <v>309290.70289999997</v>
      </c>
      <c r="AL153">
        <v>308930.69380000001</v>
      </c>
      <c r="AM153">
        <v>310935.54389999999</v>
      </c>
      <c r="AN153">
        <v>310850.84580000001</v>
      </c>
      <c r="AO153">
        <v>310224.47749999998</v>
      </c>
      <c r="AP153">
        <v>309659.70110000001</v>
      </c>
      <c r="AQ153">
        <v>310174.4767</v>
      </c>
      <c r="AR153">
        <v>310034.60600000003</v>
      </c>
      <c r="AS153">
        <v>310246.17839999998</v>
      </c>
      <c r="AT153">
        <v>310890.98340000003</v>
      </c>
      <c r="AU153">
        <v>311171.70130000002</v>
      </c>
      <c r="AV153">
        <v>311401.6153</v>
      </c>
      <c r="AW153">
        <v>313127.93650000001</v>
      </c>
    </row>
    <row r="154" spans="2:49" x14ac:dyDescent="0.35">
      <c r="B154" t="s">
        <v>253</v>
      </c>
      <c r="C154">
        <v>1203838.10610542</v>
      </c>
      <c r="D154">
        <v>1223166.1162914101</v>
      </c>
      <c r="E154">
        <v>1242804.4439999999</v>
      </c>
      <c r="F154">
        <v>1270353.6529999999</v>
      </c>
      <c r="G154">
        <v>1210701.774</v>
      </c>
      <c r="H154">
        <v>1175688.577</v>
      </c>
      <c r="I154">
        <v>1207934.4850000001</v>
      </c>
      <c r="J154">
        <v>1179417.3700000001</v>
      </c>
      <c r="K154">
        <v>1123565.7949999999</v>
      </c>
      <c r="L154">
        <v>1131669.3859999999</v>
      </c>
      <c r="M154">
        <v>1140122.9609999999</v>
      </c>
      <c r="N154">
        <v>1111476.1669999999</v>
      </c>
      <c r="O154">
        <v>1176906.023</v>
      </c>
      <c r="P154">
        <v>1193144.9040000001</v>
      </c>
      <c r="Q154">
        <v>1163184.4140000001</v>
      </c>
      <c r="R154">
        <v>1200704.122</v>
      </c>
      <c r="S154">
        <v>1283482.8</v>
      </c>
      <c r="T154">
        <v>1315465.4099999999</v>
      </c>
      <c r="U154">
        <v>1325809.8319999999</v>
      </c>
      <c r="V154">
        <v>1327599.7350000001</v>
      </c>
      <c r="W154">
        <v>1319068.952</v>
      </c>
      <c r="X154">
        <v>1303296.4129999999</v>
      </c>
      <c r="Y154">
        <v>1310253.077</v>
      </c>
      <c r="Z154">
        <v>1328200.3759999999</v>
      </c>
      <c r="AA154">
        <v>1352481.0049999999</v>
      </c>
      <c r="AB154">
        <v>1377847.165</v>
      </c>
      <c r="AC154">
        <v>1404061.7960000001</v>
      </c>
      <c r="AD154">
        <v>1428273.5649999999</v>
      </c>
      <c r="AE154">
        <v>1450247.9169999999</v>
      </c>
      <c r="AF154">
        <v>1470739.554</v>
      </c>
      <c r="AG154">
        <v>1490840.4550000001</v>
      </c>
      <c r="AH154">
        <v>1510546.527</v>
      </c>
      <c r="AI154">
        <v>1528499.122</v>
      </c>
      <c r="AJ154">
        <v>1546140.365</v>
      </c>
      <c r="AK154">
        <v>1563573.821</v>
      </c>
      <c r="AL154">
        <v>1580819.3389999999</v>
      </c>
      <c r="AM154">
        <v>1599993.9709999999</v>
      </c>
      <c r="AN154">
        <v>1617725.9129999999</v>
      </c>
      <c r="AO154">
        <v>1634414.727</v>
      </c>
      <c r="AP154">
        <v>1650379.621</v>
      </c>
      <c r="AQ154">
        <v>1666262.3030000001</v>
      </c>
      <c r="AR154">
        <v>1682095.983</v>
      </c>
      <c r="AS154">
        <v>1697573.5220000001</v>
      </c>
      <c r="AT154">
        <v>1713076.95</v>
      </c>
      <c r="AU154">
        <v>1728689.737</v>
      </c>
      <c r="AV154">
        <v>1744521.5919999999</v>
      </c>
      <c r="AW154">
        <v>1760995.777</v>
      </c>
    </row>
    <row r="155" spans="2:49" x14ac:dyDescent="0.35">
      <c r="B155" t="s">
        <v>254</v>
      </c>
      <c r="C155">
        <v>3445488.6699329801</v>
      </c>
      <c r="D155">
        <v>3500807.1050036401</v>
      </c>
      <c r="E155">
        <v>3557013.6949999998</v>
      </c>
      <c r="F155">
        <v>3550814.25</v>
      </c>
      <c r="G155">
        <v>3341672.9959999998</v>
      </c>
      <c r="H155">
        <v>3083927.94</v>
      </c>
      <c r="I155">
        <v>3093375.7590000001</v>
      </c>
      <c r="J155">
        <v>2990268.0290000001</v>
      </c>
      <c r="K155">
        <v>2838940.591</v>
      </c>
      <c r="L155">
        <v>2776529.0019999999</v>
      </c>
      <c r="M155">
        <v>2715442.1120000002</v>
      </c>
      <c r="N155">
        <v>2528419.41</v>
      </c>
      <c r="O155">
        <v>2642205.5819999999</v>
      </c>
      <c r="P155">
        <v>2734491.4040000001</v>
      </c>
      <c r="Q155">
        <v>2805823.034</v>
      </c>
      <c r="R155">
        <v>2900754.145</v>
      </c>
      <c r="S155">
        <v>3023848.73</v>
      </c>
      <c r="T155">
        <v>3054590.7949999999</v>
      </c>
      <c r="U155">
        <v>3067740.3470000001</v>
      </c>
      <c r="V155">
        <v>3071145.9640000002</v>
      </c>
      <c r="W155">
        <v>3064731.44</v>
      </c>
      <c r="X155">
        <v>3051768.0980000002</v>
      </c>
      <c r="Y155">
        <v>3054753.5989999999</v>
      </c>
      <c r="Z155">
        <v>3066317.5660000001</v>
      </c>
      <c r="AA155">
        <v>3083995.7760000001</v>
      </c>
      <c r="AB155">
        <v>3104563.4279999998</v>
      </c>
      <c r="AC155">
        <v>3127422.571</v>
      </c>
      <c r="AD155">
        <v>2971247.02</v>
      </c>
      <c r="AE155">
        <v>2811550.8289999999</v>
      </c>
      <c r="AF155">
        <v>2648764.8369999998</v>
      </c>
      <c r="AG155">
        <v>2483741.9589999998</v>
      </c>
      <c r="AH155">
        <v>2316394.14</v>
      </c>
      <c r="AI155">
        <v>2147022.9330000002</v>
      </c>
      <c r="AJ155">
        <v>1975776.4709999999</v>
      </c>
      <c r="AK155">
        <v>1802798.12</v>
      </c>
      <c r="AL155">
        <v>1628152.402</v>
      </c>
      <c r="AM155">
        <v>1453655.7150000001</v>
      </c>
      <c r="AN155">
        <v>1458141.7779999999</v>
      </c>
      <c r="AO155">
        <v>1462753.415</v>
      </c>
      <c r="AP155">
        <v>1467399.05</v>
      </c>
      <c r="AQ155" s="39">
        <v>1472248.21</v>
      </c>
      <c r="AR155" s="39">
        <v>1477242.8670000001</v>
      </c>
      <c r="AS155" s="39">
        <v>1482050.6429999999</v>
      </c>
      <c r="AT155" s="39">
        <v>1487024.8130000001</v>
      </c>
      <c r="AU155" s="39">
        <v>1492215.0430000001</v>
      </c>
      <c r="AV155">
        <v>1497685.4169999999</v>
      </c>
      <c r="AW155">
        <v>1503640.378</v>
      </c>
    </row>
    <row r="156" spans="2:49" x14ac:dyDescent="0.35">
      <c r="B156" t="s">
        <v>255</v>
      </c>
      <c r="C156">
        <v>54169719.695498198</v>
      </c>
      <c r="D156">
        <v>55039432.066901699</v>
      </c>
      <c r="E156">
        <v>55923107.950000003</v>
      </c>
      <c r="F156">
        <v>55924561.100000001</v>
      </c>
      <c r="G156">
        <v>52790477</v>
      </c>
      <c r="H156">
        <v>48022515.289999999</v>
      </c>
      <c r="I156">
        <v>48293044.990000002</v>
      </c>
      <c r="J156">
        <v>47533289.600000001</v>
      </c>
      <c r="K156">
        <v>44912530.520000003</v>
      </c>
      <c r="L156">
        <v>43518961.439999998</v>
      </c>
      <c r="M156">
        <v>43018438.93</v>
      </c>
      <c r="N156">
        <v>41664405.579999998</v>
      </c>
      <c r="O156">
        <v>42883611.710000001</v>
      </c>
      <c r="P156">
        <v>43619127.770000003</v>
      </c>
      <c r="Q156">
        <v>43769479.700000003</v>
      </c>
      <c r="R156">
        <v>44374556.289999999</v>
      </c>
      <c r="S156">
        <v>46278784.979999997</v>
      </c>
      <c r="T156">
        <v>46765982.149999999</v>
      </c>
      <c r="U156">
        <v>46888556.68</v>
      </c>
      <c r="V156">
        <v>46921766.560000002</v>
      </c>
      <c r="W156">
        <v>46546671.119999997</v>
      </c>
      <c r="X156">
        <v>46034747.590000004</v>
      </c>
      <c r="Y156">
        <v>45832132.619999997</v>
      </c>
      <c r="Z156">
        <v>45845322.789999999</v>
      </c>
      <c r="AA156">
        <v>46055688.009999998</v>
      </c>
      <c r="AB156">
        <v>46414874.060000002</v>
      </c>
      <c r="AC156">
        <v>46911295.57</v>
      </c>
      <c r="AD156">
        <v>46981009.740000002</v>
      </c>
      <c r="AE156">
        <v>47117407.200000003</v>
      </c>
      <c r="AF156">
        <v>47312418.960000001</v>
      </c>
      <c r="AG156">
        <v>47559918.729999997</v>
      </c>
      <c r="AH156">
        <v>47850782.259999998</v>
      </c>
      <c r="AI156">
        <v>48145528.159999996</v>
      </c>
      <c r="AJ156">
        <v>48462050.119999997</v>
      </c>
      <c r="AK156">
        <v>48797465.899999999</v>
      </c>
      <c r="AL156">
        <v>49145231.82</v>
      </c>
      <c r="AM156">
        <v>49534719.960000001</v>
      </c>
      <c r="AN156">
        <v>49892847.590000004</v>
      </c>
      <c r="AO156">
        <v>50244883.880000003</v>
      </c>
      <c r="AP156">
        <v>50586588.039999999</v>
      </c>
      <c r="AQ156">
        <v>50923581.57</v>
      </c>
      <c r="AR156">
        <v>51246441.979999997</v>
      </c>
      <c r="AS156">
        <v>51553073.5</v>
      </c>
      <c r="AT156">
        <v>51843754.030000001</v>
      </c>
      <c r="AU156">
        <v>52121183.600000001</v>
      </c>
      <c r="AV156">
        <v>52389026.289999999</v>
      </c>
      <c r="AW156">
        <v>52657606.689999998</v>
      </c>
    </row>
    <row r="157" spans="2:49" x14ac:dyDescent="0.35">
      <c r="B157" t="s">
        <v>256</v>
      </c>
      <c r="C157">
        <v>1681202.1785921501</v>
      </c>
      <c r="D157">
        <v>1708194.4233697001</v>
      </c>
      <c r="E157">
        <v>1735620.037</v>
      </c>
      <c r="F157">
        <v>2101689.4210000001</v>
      </c>
      <c r="G157">
        <v>1890649.5819999999</v>
      </c>
      <c r="H157">
        <v>1428122.378</v>
      </c>
      <c r="I157">
        <v>1825539.507</v>
      </c>
      <c r="J157">
        <v>1521224.2080000001</v>
      </c>
      <c r="K157">
        <v>1910360.3060000001</v>
      </c>
      <c r="L157">
        <v>1806240.07</v>
      </c>
      <c r="M157">
        <v>1908318.514</v>
      </c>
      <c r="N157">
        <v>2025284.3319999999</v>
      </c>
      <c r="O157">
        <v>2028664.547</v>
      </c>
      <c r="P157">
        <v>2018658.7009999999</v>
      </c>
      <c r="Q157">
        <v>1983960.676</v>
      </c>
      <c r="R157">
        <v>1959312.828</v>
      </c>
      <c r="S157">
        <v>2191799.0159999998</v>
      </c>
      <c r="T157">
        <v>2148619.3369999998</v>
      </c>
      <c r="U157">
        <v>2112319.4840000002</v>
      </c>
      <c r="V157">
        <v>2083696.1</v>
      </c>
      <c r="W157">
        <v>2075660.9609999999</v>
      </c>
      <c r="X157">
        <v>2059766.35</v>
      </c>
      <c r="Y157">
        <v>2056746.5930000001</v>
      </c>
      <c r="Z157">
        <v>2062164.9450000001</v>
      </c>
      <c r="AA157">
        <v>2075143.7830000001</v>
      </c>
      <c r="AB157">
        <v>2093861.878</v>
      </c>
      <c r="AC157">
        <v>2117294.219</v>
      </c>
      <c r="AD157">
        <v>2144707.6469999999</v>
      </c>
      <c r="AE157">
        <v>2174369.3849999998</v>
      </c>
      <c r="AF157">
        <v>2205953.6439999999</v>
      </c>
      <c r="AG157">
        <v>2239139.6949999998</v>
      </c>
      <c r="AH157">
        <v>2273829.753</v>
      </c>
      <c r="AI157">
        <v>2309240.3709999998</v>
      </c>
      <c r="AJ157">
        <v>2345277.8709999998</v>
      </c>
      <c r="AK157">
        <v>2381975.0959999999</v>
      </c>
      <c r="AL157">
        <v>2419226.5290000001</v>
      </c>
      <c r="AM157">
        <v>2457451.713</v>
      </c>
      <c r="AN157">
        <v>2494828.588</v>
      </c>
      <c r="AO157">
        <v>2532510.7420000001</v>
      </c>
      <c r="AP157">
        <v>2570320.2280000001</v>
      </c>
      <c r="AQ157">
        <v>2608451.5269999998</v>
      </c>
      <c r="AR157">
        <v>2646611.7039999999</v>
      </c>
      <c r="AS157">
        <v>2684805.0980000002</v>
      </c>
      <c r="AT157">
        <v>2722904.574</v>
      </c>
      <c r="AU157">
        <v>2761029.3309999998</v>
      </c>
      <c r="AV157">
        <v>2799322.2620000001</v>
      </c>
      <c r="AW157">
        <v>2838167.9180000001</v>
      </c>
    </row>
    <row r="158" spans="2:49" x14ac:dyDescent="0.35">
      <c r="B158" t="s">
        <v>257</v>
      </c>
      <c r="C158">
        <v>4024444.3979525198</v>
      </c>
      <c r="D158">
        <v>4089058.1545050698</v>
      </c>
      <c r="E158">
        <v>4154709.3059999999</v>
      </c>
      <c r="F158">
        <v>4299067.5789999999</v>
      </c>
      <c r="G158">
        <v>4273092.3279999997</v>
      </c>
      <c r="H158">
        <v>3473860.861</v>
      </c>
      <c r="I158">
        <v>3590062.693</v>
      </c>
      <c r="J158">
        <v>3770475.449</v>
      </c>
      <c r="K158">
        <v>3680222.06</v>
      </c>
      <c r="L158">
        <v>3553330.1469999999</v>
      </c>
      <c r="M158">
        <v>3511893.463</v>
      </c>
      <c r="N158">
        <v>3557481.5669999998</v>
      </c>
      <c r="O158">
        <v>3605946.1409999998</v>
      </c>
      <c r="P158">
        <v>3638761.267</v>
      </c>
      <c r="Q158">
        <v>3649832.523</v>
      </c>
      <c r="R158">
        <v>3659498.213</v>
      </c>
      <c r="S158">
        <v>3773040.4840000002</v>
      </c>
      <c r="T158">
        <v>3795935.7919999999</v>
      </c>
      <c r="U158">
        <v>3784027.9959999998</v>
      </c>
      <c r="V158">
        <v>3762761.8829999999</v>
      </c>
      <c r="W158">
        <v>3753219.4339999999</v>
      </c>
      <c r="X158">
        <v>3723673.665</v>
      </c>
      <c r="Y158">
        <v>3720392.949</v>
      </c>
      <c r="Z158">
        <v>3735233.4210000001</v>
      </c>
      <c r="AA158">
        <v>3764248.2409999999</v>
      </c>
      <c r="AB158">
        <v>3802967.7829999998</v>
      </c>
      <c r="AC158">
        <v>3848415.219</v>
      </c>
      <c r="AD158">
        <v>3899404.5780000002</v>
      </c>
      <c r="AE158">
        <v>3953057.4980000001</v>
      </c>
      <c r="AF158">
        <v>4008371.878</v>
      </c>
      <c r="AG158">
        <v>4064882.4360000002</v>
      </c>
      <c r="AH158">
        <v>4122970.7149999999</v>
      </c>
      <c r="AI158">
        <v>4181352.4580000001</v>
      </c>
      <c r="AJ158">
        <v>4240229.9210000001</v>
      </c>
      <c r="AK158">
        <v>4299815.0250000004</v>
      </c>
      <c r="AL158">
        <v>4360554.5279999999</v>
      </c>
      <c r="AM158">
        <v>4424083.2319999998</v>
      </c>
      <c r="AN158">
        <v>4485491.1370000001</v>
      </c>
      <c r="AO158">
        <v>4546512.1660000002</v>
      </c>
      <c r="AP158">
        <v>4606808.7149999999</v>
      </c>
      <c r="AQ158">
        <v>4666878.6579999998</v>
      </c>
      <c r="AR158">
        <v>4726507.4749999996</v>
      </c>
      <c r="AS158">
        <v>4786781.9579999996</v>
      </c>
      <c r="AT158">
        <v>4847913.1969999997</v>
      </c>
      <c r="AU158">
        <v>4909876.2149999999</v>
      </c>
      <c r="AV158">
        <v>4972632.96</v>
      </c>
      <c r="AW158">
        <v>5036791.142</v>
      </c>
    </row>
    <row r="159" spans="2:49" x14ac:dyDescent="0.35">
      <c r="B159" t="s">
        <v>258</v>
      </c>
      <c r="C159">
        <v>20645665.186372198</v>
      </c>
      <c r="D159">
        <v>20977138.018968999</v>
      </c>
      <c r="E159">
        <v>21313932.760000002</v>
      </c>
      <c r="F159">
        <v>22007927.399999999</v>
      </c>
      <c r="G159">
        <v>21824805.07</v>
      </c>
      <c r="H159">
        <v>21517973.640000001</v>
      </c>
      <c r="I159">
        <v>22148951.98</v>
      </c>
      <c r="J159">
        <v>21976697.550000001</v>
      </c>
      <c r="K159">
        <v>21137759.969999999</v>
      </c>
      <c r="L159">
        <v>20808869.210000001</v>
      </c>
      <c r="M159">
        <v>21164475.719999999</v>
      </c>
      <c r="N159">
        <v>22424217.149999999</v>
      </c>
      <c r="O159">
        <v>23022832.66</v>
      </c>
      <c r="P159">
        <v>21977299.489999998</v>
      </c>
      <c r="Q159">
        <v>19749124.379999999</v>
      </c>
      <c r="R159">
        <v>17759666.190000001</v>
      </c>
      <c r="S159">
        <v>16550128.76</v>
      </c>
      <c r="T159">
        <v>15753278.310000001</v>
      </c>
      <c r="U159">
        <v>15094106.029999999</v>
      </c>
      <c r="V159">
        <v>14587164.050000001</v>
      </c>
      <c r="W159">
        <v>14004489.359999999</v>
      </c>
      <c r="X159">
        <v>13427523.369999999</v>
      </c>
      <c r="Y159">
        <v>13203983.16</v>
      </c>
      <c r="Z159">
        <v>13039335.74</v>
      </c>
      <c r="AA159">
        <v>12904859.699999999</v>
      </c>
      <c r="AB159">
        <v>12785621.65</v>
      </c>
      <c r="AC159">
        <v>12667004.23</v>
      </c>
      <c r="AD159">
        <v>12543604.789999999</v>
      </c>
      <c r="AE159">
        <v>12406120.789999999</v>
      </c>
      <c r="AF159">
        <v>12258086.939999999</v>
      </c>
      <c r="AG159">
        <v>12099607.01</v>
      </c>
      <c r="AH159">
        <v>11937927.24</v>
      </c>
      <c r="AI159">
        <v>11809971</v>
      </c>
      <c r="AJ159">
        <v>11682671.66</v>
      </c>
      <c r="AK159">
        <v>11557817.51</v>
      </c>
      <c r="AL159">
        <v>11434476.99</v>
      </c>
      <c r="AM159">
        <v>11311167.199999999</v>
      </c>
      <c r="AN159">
        <v>11189582.02</v>
      </c>
      <c r="AO159">
        <v>11074179.390000001</v>
      </c>
      <c r="AP159">
        <v>10962428.34</v>
      </c>
      <c r="AQ159">
        <v>10853621.390000001</v>
      </c>
      <c r="AR159">
        <v>10746708.77</v>
      </c>
      <c r="AS159">
        <v>10640948.34</v>
      </c>
      <c r="AT159">
        <v>10536901.43</v>
      </c>
      <c r="AU159">
        <v>10434144.75</v>
      </c>
      <c r="AV159">
        <v>10332587.57</v>
      </c>
      <c r="AW159">
        <v>10232970.82</v>
      </c>
    </row>
    <row r="160" spans="2:49" x14ac:dyDescent="0.35">
      <c r="B160" t="s">
        <v>259</v>
      </c>
      <c r="C160">
        <v>263090454.30178601</v>
      </c>
      <c r="D160">
        <v>267314456.64462</v>
      </c>
      <c r="E160">
        <v>271606277.19999999</v>
      </c>
      <c r="F160">
        <v>272202241.19999999</v>
      </c>
      <c r="G160">
        <v>257921585.59999999</v>
      </c>
      <c r="H160">
        <v>236419301.19999999</v>
      </c>
      <c r="I160">
        <v>240238405.69999999</v>
      </c>
      <c r="J160">
        <v>236458304</v>
      </c>
      <c r="K160">
        <v>222849966.59999999</v>
      </c>
      <c r="L160">
        <v>215871034.40000001</v>
      </c>
      <c r="M160">
        <v>214218852.80000001</v>
      </c>
      <c r="N160">
        <v>213381574.80000001</v>
      </c>
      <c r="O160">
        <v>212218864</v>
      </c>
      <c r="P160">
        <v>205458191.90000001</v>
      </c>
      <c r="Q160">
        <v>195814884</v>
      </c>
      <c r="R160">
        <v>188864741.09999999</v>
      </c>
      <c r="S160">
        <v>182391241.09999999</v>
      </c>
      <c r="T160">
        <v>180075855.19999999</v>
      </c>
      <c r="U160">
        <v>178256157.90000001</v>
      </c>
      <c r="V160">
        <v>177223733.30000001</v>
      </c>
      <c r="W160">
        <v>174774798.59999999</v>
      </c>
      <c r="X160">
        <v>172393731.40000001</v>
      </c>
      <c r="Y160">
        <v>171877078.40000001</v>
      </c>
      <c r="Z160">
        <v>172207202.30000001</v>
      </c>
      <c r="AA160">
        <v>173163472.5</v>
      </c>
      <c r="AB160">
        <v>174499294.09999999</v>
      </c>
      <c r="AC160">
        <v>176155793.69999999</v>
      </c>
      <c r="AD160">
        <v>177381408</v>
      </c>
      <c r="AE160">
        <v>178632894.69999999</v>
      </c>
      <c r="AF160">
        <v>179587967.59999999</v>
      </c>
      <c r="AG160">
        <v>180856687.19999999</v>
      </c>
      <c r="AH160">
        <v>182183684.19999999</v>
      </c>
      <c r="AI160">
        <v>183533505.69999999</v>
      </c>
      <c r="AJ160">
        <v>184903481.19999999</v>
      </c>
      <c r="AK160">
        <v>186320013.40000001</v>
      </c>
      <c r="AL160">
        <v>187780003.59999999</v>
      </c>
      <c r="AM160">
        <v>189426693.09999999</v>
      </c>
      <c r="AN160">
        <v>191022683.09999999</v>
      </c>
      <c r="AO160">
        <v>192555841.19999999</v>
      </c>
      <c r="AP160">
        <v>194043020.09999999</v>
      </c>
      <c r="AQ160">
        <v>195538837.30000001</v>
      </c>
      <c r="AR160">
        <v>196997367.69999999</v>
      </c>
      <c r="AS160">
        <v>199113980.80000001</v>
      </c>
      <c r="AT160">
        <v>201353741.80000001</v>
      </c>
      <c r="AU160">
        <v>203619835.19999999</v>
      </c>
      <c r="AV160">
        <v>205912296.59999999</v>
      </c>
      <c r="AW160">
        <v>208285958.5</v>
      </c>
    </row>
    <row r="161" spans="2:49" x14ac:dyDescent="0.35">
      <c r="B161" t="s">
        <v>260</v>
      </c>
      <c r="C161">
        <v>5733644.7015537601</v>
      </c>
      <c r="D161">
        <v>5825700.2218371304</v>
      </c>
      <c r="E161">
        <v>5919233.7230000002</v>
      </c>
      <c r="F161">
        <v>6060247.8940000003</v>
      </c>
      <c r="G161">
        <v>6058177.46</v>
      </c>
      <c r="H161">
        <v>6375767.7249999996</v>
      </c>
      <c r="I161">
        <v>6521756.4780000001</v>
      </c>
      <c r="J161">
        <v>6511523.5429999996</v>
      </c>
      <c r="K161">
        <v>6404551.0539999995</v>
      </c>
      <c r="L161">
        <v>6418621.2170000002</v>
      </c>
      <c r="M161">
        <v>6528489.9330000002</v>
      </c>
      <c r="N161">
        <v>6849161.46</v>
      </c>
      <c r="O161">
        <v>6856432.7539999997</v>
      </c>
      <c r="P161">
        <v>6379352.29</v>
      </c>
      <c r="Q161">
        <v>5575342.6059999997</v>
      </c>
      <c r="R161">
        <v>4854369.4560000002</v>
      </c>
      <c r="S161">
        <v>4354476.71</v>
      </c>
      <c r="T161">
        <v>4096813.679</v>
      </c>
      <c r="U161">
        <v>3904382.781</v>
      </c>
      <c r="V161">
        <v>3767139.415</v>
      </c>
      <c r="W161">
        <v>3618470.6579999998</v>
      </c>
      <c r="X161">
        <v>3476672.3679999998</v>
      </c>
      <c r="Y161">
        <v>3394643.4169999999</v>
      </c>
      <c r="Z161">
        <v>3338419.4210000001</v>
      </c>
      <c r="AA161">
        <v>3295625.85</v>
      </c>
      <c r="AB161">
        <v>3259973.219</v>
      </c>
      <c r="AC161">
        <v>3224849.389</v>
      </c>
      <c r="AD161">
        <v>3188513.5529999998</v>
      </c>
      <c r="AE161">
        <v>3147011.8939999999</v>
      </c>
      <c r="AF161">
        <v>3101813.128</v>
      </c>
      <c r="AG161">
        <v>3052751.69</v>
      </c>
      <c r="AH161">
        <v>3002960.1209999998</v>
      </c>
      <c r="AI161">
        <v>2968727.4049999998</v>
      </c>
      <c r="AJ161">
        <v>2934885.196</v>
      </c>
      <c r="AK161">
        <v>2902136.287</v>
      </c>
      <c r="AL161">
        <v>2870058.7680000002</v>
      </c>
      <c r="AM161">
        <v>2837484.6869999999</v>
      </c>
      <c r="AN161">
        <v>2802429.6310000001</v>
      </c>
      <c r="AO161">
        <v>2768539.5079999999</v>
      </c>
      <c r="AP161">
        <v>2735563.4920000001</v>
      </c>
      <c r="AQ161">
        <v>2703436.8259999999</v>
      </c>
      <c r="AR161">
        <v>2671824.7629999998</v>
      </c>
      <c r="AS161">
        <v>2640383.102</v>
      </c>
      <c r="AT161">
        <v>2609272.4989999998</v>
      </c>
      <c r="AU161">
        <v>2578359.27</v>
      </c>
      <c r="AV161">
        <v>2547625.6320000002</v>
      </c>
      <c r="AW161">
        <v>2517335.9389999998</v>
      </c>
    </row>
    <row r="162" spans="2:49" x14ac:dyDescent="0.35">
      <c r="B162" t="s">
        <v>261</v>
      </c>
      <c r="C162">
        <v>746221.21464997705</v>
      </c>
      <c r="D162">
        <v>758202.03762327298</v>
      </c>
      <c r="E162">
        <v>770375.21660000004</v>
      </c>
      <c r="F162">
        <v>781116.5085</v>
      </c>
      <c r="G162">
        <v>666986.95319999999</v>
      </c>
      <c r="H162">
        <v>570725.35719999997</v>
      </c>
      <c r="I162">
        <v>582589.75589999999</v>
      </c>
      <c r="J162">
        <v>625904.54370000004</v>
      </c>
      <c r="K162">
        <v>584309.1838</v>
      </c>
      <c r="L162">
        <v>603579.6727</v>
      </c>
      <c r="M162">
        <v>631636.83739999996</v>
      </c>
      <c r="N162">
        <v>626284.88009999995</v>
      </c>
      <c r="O162">
        <v>518500.48300000001</v>
      </c>
      <c r="P162">
        <v>420508.11210000003</v>
      </c>
      <c r="Q162">
        <v>364423.56890000001</v>
      </c>
      <c r="R162">
        <v>337300.701</v>
      </c>
      <c r="S162">
        <v>311125.90399999998</v>
      </c>
      <c r="T162">
        <v>295207.43540000002</v>
      </c>
      <c r="U162">
        <v>290489.50449999998</v>
      </c>
      <c r="V162">
        <v>296644.13140000001</v>
      </c>
      <c r="W162">
        <v>294134.12329999998</v>
      </c>
      <c r="X162">
        <v>300106.06140000001</v>
      </c>
      <c r="Y162">
        <v>304131.141</v>
      </c>
      <c r="Z162">
        <v>305883.62589999998</v>
      </c>
      <c r="AA162">
        <v>306896.8713</v>
      </c>
      <c r="AB162">
        <v>306515.85519999999</v>
      </c>
      <c r="AC162">
        <v>306488.9302</v>
      </c>
      <c r="AD162">
        <v>307067.23560000001</v>
      </c>
      <c r="AE162">
        <v>307412.21240000002</v>
      </c>
      <c r="AF162">
        <v>307811.2537</v>
      </c>
      <c r="AG162">
        <v>308660.83110000001</v>
      </c>
      <c r="AH162">
        <v>309875.35690000001</v>
      </c>
      <c r="AI162">
        <v>310427.09110000002</v>
      </c>
      <c r="AJ162">
        <v>311122.46230000001</v>
      </c>
      <c r="AK162">
        <v>312268.10739999998</v>
      </c>
      <c r="AL162">
        <v>313390.16230000003</v>
      </c>
      <c r="AM162">
        <v>316152.2023</v>
      </c>
      <c r="AN162">
        <v>317511.6249</v>
      </c>
      <c r="AO162">
        <v>318060.00520000001</v>
      </c>
      <c r="AP162">
        <v>318205.52020000003</v>
      </c>
      <c r="AQ162">
        <v>318535.0477</v>
      </c>
      <c r="AR162">
        <v>318396.2941</v>
      </c>
      <c r="AS162">
        <v>318890.89150000003</v>
      </c>
      <c r="AT162">
        <v>319959.04180000001</v>
      </c>
      <c r="AU162">
        <v>321188.27059999999</v>
      </c>
      <c r="AV162">
        <v>322680.01490000001</v>
      </c>
      <c r="AW162">
        <v>325009.5661</v>
      </c>
    </row>
    <row r="163" spans="2:49" x14ac:dyDescent="0.35">
      <c r="B163" t="s">
        <v>262</v>
      </c>
      <c r="C163">
        <v>480333.66960581898</v>
      </c>
      <c r="D163">
        <v>488045.58203966799</v>
      </c>
      <c r="E163">
        <v>495881.31170000002</v>
      </c>
      <c r="F163">
        <v>498904.81390000001</v>
      </c>
      <c r="G163">
        <v>431512.52679999999</v>
      </c>
      <c r="H163">
        <v>384403.2597</v>
      </c>
      <c r="I163">
        <v>399484.7205</v>
      </c>
      <c r="J163">
        <v>366977.826</v>
      </c>
      <c r="K163">
        <v>350924.42709999997</v>
      </c>
      <c r="L163">
        <v>377274.34629999998</v>
      </c>
      <c r="M163">
        <v>386191.77610000002</v>
      </c>
      <c r="N163">
        <v>396464.44089999999</v>
      </c>
      <c r="O163">
        <v>315032.54739999998</v>
      </c>
      <c r="P163">
        <v>244003.94930000001</v>
      </c>
      <c r="Q163">
        <v>202677.38430000001</v>
      </c>
      <c r="R163">
        <v>181609.2807</v>
      </c>
      <c r="S163">
        <v>165971.31589999999</v>
      </c>
      <c r="T163">
        <v>160901.21179999999</v>
      </c>
      <c r="U163">
        <v>161369.92600000001</v>
      </c>
      <c r="V163">
        <v>163997.64749999999</v>
      </c>
      <c r="W163">
        <v>167087.0386</v>
      </c>
      <c r="X163">
        <v>170520.3063</v>
      </c>
      <c r="Y163">
        <v>173573.0189</v>
      </c>
      <c r="Z163">
        <v>175849.22339999999</v>
      </c>
      <c r="AA163">
        <v>177642.18919999999</v>
      </c>
      <c r="AB163">
        <v>179019.35560000001</v>
      </c>
      <c r="AC163">
        <v>180399.7971</v>
      </c>
      <c r="AD163">
        <v>181949.6538</v>
      </c>
      <c r="AE163">
        <v>183551.1102</v>
      </c>
      <c r="AF163">
        <v>185201.97519999999</v>
      </c>
      <c r="AG163">
        <v>186990.98800000001</v>
      </c>
      <c r="AH163">
        <v>188806.42449999999</v>
      </c>
      <c r="AI163">
        <v>190498.20180000001</v>
      </c>
      <c r="AJ163">
        <v>192259.82949999999</v>
      </c>
      <c r="AK163">
        <v>194051.62419999999</v>
      </c>
      <c r="AL163">
        <v>195848.43900000001</v>
      </c>
      <c r="AM163">
        <v>197955.14809999999</v>
      </c>
      <c r="AN163">
        <v>199954.0514</v>
      </c>
      <c r="AO163">
        <v>201820.7279</v>
      </c>
      <c r="AP163">
        <v>203574.1888</v>
      </c>
      <c r="AQ163">
        <v>205275.17240000001</v>
      </c>
      <c r="AR163">
        <v>206932.29689999999</v>
      </c>
      <c r="AS163">
        <v>208799.9215</v>
      </c>
      <c r="AT163">
        <v>210841.5673</v>
      </c>
      <c r="AU163">
        <v>213023.14540000001</v>
      </c>
      <c r="AV163">
        <v>215326.5258</v>
      </c>
      <c r="AW163">
        <v>217766.2457</v>
      </c>
    </row>
    <row r="164" spans="2:49" x14ac:dyDescent="0.35">
      <c r="B164" t="s">
        <v>263</v>
      </c>
      <c r="C164">
        <v>1469582.3108926199</v>
      </c>
      <c r="D164">
        <v>1493176.93024387</v>
      </c>
      <c r="E164">
        <v>1517150.3689999999</v>
      </c>
      <c r="F164">
        <v>1535612.9069999999</v>
      </c>
      <c r="G164">
        <v>1387122.52</v>
      </c>
      <c r="H164">
        <v>1291061.683</v>
      </c>
      <c r="I164">
        <v>1324309.0009999999</v>
      </c>
      <c r="J164">
        <v>1272539.7860000001</v>
      </c>
      <c r="K164">
        <v>1270004.317</v>
      </c>
      <c r="L164">
        <v>1393584.1240000001</v>
      </c>
      <c r="M164">
        <v>1449534.3829999999</v>
      </c>
      <c r="N164">
        <v>1482929.0589999999</v>
      </c>
      <c r="O164">
        <v>1176920.091</v>
      </c>
      <c r="P164">
        <v>910263.04469999997</v>
      </c>
      <c r="Q164">
        <v>766629.82420000003</v>
      </c>
      <c r="R164">
        <v>703433.09880000004</v>
      </c>
      <c r="S164">
        <v>631497.88150000002</v>
      </c>
      <c r="T164">
        <v>611441.12029999995</v>
      </c>
      <c r="U164">
        <v>615284.55779999995</v>
      </c>
      <c r="V164">
        <v>629798.83600000001</v>
      </c>
      <c r="W164">
        <v>651548.76520000002</v>
      </c>
      <c r="X164">
        <v>676628.10109999997</v>
      </c>
      <c r="Y164">
        <v>699463.32929999998</v>
      </c>
      <c r="Z164">
        <v>718328.12379999994</v>
      </c>
      <c r="AA164">
        <v>734812.78049999999</v>
      </c>
      <c r="AB164">
        <v>749311.90509999997</v>
      </c>
      <c r="AC164">
        <v>763999.94770000002</v>
      </c>
      <c r="AD164">
        <v>779190.6483</v>
      </c>
      <c r="AE164">
        <v>794831.12509999995</v>
      </c>
      <c r="AF164">
        <v>811005.2757</v>
      </c>
      <c r="AG164">
        <v>828240.97549999994</v>
      </c>
      <c r="AH164">
        <v>845889.76820000005</v>
      </c>
      <c r="AI164">
        <v>863060.77419999999</v>
      </c>
      <c r="AJ164">
        <v>880793.45010000002</v>
      </c>
      <c r="AK164">
        <v>898793.37450000003</v>
      </c>
      <c r="AL164">
        <v>916967.96869999997</v>
      </c>
      <c r="AM164">
        <v>936962.86990000005</v>
      </c>
      <c r="AN164">
        <v>957130.96939999994</v>
      </c>
      <c r="AO164">
        <v>977094.48369999998</v>
      </c>
      <c r="AP164">
        <v>996881.69819999998</v>
      </c>
      <c r="AQ164">
        <v>1016755.16</v>
      </c>
      <c r="AR164">
        <v>1036799.458</v>
      </c>
      <c r="AS164">
        <v>1057972.3419999999</v>
      </c>
      <c r="AT164">
        <v>1080205.3</v>
      </c>
      <c r="AU164">
        <v>1103389.382</v>
      </c>
      <c r="AV164">
        <v>1127468.04</v>
      </c>
      <c r="AW164">
        <v>1152518.4580000001</v>
      </c>
    </row>
    <row r="165" spans="2:49" x14ac:dyDescent="0.35">
      <c r="B165" t="s">
        <v>264</v>
      </c>
      <c r="C165">
        <v>225722.47732836599</v>
      </c>
      <c r="D165">
        <v>229346.52471387701</v>
      </c>
      <c r="E165">
        <v>233028.7574</v>
      </c>
      <c r="F165">
        <v>236117.3346</v>
      </c>
      <c r="G165">
        <v>220564.88370000001</v>
      </c>
      <c r="H165">
        <v>206198.4112</v>
      </c>
      <c r="I165">
        <v>213792.33679999999</v>
      </c>
      <c r="J165">
        <v>210519.51439999999</v>
      </c>
      <c r="K165">
        <v>211595.46729999999</v>
      </c>
      <c r="L165">
        <v>226884.73079999999</v>
      </c>
      <c r="M165">
        <v>235051.69380000001</v>
      </c>
      <c r="N165">
        <v>240545.27069999999</v>
      </c>
      <c r="O165">
        <v>210177.8009</v>
      </c>
      <c r="P165">
        <v>181114.4154</v>
      </c>
      <c r="Q165">
        <v>164775.53599999999</v>
      </c>
      <c r="R165">
        <v>157983.3854</v>
      </c>
      <c r="S165">
        <v>150943.72690000001</v>
      </c>
      <c r="T165">
        <v>148341.28630000001</v>
      </c>
      <c r="U165">
        <v>148615.19469999999</v>
      </c>
      <c r="V165">
        <v>150472.98360000001</v>
      </c>
      <c r="W165">
        <v>152884.598</v>
      </c>
      <c r="X165">
        <v>155564.4566</v>
      </c>
      <c r="Y165">
        <v>158787.14730000001</v>
      </c>
      <c r="Z165">
        <v>162237.6827</v>
      </c>
      <c r="AA165">
        <v>165856.9596</v>
      </c>
      <c r="AB165">
        <v>169578.20559999999</v>
      </c>
      <c r="AC165">
        <v>173434.41039999999</v>
      </c>
      <c r="AD165">
        <v>177352.50930000001</v>
      </c>
      <c r="AE165">
        <v>181298.52540000001</v>
      </c>
      <c r="AF165">
        <v>185275.071</v>
      </c>
      <c r="AG165">
        <v>189315.022</v>
      </c>
      <c r="AH165">
        <v>193399.5644</v>
      </c>
      <c r="AI165">
        <v>197455.2764</v>
      </c>
      <c r="AJ165">
        <v>201564.84700000001</v>
      </c>
      <c r="AK165">
        <v>205725.38949999999</v>
      </c>
      <c r="AL165">
        <v>209934.52840000001</v>
      </c>
      <c r="AM165">
        <v>214294.54870000001</v>
      </c>
      <c r="AN165">
        <v>218768.23130000001</v>
      </c>
      <c r="AO165">
        <v>223309.08850000001</v>
      </c>
      <c r="AP165">
        <v>227908.27340000001</v>
      </c>
      <c r="AQ165">
        <v>232583.67329999999</v>
      </c>
      <c r="AR165">
        <v>237342.2029</v>
      </c>
      <c r="AS165">
        <v>242254.2665</v>
      </c>
      <c r="AT165">
        <v>247310.74160000001</v>
      </c>
      <c r="AU165">
        <v>252503.4106</v>
      </c>
      <c r="AV165">
        <v>257831.27970000001</v>
      </c>
      <c r="AW165">
        <v>263309.10320000001</v>
      </c>
    </row>
    <row r="166" spans="2:49" x14ac:dyDescent="0.35">
      <c r="B166" t="s">
        <v>265</v>
      </c>
      <c r="C166">
        <v>20679763.666016001</v>
      </c>
      <c r="D166">
        <v>21011783.9607329</v>
      </c>
      <c r="E166">
        <v>21349135.030000001</v>
      </c>
      <c r="F166">
        <v>21421303.84</v>
      </c>
      <c r="G166">
        <v>18669427.600000001</v>
      </c>
      <c r="H166">
        <v>15262272.1</v>
      </c>
      <c r="I166">
        <v>16651615.66</v>
      </c>
      <c r="J166">
        <v>16454574.689999999</v>
      </c>
      <c r="K166">
        <v>15524947.08</v>
      </c>
      <c r="L166">
        <v>16090692.26</v>
      </c>
      <c r="M166">
        <v>16609376.74</v>
      </c>
      <c r="N166">
        <v>16495659.57</v>
      </c>
      <c r="O166">
        <v>14778357.74</v>
      </c>
      <c r="P166">
        <v>12910944.18</v>
      </c>
      <c r="Q166">
        <v>11661398.529999999</v>
      </c>
      <c r="R166">
        <v>11047358.41</v>
      </c>
      <c r="S166">
        <v>10591686.939999999</v>
      </c>
      <c r="T166">
        <v>10362490.77</v>
      </c>
      <c r="U166">
        <v>10350441.720000001</v>
      </c>
      <c r="V166">
        <v>10439664.960000001</v>
      </c>
      <c r="W166">
        <v>10511941.52</v>
      </c>
      <c r="X166">
        <v>10612721.109999999</v>
      </c>
      <c r="Y166">
        <v>10764099.710000001</v>
      </c>
      <c r="Z166">
        <v>10934223.32</v>
      </c>
      <c r="AA166">
        <v>11117131.609999999</v>
      </c>
      <c r="AB166">
        <v>11304099.91</v>
      </c>
      <c r="AC166">
        <v>11502215.4</v>
      </c>
      <c r="AD166">
        <v>11703102</v>
      </c>
      <c r="AE166">
        <v>11902449.98</v>
      </c>
      <c r="AF166">
        <v>12103337.57</v>
      </c>
      <c r="AG166">
        <v>12309986.970000001</v>
      </c>
      <c r="AH166">
        <v>12521133.26</v>
      </c>
      <c r="AI166">
        <v>12730401.060000001</v>
      </c>
      <c r="AJ166">
        <v>12945315.039999999</v>
      </c>
      <c r="AK166">
        <v>13166285.289999999</v>
      </c>
      <c r="AL166">
        <v>13390955.029999999</v>
      </c>
      <c r="AM166">
        <v>13631634.800000001</v>
      </c>
      <c r="AN166">
        <v>13865662.34</v>
      </c>
      <c r="AO166">
        <v>14094785.15</v>
      </c>
      <c r="AP166">
        <v>14320014.17</v>
      </c>
      <c r="AQ166">
        <v>14544902.359999999</v>
      </c>
      <c r="AR166">
        <v>14767607.17</v>
      </c>
      <c r="AS166">
        <v>15000940.68</v>
      </c>
      <c r="AT166">
        <v>15242670.699999999</v>
      </c>
      <c r="AU166">
        <v>15490640.52</v>
      </c>
      <c r="AV166">
        <v>15744359.359999999</v>
      </c>
      <c r="AW166">
        <v>16006365.529999999</v>
      </c>
    </row>
    <row r="167" spans="2:49" x14ac:dyDescent="0.35">
      <c r="B167" t="s">
        <v>266</v>
      </c>
      <c r="C167">
        <v>2009388.6600685499</v>
      </c>
      <c r="D167">
        <v>2041650.04496113</v>
      </c>
      <c r="E167">
        <v>2074429.3970000001</v>
      </c>
      <c r="F167">
        <v>2118726.4819999998</v>
      </c>
      <c r="G167">
        <v>1795245.23</v>
      </c>
      <c r="H167">
        <v>1623211.3770000001</v>
      </c>
      <c r="I167">
        <v>1629448.557</v>
      </c>
      <c r="J167">
        <v>1536585.9180000001</v>
      </c>
      <c r="K167">
        <v>1530463.517</v>
      </c>
      <c r="L167">
        <v>1676339.8829999999</v>
      </c>
      <c r="M167">
        <v>1763766.254</v>
      </c>
      <c r="N167">
        <v>1788192.0460000001</v>
      </c>
      <c r="O167">
        <v>1355428.64</v>
      </c>
      <c r="P167">
        <v>998153.77410000004</v>
      </c>
      <c r="Q167">
        <v>805870.64300000004</v>
      </c>
      <c r="R167">
        <v>714887.40399999998</v>
      </c>
      <c r="S167">
        <v>635454.098</v>
      </c>
      <c r="T167">
        <v>601601.93350000004</v>
      </c>
      <c r="U167">
        <v>598715.63910000003</v>
      </c>
      <c r="V167">
        <v>609944.0098</v>
      </c>
      <c r="W167">
        <v>625283.88710000005</v>
      </c>
      <c r="X167">
        <v>645728.1666</v>
      </c>
      <c r="Y167">
        <v>666231.71799999999</v>
      </c>
      <c r="Z167">
        <v>684863.73160000006</v>
      </c>
      <c r="AA167">
        <v>702111.75040000002</v>
      </c>
      <c r="AB167">
        <v>718082.49860000005</v>
      </c>
      <c r="AC167">
        <v>734016.57880000002</v>
      </c>
      <c r="AD167">
        <v>750045.01260000002</v>
      </c>
      <c r="AE167">
        <v>765658.63580000005</v>
      </c>
      <c r="AF167">
        <v>781191.55420000001</v>
      </c>
      <c r="AG167">
        <v>797050.93830000004</v>
      </c>
      <c r="AH167">
        <v>813039.70389999996</v>
      </c>
      <c r="AI167">
        <v>828671.15949999995</v>
      </c>
      <c r="AJ167">
        <v>844678.62690000003</v>
      </c>
      <c r="AK167">
        <v>861035.38679999998</v>
      </c>
      <c r="AL167">
        <v>877537.05539999995</v>
      </c>
      <c r="AM167">
        <v>895468.4412</v>
      </c>
      <c r="AN167">
        <v>913706.80379999999</v>
      </c>
      <c r="AO167">
        <v>932402.228</v>
      </c>
      <c r="AP167">
        <v>951386.77819999994</v>
      </c>
      <c r="AQ167">
        <v>970938.52639999997</v>
      </c>
      <c r="AR167">
        <v>990895.60640000005</v>
      </c>
      <c r="AS167">
        <v>1012176.6040000001</v>
      </c>
      <c r="AT167">
        <v>1034398.387</v>
      </c>
      <c r="AU167">
        <v>1057535.162</v>
      </c>
      <c r="AV167">
        <v>1081615.294</v>
      </c>
      <c r="AW167">
        <v>1106963.9129999999</v>
      </c>
    </row>
    <row r="168" spans="2:49" x14ac:dyDescent="0.35">
      <c r="B168" t="s">
        <v>267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</row>
    <row r="169" spans="2:49" x14ac:dyDescent="0.35">
      <c r="B169" t="s">
        <v>268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</row>
    <row r="170" spans="2:49" x14ac:dyDescent="0.35">
      <c r="B170" t="s">
        <v>269</v>
      </c>
      <c r="C170">
        <v>20174774.421468802</v>
      </c>
      <c r="D170">
        <v>20498686.950521201</v>
      </c>
      <c r="E170">
        <v>20827800</v>
      </c>
      <c r="F170">
        <v>19906900.739999998</v>
      </c>
      <c r="G170">
        <v>18927683.02</v>
      </c>
      <c r="H170">
        <v>16952120.329999998</v>
      </c>
      <c r="I170">
        <v>16081271.119999999</v>
      </c>
      <c r="J170">
        <v>15386954.08</v>
      </c>
      <c r="K170">
        <v>14526090.039999999</v>
      </c>
      <c r="L170">
        <v>13508482.970000001</v>
      </c>
      <c r="M170">
        <v>12550621.699999999</v>
      </c>
      <c r="N170">
        <v>11556998.189999999</v>
      </c>
      <c r="O170">
        <v>10373456</v>
      </c>
      <c r="P170">
        <v>9378500.0840000007</v>
      </c>
      <c r="Q170">
        <v>8521510.8959999997</v>
      </c>
      <c r="R170">
        <v>7580948.5369999995</v>
      </c>
      <c r="S170">
        <v>3083278.2889999999</v>
      </c>
      <c r="T170">
        <v>2283689.1519999998</v>
      </c>
      <c r="U170">
        <v>1754817.2080000001</v>
      </c>
      <c r="V170">
        <v>1286968.8659999999</v>
      </c>
      <c r="W170">
        <v>1034171.307</v>
      </c>
      <c r="X170">
        <v>787259.85019999999</v>
      </c>
      <c r="Y170">
        <v>763459.397</v>
      </c>
      <c r="Z170">
        <v>757632.4486</v>
      </c>
      <c r="AA170">
        <v>753472.93859999999</v>
      </c>
      <c r="AB170">
        <v>750521.7966</v>
      </c>
      <c r="AC170">
        <v>748345.97770000005</v>
      </c>
      <c r="AD170">
        <v>748313.82250000001</v>
      </c>
      <c r="AE170">
        <v>749683.47640000004</v>
      </c>
      <c r="AF170">
        <v>752161.50040000002</v>
      </c>
      <c r="AG170">
        <v>755414.04079999996</v>
      </c>
      <c r="AH170">
        <v>759347.13329999999</v>
      </c>
      <c r="AI170">
        <v>764009.0307</v>
      </c>
      <c r="AJ170">
        <v>768888.74990000005</v>
      </c>
      <c r="AK170">
        <v>773956.11510000005</v>
      </c>
      <c r="AL170">
        <v>779193.52450000006</v>
      </c>
      <c r="AM170">
        <v>784164.83609999996</v>
      </c>
      <c r="AN170">
        <v>789010.11600000004</v>
      </c>
      <c r="AO170">
        <v>793517.52029999997</v>
      </c>
      <c r="AP170">
        <v>797878.02130000002</v>
      </c>
      <c r="AQ170">
        <v>802186.18070000003</v>
      </c>
      <c r="AR170">
        <v>806355.30279999995</v>
      </c>
      <c r="AS170">
        <v>811026.62719999999</v>
      </c>
      <c r="AT170">
        <v>815773.47340000002</v>
      </c>
      <c r="AU170">
        <v>820342.37800000003</v>
      </c>
      <c r="AV170">
        <v>824683.58860000002</v>
      </c>
      <c r="AW170">
        <v>828879.71230000001</v>
      </c>
    </row>
    <row r="171" spans="2:49" x14ac:dyDescent="0.35">
      <c r="B171" t="s">
        <v>270</v>
      </c>
      <c r="C171">
        <v>16278956.881142</v>
      </c>
      <c r="D171">
        <v>16540320.799446501</v>
      </c>
      <c r="E171">
        <v>16805881</v>
      </c>
      <c r="F171">
        <v>16724415.560000001</v>
      </c>
      <c r="G171">
        <v>15996685.9</v>
      </c>
      <c r="H171">
        <v>15294637.49</v>
      </c>
      <c r="I171">
        <v>15221196.09</v>
      </c>
      <c r="J171">
        <v>13334755.439999999</v>
      </c>
      <c r="K171">
        <v>11339448.09</v>
      </c>
      <c r="L171">
        <v>9818270.7039999999</v>
      </c>
      <c r="M171">
        <v>8666913.2170000002</v>
      </c>
      <c r="N171">
        <v>7714592.7000000002</v>
      </c>
      <c r="O171">
        <v>8079571.3260000004</v>
      </c>
      <c r="P171">
        <v>8266753.4139999999</v>
      </c>
      <c r="Q171">
        <v>8354087.4919999996</v>
      </c>
      <c r="R171">
        <v>8553974.9059999995</v>
      </c>
      <c r="S171">
        <v>4847735.0880000005</v>
      </c>
      <c r="T171">
        <v>6488256.1710000001</v>
      </c>
      <c r="U171">
        <v>8078390.4919999996</v>
      </c>
      <c r="V171">
        <v>9631899.6960000005</v>
      </c>
      <c r="W171">
        <v>10020677.789999999</v>
      </c>
      <c r="X171">
        <v>10372414.76</v>
      </c>
      <c r="Y171">
        <v>10496811.6</v>
      </c>
      <c r="Z171">
        <v>10644570.720000001</v>
      </c>
      <c r="AA171">
        <v>10815171.359999999</v>
      </c>
      <c r="AB171">
        <v>11034079.83</v>
      </c>
      <c r="AC171">
        <v>11267140.369999999</v>
      </c>
      <c r="AD171">
        <v>11523119.310000001</v>
      </c>
      <c r="AE171">
        <v>11773102.82</v>
      </c>
      <c r="AF171">
        <v>11685293.310000001</v>
      </c>
      <c r="AG171">
        <v>11851820.630000001</v>
      </c>
      <c r="AH171">
        <v>12013248.630000001</v>
      </c>
      <c r="AI171">
        <v>12128918.539999999</v>
      </c>
      <c r="AJ171">
        <v>12238768.439999999</v>
      </c>
      <c r="AK171">
        <v>12343163.810000001</v>
      </c>
      <c r="AL171">
        <v>12470957.98</v>
      </c>
      <c r="AM171">
        <v>12606532.689999999</v>
      </c>
      <c r="AN171">
        <v>12659275.98</v>
      </c>
      <c r="AO171">
        <v>12705700.9</v>
      </c>
      <c r="AP171">
        <v>12747880.720000001</v>
      </c>
      <c r="AQ171">
        <v>12790366.949999999</v>
      </c>
      <c r="AR171">
        <v>12831697.689999999</v>
      </c>
      <c r="AS171">
        <v>12770319.710000001</v>
      </c>
      <c r="AT171">
        <v>12715265.109999999</v>
      </c>
      <c r="AU171">
        <v>12666399.4</v>
      </c>
      <c r="AV171">
        <v>12625058.439999999</v>
      </c>
      <c r="AW171">
        <v>12595166.26</v>
      </c>
    </row>
    <row r="172" spans="2:49" x14ac:dyDescent="0.35">
      <c r="B172" t="s">
        <v>271</v>
      </c>
      <c r="C172">
        <v>6504439.0146005601</v>
      </c>
      <c r="D172">
        <v>6608869.8869003803</v>
      </c>
      <c r="E172">
        <v>6714977.4309999999</v>
      </c>
      <c r="F172">
        <v>6850391.7060000002</v>
      </c>
      <c r="G172">
        <v>6582727.7450000001</v>
      </c>
      <c r="H172">
        <v>6666712.557</v>
      </c>
      <c r="I172">
        <v>6912324.0410000002</v>
      </c>
      <c r="J172">
        <v>6641781.9709999999</v>
      </c>
      <c r="K172">
        <v>6459444.3370000003</v>
      </c>
      <c r="L172">
        <v>6131798.9299999997</v>
      </c>
      <c r="M172">
        <v>6385901.1059999997</v>
      </c>
      <c r="N172">
        <v>6509574.0530000003</v>
      </c>
      <c r="O172">
        <v>6831686.1169999996</v>
      </c>
      <c r="P172">
        <v>6976693.1909999996</v>
      </c>
      <c r="Q172">
        <v>6929763.3020000001</v>
      </c>
      <c r="R172">
        <v>7001746.9809999997</v>
      </c>
      <c r="S172">
        <v>7393357.1679999996</v>
      </c>
      <c r="T172">
        <v>7586893.7249999996</v>
      </c>
      <c r="U172">
        <v>7663229.3899999997</v>
      </c>
      <c r="V172">
        <v>7664430.9349999996</v>
      </c>
      <c r="W172">
        <v>7574036.9979999997</v>
      </c>
      <c r="X172">
        <v>7425659.5499999998</v>
      </c>
      <c r="Y172">
        <v>7379056.665</v>
      </c>
      <c r="Z172">
        <v>7408297.3169999998</v>
      </c>
      <c r="AA172">
        <v>7494182.1550000003</v>
      </c>
      <c r="AB172">
        <v>7615819.4950000001</v>
      </c>
      <c r="AC172">
        <v>7761793.5209999997</v>
      </c>
      <c r="AD172">
        <v>7920267.3250000002</v>
      </c>
      <c r="AE172">
        <v>8081950.2220000001</v>
      </c>
      <c r="AF172">
        <v>8244055.0860000001</v>
      </c>
      <c r="AG172">
        <v>8405990.966</v>
      </c>
      <c r="AH172">
        <v>8567309</v>
      </c>
      <c r="AI172">
        <v>8718769.1579999998</v>
      </c>
      <c r="AJ172">
        <v>8864732.9289999995</v>
      </c>
      <c r="AK172">
        <v>9007014.6199999899</v>
      </c>
      <c r="AL172">
        <v>9146667.7990000006</v>
      </c>
      <c r="AM172">
        <v>9290987.8880000003</v>
      </c>
      <c r="AN172">
        <v>9426269.0539999995</v>
      </c>
      <c r="AO172">
        <v>9558459.3969999999</v>
      </c>
      <c r="AP172">
        <v>9689402.6500000004</v>
      </c>
      <c r="AQ172">
        <v>9821772.3550000004</v>
      </c>
      <c r="AR172">
        <v>9954950.1410000008</v>
      </c>
      <c r="AS172">
        <v>10087221.220000001</v>
      </c>
      <c r="AT172">
        <v>10220540.58</v>
      </c>
      <c r="AU172">
        <v>10355591.99</v>
      </c>
      <c r="AV172">
        <v>10493812.82</v>
      </c>
      <c r="AW172">
        <v>10638304.939999999</v>
      </c>
    </row>
    <row r="173" spans="2:49" x14ac:dyDescent="0.35">
      <c r="B173" t="s">
        <v>272</v>
      </c>
      <c r="C173">
        <v>6379735.1213853899</v>
      </c>
      <c r="D173">
        <v>6482163.8323430298</v>
      </c>
      <c r="E173">
        <v>6586237.0690000001</v>
      </c>
      <c r="F173">
        <v>6636807.2130000005</v>
      </c>
      <c r="G173">
        <v>6298005.4400000004</v>
      </c>
      <c r="H173">
        <v>6419872.892</v>
      </c>
      <c r="I173">
        <v>6339245.5120000001</v>
      </c>
      <c r="J173">
        <v>6187805.966</v>
      </c>
      <c r="K173">
        <v>5787344.7359999996</v>
      </c>
      <c r="L173">
        <v>5619063.773</v>
      </c>
      <c r="M173">
        <v>5668071.352</v>
      </c>
      <c r="N173">
        <v>5842734.4780000001</v>
      </c>
      <c r="O173">
        <v>5547894.2209999999</v>
      </c>
      <c r="P173">
        <v>4947528.5010000002</v>
      </c>
      <c r="Q173">
        <v>4296831.2220000001</v>
      </c>
      <c r="R173">
        <v>3874636.0260000001</v>
      </c>
      <c r="S173">
        <v>3795350.9109999998</v>
      </c>
      <c r="T173">
        <v>3754877.65</v>
      </c>
      <c r="U173">
        <v>3764268.997</v>
      </c>
      <c r="V173">
        <v>3786311.3470000001</v>
      </c>
      <c r="W173">
        <v>3824677.5219999999</v>
      </c>
      <c r="X173">
        <v>3860452.3879999998</v>
      </c>
      <c r="Y173">
        <v>3944206.2480000001</v>
      </c>
      <c r="Z173">
        <v>4055277.8509999998</v>
      </c>
      <c r="AA173">
        <v>4185062.415</v>
      </c>
      <c r="AB173">
        <v>4321655.7690000003</v>
      </c>
      <c r="AC173">
        <v>4464942.7039999999</v>
      </c>
      <c r="AD173">
        <v>4606228.5089999996</v>
      </c>
      <c r="AE173">
        <v>4742559.0729999999</v>
      </c>
      <c r="AF173">
        <v>4873445.8969999999</v>
      </c>
      <c r="AG173">
        <v>5001566.6129999999</v>
      </c>
      <c r="AH173">
        <v>5124841.1679999996</v>
      </c>
      <c r="AI173">
        <v>5239079.34</v>
      </c>
      <c r="AJ173">
        <v>5350502.4809999997</v>
      </c>
      <c r="AK173">
        <v>5458912.9359999998</v>
      </c>
      <c r="AL173">
        <v>5565432.7699999996</v>
      </c>
      <c r="AM173">
        <v>5680874.5899999999</v>
      </c>
      <c r="AN173">
        <v>5793187.3190000001</v>
      </c>
      <c r="AO173">
        <v>5903955.7989999996</v>
      </c>
      <c r="AP173">
        <v>6014488.2649999997</v>
      </c>
      <c r="AQ173">
        <v>6126774.4189999998</v>
      </c>
      <c r="AR173">
        <v>6242150.1679999996</v>
      </c>
      <c r="AS173">
        <v>6360116.6469999999</v>
      </c>
      <c r="AT173">
        <v>6482696.9469999997</v>
      </c>
      <c r="AU173">
        <v>6610825.551</v>
      </c>
      <c r="AV173">
        <v>6745083.6809999999</v>
      </c>
      <c r="AW173">
        <v>6886476.8550000004</v>
      </c>
    </row>
    <row r="174" spans="2:49" x14ac:dyDescent="0.35">
      <c r="B174" t="s">
        <v>273</v>
      </c>
      <c r="C174">
        <v>415352.94883501797</v>
      </c>
      <c r="D174">
        <v>422021.57477828203</v>
      </c>
      <c r="E174">
        <v>428797.26770000003</v>
      </c>
      <c r="F174">
        <v>416382.79119999998</v>
      </c>
      <c r="G174">
        <v>386364.21620000002</v>
      </c>
      <c r="H174">
        <v>341857.64649999997</v>
      </c>
      <c r="I174">
        <v>357374.64189999999</v>
      </c>
      <c r="J174">
        <v>341170.28629999998</v>
      </c>
      <c r="K174">
        <v>318431.54619999998</v>
      </c>
      <c r="L174">
        <v>304406.9951</v>
      </c>
      <c r="M174">
        <v>304011.06160000002</v>
      </c>
      <c r="N174">
        <v>322652.18560000003</v>
      </c>
      <c r="O174">
        <v>319136.31219999999</v>
      </c>
      <c r="P174">
        <v>294391.88319999998</v>
      </c>
      <c r="Q174">
        <v>264147.23930000002</v>
      </c>
      <c r="R174">
        <v>243447.67389999999</v>
      </c>
      <c r="S174">
        <v>230997.51060000001</v>
      </c>
      <c r="T174">
        <v>219717.09160000001</v>
      </c>
      <c r="U174">
        <v>213389.82310000001</v>
      </c>
      <c r="V174">
        <v>209714.24729999999</v>
      </c>
      <c r="W174">
        <v>207563.45209999999</v>
      </c>
      <c r="X174">
        <v>206022.11189999999</v>
      </c>
      <c r="Y174">
        <v>208494.10560000001</v>
      </c>
      <c r="Z174">
        <v>212783.86970000001</v>
      </c>
      <c r="AA174">
        <v>218227.9558</v>
      </c>
      <c r="AB174">
        <v>224233.071</v>
      </c>
      <c r="AC174">
        <v>230729.7102</v>
      </c>
      <c r="AD174">
        <v>237293.47500000001</v>
      </c>
      <c r="AE174">
        <v>243831.29579999999</v>
      </c>
      <c r="AF174">
        <v>250353.96960000001</v>
      </c>
      <c r="AG174">
        <v>256958.11540000001</v>
      </c>
      <c r="AH174">
        <v>263577.185</v>
      </c>
      <c r="AI174">
        <v>269922.65220000001</v>
      </c>
      <c r="AJ174">
        <v>276239.20299999998</v>
      </c>
      <c r="AK174">
        <v>282512.13219999999</v>
      </c>
      <c r="AL174">
        <v>288747.70079999999</v>
      </c>
      <c r="AM174">
        <v>295273.31790000002</v>
      </c>
      <c r="AN174">
        <v>301649.9486</v>
      </c>
      <c r="AO174">
        <v>307897.56910000002</v>
      </c>
      <c r="AP174">
        <v>314043.98580000002</v>
      </c>
      <c r="AQ174">
        <v>320191.09710000001</v>
      </c>
      <c r="AR174">
        <v>326379.4081</v>
      </c>
      <c r="AS174">
        <v>332578.58110000001</v>
      </c>
      <c r="AT174">
        <v>338870.61570000002</v>
      </c>
      <c r="AU174">
        <v>345299.09009999997</v>
      </c>
      <c r="AV174">
        <v>351893.57299999997</v>
      </c>
      <c r="AW174">
        <v>358719.46590000001</v>
      </c>
    </row>
    <row r="175" spans="2:49" x14ac:dyDescent="0.35">
      <c r="B175" t="s">
        <v>274</v>
      </c>
      <c r="C175">
        <v>4759484.3198853396</v>
      </c>
      <c r="D175">
        <v>4835899.3801399199</v>
      </c>
      <c r="E175">
        <v>4913541.3090000004</v>
      </c>
      <c r="F175">
        <v>4942867.273</v>
      </c>
      <c r="G175">
        <v>4526082.2659999998</v>
      </c>
      <c r="H175">
        <v>4017885.5950000002</v>
      </c>
      <c r="I175">
        <v>4087227.8489999999</v>
      </c>
      <c r="J175">
        <v>4400770.0820000004</v>
      </c>
      <c r="K175">
        <v>3949753.0320000001</v>
      </c>
      <c r="L175">
        <v>3768099.605</v>
      </c>
      <c r="M175">
        <v>3843556.6809999999</v>
      </c>
      <c r="N175">
        <v>3957745.452</v>
      </c>
      <c r="O175">
        <v>3937815.6609999998</v>
      </c>
      <c r="P175">
        <v>3689232.8840000001</v>
      </c>
      <c r="Q175">
        <v>3388346.9360000002</v>
      </c>
      <c r="R175">
        <v>3212841.7829999998</v>
      </c>
      <c r="S175">
        <v>3214182.7949999999</v>
      </c>
      <c r="T175">
        <v>3199989.236</v>
      </c>
      <c r="U175">
        <v>3209563.6490000002</v>
      </c>
      <c r="V175">
        <v>3220649.5920000002</v>
      </c>
      <c r="W175">
        <v>3227674.7889999999</v>
      </c>
      <c r="X175">
        <v>3229174.534</v>
      </c>
      <c r="Y175">
        <v>3271825.5490000001</v>
      </c>
      <c r="Z175">
        <v>3330966.898</v>
      </c>
      <c r="AA175">
        <v>3401623.1189999999</v>
      </c>
      <c r="AB175">
        <v>3474500.4180000001</v>
      </c>
      <c r="AC175">
        <v>3553844.8679999998</v>
      </c>
      <c r="AD175">
        <v>3633600.3369999998</v>
      </c>
      <c r="AE175">
        <v>3711605.8259999999</v>
      </c>
      <c r="AF175">
        <v>3788492.4750000001</v>
      </c>
      <c r="AG175">
        <v>3867355.0660000001</v>
      </c>
      <c r="AH175">
        <v>3945703.747</v>
      </c>
      <c r="AI175">
        <v>4017677.702</v>
      </c>
      <c r="AJ175">
        <v>4089564.5639999998</v>
      </c>
      <c r="AK175">
        <v>4161020.2719999999</v>
      </c>
      <c r="AL175">
        <v>4231948.1459999997</v>
      </c>
      <c r="AM175">
        <v>4312019.5209999997</v>
      </c>
      <c r="AN175">
        <v>4381939.8940000003</v>
      </c>
      <c r="AO175">
        <v>4443921.6430000002</v>
      </c>
      <c r="AP175">
        <v>4499931.1890000002</v>
      </c>
      <c r="AQ175">
        <v>4552479.8739999998</v>
      </c>
      <c r="AR175">
        <v>4602133.83</v>
      </c>
      <c r="AS175">
        <v>4654711.5310000004</v>
      </c>
      <c r="AT175">
        <v>4710606.3859999999</v>
      </c>
      <c r="AU175">
        <v>4769342.8470000001</v>
      </c>
      <c r="AV175">
        <v>4830760.8880000003</v>
      </c>
      <c r="AW175">
        <v>4895509.6629999997</v>
      </c>
    </row>
    <row r="176" spans="2:49" x14ac:dyDescent="0.35">
      <c r="B176" t="s">
        <v>275</v>
      </c>
      <c r="C176">
        <v>16509970.069566499</v>
      </c>
      <c r="D176">
        <v>16775042.9793345</v>
      </c>
      <c r="E176">
        <v>17044371.719999999</v>
      </c>
      <c r="F176">
        <v>17183289.620000001</v>
      </c>
      <c r="G176">
        <v>15824412.66</v>
      </c>
      <c r="H176">
        <v>13860115.65</v>
      </c>
      <c r="I176">
        <v>14145716.720000001</v>
      </c>
      <c r="J176">
        <v>15470527.59</v>
      </c>
      <c r="K176">
        <v>13848892.16</v>
      </c>
      <c r="L176">
        <v>13155811.039999999</v>
      </c>
      <c r="M176">
        <v>13352965.26</v>
      </c>
      <c r="N176">
        <v>13514428.23</v>
      </c>
      <c r="O176">
        <v>13546553.51</v>
      </c>
      <c r="P176">
        <v>12974405.960000001</v>
      </c>
      <c r="Q176">
        <v>12215702.41</v>
      </c>
      <c r="R176">
        <v>11753081.32</v>
      </c>
      <c r="S176">
        <v>11802679.4</v>
      </c>
      <c r="T176">
        <v>11454302.689999999</v>
      </c>
      <c r="U176">
        <v>11247833.24</v>
      </c>
      <c r="V176">
        <v>11302938.51</v>
      </c>
      <c r="W176">
        <v>10957806.619999999</v>
      </c>
      <c r="X176">
        <v>10872804.470000001</v>
      </c>
      <c r="Y176">
        <v>10850526.41</v>
      </c>
      <c r="Z176">
        <v>10830248.73</v>
      </c>
      <c r="AA176">
        <v>10835171.34</v>
      </c>
      <c r="AB176">
        <v>10815238.130000001</v>
      </c>
      <c r="AC176">
        <v>10820113.689999999</v>
      </c>
      <c r="AD176">
        <v>10843144.039999999</v>
      </c>
      <c r="AE176">
        <v>10852120.789999999</v>
      </c>
      <c r="AF176">
        <v>10858288.52</v>
      </c>
      <c r="AG176">
        <v>10878025.92</v>
      </c>
      <c r="AH176">
        <v>10908296.51</v>
      </c>
      <c r="AI176">
        <v>10907949.01</v>
      </c>
      <c r="AJ176">
        <v>10909413.66</v>
      </c>
      <c r="AK176">
        <v>10924474.16</v>
      </c>
      <c r="AL176">
        <v>10937500.65</v>
      </c>
      <c r="AM176">
        <v>11010108.039999999</v>
      </c>
      <c r="AN176">
        <v>11023100.199999999</v>
      </c>
      <c r="AO176">
        <v>11002740.58</v>
      </c>
      <c r="AP176">
        <v>10965694.890000001</v>
      </c>
      <c r="AQ176">
        <v>10933837.970000001</v>
      </c>
      <c r="AR176">
        <v>10885423.76</v>
      </c>
      <c r="AS176">
        <v>10852384.9</v>
      </c>
      <c r="AT176">
        <v>10835620.02</v>
      </c>
      <c r="AU176">
        <v>10822407.460000001</v>
      </c>
      <c r="AV176">
        <v>10816873.24</v>
      </c>
      <c r="AW176">
        <v>10838679.33</v>
      </c>
    </row>
    <row r="177" spans="2:49" x14ac:dyDescent="0.35">
      <c r="B177" t="s">
        <v>276</v>
      </c>
      <c r="C177">
        <v>11637309.2577525</v>
      </c>
      <c r="D177">
        <v>11824150.02208</v>
      </c>
      <c r="E177">
        <v>12013990.58</v>
      </c>
      <c r="F177">
        <v>12020117.369999999</v>
      </c>
      <c r="G177">
        <v>11222666.4</v>
      </c>
      <c r="H177">
        <v>10316647.539999999</v>
      </c>
      <c r="I177">
        <v>10711779.460000001</v>
      </c>
      <c r="J177">
        <v>9979814.2919999994</v>
      </c>
      <c r="K177">
        <v>9079832.659</v>
      </c>
      <c r="L177">
        <v>8924988.0879999995</v>
      </c>
      <c r="M177">
        <v>8870390.4399999995</v>
      </c>
      <c r="N177">
        <v>9384937.0480000004</v>
      </c>
      <c r="O177">
        <v>9159915.5820000004</v>
      </c>
      <c r="P177">
        <v>8421411.5859999899</v>
      </c>
      <c r="Q177">
        <v>7576738.7470000004</v>
      </c>
      <c r="R177">
        <v>7048037.341</v>
      </c>
      <c r="S177">
        <v>7044697.9939999999</v>
      </c>
      <c r="T177">
        <v>6999671.5779999997</v>
      </c>
      <c r="U177">
        <v>7005981.517</v>
      </c>
      <c r="V177">
        <v>6997468.2829999998</v>
      </c>
      <c r="W177">
        <v>6956562.3310000002</v>
      </c>
      <c r="X177">
        <v>6885657.1160000004</v>
      </c>
      <c r="Y177">
        <v>6897616.8569999998</v>
      </c>
      <c r="Z177">
        <v>6938223.6100000003</v>
      </c>
      <c r="AA177">
        <v>6995953.358</v>
      </c>
      <c r="AB177">
        <v>7053639.1730000004</v>
      </c>
      <c r="AC177">
        <v>7119845.0029999996</v>
      </c>
      <c r="AD177">
        <v>7188364.449</v>
      </c>
      <c r="AE177">
        <v>7252726.8590000002</v>
      </c>
      <c r="AF177">
        <v>7314035.6670000004</v>
      </c>
      <c r="AG177">
        <v>7378256.7400000002</v>
      </c>
      <c r="AH177">
        <v>7440901.7209999999</v>
      </c>
      <c r="AI177">
        <v>7492064.3200000003</v>
      </c>
      <c r="AJ177">
        <v>7543087.648</v>
      </c>
      <c r="AK177">
        <v>7593197.9069999997</v>
      </c>
      <c r="AL177">
        <v>7642127.4309999999</v>
      </c>
      <c r="AM177">
        <v>7705827.1780000003</v>
      </c>
      <c r="AN177">
        <v>7756892.6310000001</v>
      </c>
      <c r="AO177">
        <v>7798091.9699999997</v>
      </c>
      <c r="AP177">
        <v>7832051.4390000002</v>
      </c>
      <c r="AQ177">
        <v>7862614.0089999996</v>
      </c>
      <c r="AR177">
        <v>7890720.0020000003</v>
      </c>
      <c r="AS177">
        <v>7921600.2280000001</v>
      </c>
      <c r="AT177">
        <v>7956324.5719999997</v>
      </c>
      <c r="AU177">
        <v>7994619.5599999996</v>
      </c>
      <c r="AV177">
        <v>8036346.8880000003</v>
      </c>
      <c r="AW177">
        <v>8082571.9060000004</v>
      </c>
    </row>
    <row r="178" spans="2:49" x14ac:dyDescent="0.35">
      <c r="B178" t="s">
        <v>277</v>
      </c>
      <c r="C178">
        <v>3168113.9617931498</v>
      </c>
      <c r="D178">
        <v>3218979.0562052401</v>
      </c>
      <c r="E178">
        <v>3270660.8059999999</v>
      </c>
      <c r="F178">
        <v>3288113.415</v>
      </c>
      <c r="G178">
        <v>3255741.94</v>
      </c>
      <c r="H178">
        <v>3108031.0410000002</v>
      </c>
      <c r="I178">
        <v>3189786.318</v>
      </c>
      <c r="J178">
        <v>3141184.202</v>
      </c>
      <c r="K178">
        <v>2985483.6039999998</v>
      </c>
      <c r="L178">
        <v>2958077.89</v>
      </c>
      <c r="M178">
        <v>2961363.6529999999</v>
      </c>
      <c r="N178">
        <v>3089663.821</v>
      </c>
      <c r="O178">
        <v>3183796.4479999999</v>
      </c>
      <c r="P178">
        <v>3135810.4559999998</v>
      </c>
      <c r="Q178">
        <v>3035172.0649999999</v>
      </c>
      <c r="R178">
        <v>3005946.486</v>
      </c>
      <c r="S178">
        <v>3038679.1469999999</v>
      </c>
      <c r="T178">
        <v>3004457.7859999998</v>
      </c>
      <c r="U178">
        <v>2984503.0830000001</v>
      </c>
      <c r="V178">
        <v>2968556.4950000001</v>
      </c>
      <c r="W178">
        <v>2947737.702</v>
      </c>
      <c r="X178">
        <v>2920788.3930000002</v>
      </c>
      <c r="Y178">
        <v>2931525.02</v>
      </c>
      <c r="Z178">
        <v>2958355.2949999999</v>
      </c>
      <c r="AA178">
        <v>2995193.6269999999</v>
      </c>
      <c r="AB178">
        <v>3036766.0950000002</v>
      </c>
      <c r="AC178">
        <v>3083521.0649999999</v>
      </c>
      <c r="AD178">
        <v>3132245.8829999999</v>
      </c>
      <c r="AE178">
        <v>3181579.9410000001</v>
      </c>
      <c r="AF178">
        <v>3231908.3640000001</v>
      </c>
      <c r="AG178">
        <v>3284342.358</v>
      </c>
      <c r="AH178">
        <v>3338170.1919999998</v>
      </c>
      <c r="AI178">
        <v>3390245.9360000002</v>
      </c>
      <c r="AJ178">
        <v>3443534.2680000002</v>
      </c>
      <c r="AK178">
        <v>3497888.6290000002</v>
      </c>
      <c r="AL178">
        <v>3553203.0359999998</v>
      </c>
      <c r="AM178">
        <v>3612615.1209999998</v>
      </c>
      <c r="AN178">
        <v>3668860.0410000002</v>
      </c>
      <c r="AO178">
        <v>3723404.8420000002</v>
      </c>
      <c r="AP178">
        <v>3776699.0419999999</v>
      </c>
      <c r="AQ178">
        <v>3829580.3659999999</v>
      </c>
      <c r="AR178">
        <v>3881997.6260000002</v>
      </c>
      <c r="AS178">
        <v>3934840.0180000002</v>
      </c>
      <c r="AT178">
        <v>3988585.52</v>
      </c>
      <c r="AU178">
        <v>4043200.105</v>
      </c>
      <c r="AV178">
        <v>4098666.5350000001</v>
      </c>
      <c r="AW178">
        <v>4155410.1609999998</v>
      </c>
    </row>
    <row r="179" spans="2:49" x14ac:dyDescent="0.35">
      <c r="B179" t="s">
        <v>278</v>
      </c>
      <c r="C179">
        <v>6724481.5896774204</v>
      </c>
      <c r="D179">
        <v>6832445.3166948901</v>
      </c>
      <c r="E179">
        <v>6942142.3380000005</v>
      </c>
      <c r="F179">
        <v>6990460.2800000003</v>
      </c>
      <c r="G179">
        <v>7033897.0970000001</v>
      </c>
      <c r="H179">
        <v>6599731.4469999997</v>
      </c>
      <c r="I179">
        <v>6852767.699</v>
      </c>
      <c r="J179">
        <v>6935815.8030000003</v>
      </c>
      <c r="K179">
        <v>6814780.9220000003</v>
      </c>
      <c r="L179">
        <v>6808043.8140000002</v>
      </c>
      <c r="M179">
        <v>6816622.6789999995</v>
      </c>
      <c r="N179">
        <v>6948084.591</v>
      </c>
      <c r="O179">
        <v>7119804.4579999996</v>
      </c>
      <c r="P179">
        <v>7177065.5959999999</v>
      </c>
      <c r="Q179">
        <v>7177016.4539999999</v>
      </c>
      <c r="R179">
        <v>7203011.5180000002</v>
      </c>
      <c r="S179">
        <v>7401255.0470000003</v>
      </c>
      <c r="T179">
        <v>7383644.3820000002</v>
      </c>
      <c r="U179">
        <v>7370603.8779999996</v>
      </c>
      <c r="V179">
        <v>7366499.3099999996</v>
      </c>
      <c r="W179">
        <v>7354414.9859999996</v>
      </c>
      <c r="X179">
        <v>7329508.0870000003</v>
      </c>
      <c r="Y179">
        <v>7375799.8600000003</v>
      </c>
      <c r="Z179">
        <v>7463535.8470000001</v>
      </c>
      <c r="AA179">
        <v>7580473.3150000004</v>
      </c>
      <c r="AB179">
        <v>7716487.3890000004</v>
      </c>
      <c r="AC179">
        <v>7865517.676</v>
      </c>
      <c r="AD179">
        <v>8022481.96</v>
      </c>
      <c r="AE179">
        <v>8184209.9040000001</v>
      </c>
      <c r="AF179">
        <v>8349749.915</v>
      </c>
      <c r="AG179">
        <v>8518777.6919999998</v>
      </c>
      <c r="AH179">
        <v>8691188.0170000009</v>
      </c>
      <c r="AI179">
        <v>8862219.5789999999</v>
      </c>
      <c r="AJ179">
        <v>9034380.0160000008</v>
      </c>
      <c r="AK179">
        <v>9208246.1099999994</v>
      </c>
      <c r="AL179">
        <v>9384363.7139999997</v>
      </c>
      <c r="AM179">
        <v>9563367.7709999997</v>
      </c>
      <c r="AN179">
        <v>9740473.4100000001</v>
      </c>
      <c r="AO179">
        <v>9918397.2029999997</v>
      </c>
      <c r="AP179">
        <v>10097476.58</v>
      </c>
      <c r="AQ179">
        <v>10278146.07</v>
      </c>
      <c r="AR179">
        <v>10460457.32</v>
      </c>
      <c r="AS179">
        <v>10642529.119999999</v>
      </c>
      <c r="AT179">
        <v>10825474.67</v>
      </c>
      <c r="AU179">
        <v>11009829.710000001</v>
      </c>
      <c r="AV179">
        <v>11195981.800000001</v>
      </c>
      <c r="AW179">
        <v>11384377.800000001</v>
      </c>
    </row>
    <row r="180" spans="2:49" x14ac:dyDescent="0.35">
      <c r="B180" t="s">
        <v>279</v>
      </c>
      <c r="C180">
        <v>312458.80390520301</v>
      </c>
      <c r="D180">
        <v>317475.43106956501</v>
      </c>
      <c r="E180">
        <v>322572.6018</v>
      </c>
      <c r="F180">
        <v>330083.90840000001</v>
      </c>
      <c r="G180">
        <v>317122.78210000001</v>
      </c>
      <c r="H180">
        <v>271232.10649999999</v>
      </c>
      <c r="I180">
        <v>284295.37780000002</v>
      </c>
      <c r="J180">
        <v>288966.83370000002</v>
      </c>
      <c r="K180">
        <v>269468.49900000001</v>
      </c>
      <c r="L180">
        <v>251814.64</v>
      </c>
      <c r="M180">
        <v>244014.75520000001</v>
      </c>
      <c r="N180">
        <v>252488.4037</v>
      </c>
      <c r="O180">
        <v>244513.038</v>
      </c>
      <c r="P180">
        <v>229528.57500000001</v>
      </c>
      <c r="Q180">
        <v>212658.3193</v>
      </c>
      <c r="R180">
        <v>198632.92720000001</v>
      </c>
      <c r="S180">
        <v>189998.29889999999</v>
      </c>
      <c r="T180">
        <v>180276.48490000001</v>
      </c>
      <c r="U180">
        <v>174421.48670000001</v>
      </c>
      <c r="V180">
        <v>170809.5122</v>
      </c>
      <c r="W180">
        <v>167027.5307</v>
      </c>
      <c r="X180">
        <v>164346.9762</v>
      </c>
      <c r="Y180">
        <v>163204.89689999999</v>
      </c>
      <c r="Z180">
        <v>162982.4492</v>
      </c>
      <c r="AA180">
        <v>163493.37719999999</v>
      </c>
      <c r="AB180">
        <v>164432.49979999999</v>
      </c>
      <c r="AC180">
        <v>165781.29240000001</v>
      </c>
      <c r="AD180">
        <v>167427.81959999999</v>
      </c>
      <c r="AE180">
        <v>169232.13949999999</v>
      </c>
      <c r="AF180">
        <v>171203.5338</v>
      </c>
      <c r="AG180">
        <v>173358.77470000001</v>
      </c>
      <c r="AH180">
        <v>175686.23550000001</v>
      </c>
      <c r="AI180">
        <v>178036.70490000001</v>
      </c>
      <c r="AJ180">
        <v>180498.0024</v>
      </c>
      <c r="AK180">
        <v>183087.1765</v>
      </c>
      <c r="AL180">
        <v>185770.70939999999</v>
      </c>
      <c r="AM180">
        <v>188674.76749999999</v>
      </c>
      <c r="AN180">
        <v>191480.00949999999</v>
      </c>
      <c r="AO180">
        <v>194292.0331</v>
      </c>
      <c r="AP180">
        <v>197133.03409999999</v>
      </c>
      <c r="AQ180">
        <v>200054.24470000001</v>
      </c>
      <c r="AR180">
        <v>203007.48560000001</v>
      </c>
      <c r="AS180">
        <v>206046.5724</v>
      </c>
      <c r="AT180">
        <v>209180.2188</v>
      </c>
      <c r="AU180">
        <v>212398.1268</v>
      </c>
      <c r="AV180">
        <v>215713.28409999999</v>
      </c>
      <c r="AW180">
        <v>219179.02050000001</v>
      </c>
    </row>
    <row r="181" spans="2:49" x14ac:dyDescent="0.35">
      <c r="B181" t="s">
        <v>280</v>
      </c>
      <c r="C181">
        <v>7848832.7159786001</v>
      </c>
      <c r="D181">
        <v>7974848.2640105197</v>
      </c>
      <c r="E181">
        <v>8102887.0319999997</v>
      </c>
      <c r="F181">
        <v>8220898.108</v>
      </c>
      <c r="G181">
        <v>7929927.0109999999</v>
      </c>
      <c r="H181">
        <v>7370461.9639999997</v>
      </c>
      <c r="I181">
        <v>7433500.1619999995</v>
      </c>
      <c r="J181">
        <v>7301504.3229999999</v>
      </c>
      <c r="K181">
        <v>6896880.5810000002</v>
      </c>
      <c r="L181">
        <v>6647365.5350000001</v>
      </c>
      <c r="M181">
        <v>6680609.068</v>
      </c>
      <c r="N181">
        <v>6944406.9970000004</v>
      </c>
      <c r="O181">
        <v>7002722.0279999999</v>
      </c>
      <c r="P181">
        <v>6682185.716</v>
      </c>
      <c r="Q181">
        <v>6196782.8320000004</v>
      </c>
      <c r="R181">
        <v>5875612.358</v>
      </c>
      <c r="S181">
        <v>5848217.523</v>
      </c>
      <c r="T181">
        <v>5720342.767</v>
      </c>
      <c r="U181">
        <v>5691898.7750000004</v>
      </c>
      <c r="V181">
        <v>5693939.8559999997</v>
      </c>
      <c r="W181">
        <v>5680856.5999999996</v>
      </c>
      <c r="X181">
        <v>5670037.8260000004</v>
      </c>
      <c r="Y181">
        <v>5727311</v>
      </c>
      <c r="Z181">
        <v>5816474.0240000002</v>
      </c>
      <c r="AA181">
        <v>5925878.4469999997</v>
      </c>
      <c r="AB181">
        <v>6041921.9050000003</v>
      </c>
      <c r="AC181">
        <v>6166787.767</v>
      </c>
      <c r="AD181">
        <v>6293389.9210000001</v>
      </c>
      <c r="AE181">
        <v>6415478.2209999999</v>
      </c>
      <c r="AF181">
        <v>6535718.5789999999</v>
      </c>
      <c r="AG181">
        <v>6657919.8729999997</v>
      </c>
      <c r="AH181">
        <v>6780482.1979999999</v>
      </c>
      <c r="AI181">
        <v>6896033.6260000002</v>
      </c>
      <c r="AJ181">
        <v>7011945.7149999999</v>
      </c>
      <c r="AK181">
        <v>7128736.1299999999</v>
      </c>
      <c r="AL181">
        <v>7245510.7079999996</v>
      </c>
      <c r="AM181">
        <v>7373517.0860000001</v>
      </c>
      <c r="AN181">
        <v>7494644.2640000004</v>
      </c>
      <c r="AO181">
        <v>7614539.193</v>
      </c>
      <c r="AP181">
        <v>7733462.8899999997</v>
      </c>
      <c r="AQ181">
        <v>7854433.6409999998</v>
      </c>
      <c r="AR181">
        <v>7976414.4479999999</v>
      </c>
      <c r="AS181">
        <v>8100723.0750000002</v>
      </c>
      <c r="AT181">
        <v>8226675.5810000002</v>
      </c>
      <c r="AU181">
        <v>8355308.7779999999</v>
      </c>
      <c r="AV181">
        <v>8487471.5140000004</v>
      </c>
      <c r="AW181">
        <v>8625903.3300000001</v>
      </c>
    </row>
    <row r="182" spans="2:49" x14ac:dyDescent="0.35">
      <c r="B182" t="s">
        <v>281</v>
      </c>
      <c r="C182">
        <v>3.4004494311446498</v>
      </c>
      <c r="D182">
        <v>3.4550447466682099</v>
      </c>
      <c r="E182">
        <v>3.5105166080000001</v>
      </c>
      <c r="F182">
        <v>3.6343676199999999</v>
      </c>
      <c r="G182">
        <v>3.5003910299999998</v>
      </c>
      <c r="H182">
        <v>3.2294410519999999</v>
      </c>
      <c r="I182">
        <v>3.1763438100000001</v>
      </c>
      <c r="J182">
        <v>3.1867756059999999</v>
      </c>
      <c r="K182">
        <v>3.06722166</v>
      </c>
      <c r="L182">
        <v>3.0456819450000001</v>
      </c>
      <c r="M182">
        <v>2.9796159649999998</v>
      </c>
      <c r="N182">
        <v>2.965374256</v>
      </c>
      <c r="O182">
        <v>3.157279382</v>
      </c>
      <c r="P182">
        <v>3.3038995569999998</v>
      </c>
      <c r="Q182">
        <v>3.400387184</v>
      </c>
      <c r="R182">
        <v>3.5297529390000002</v>
      </c>
      <c r="S182">
        <v>3.8945080079999999</v>
      </c>
      <c r="T182">
        <v>3.941577052</v>
      </c>
      <c r="U182">
        <v>3.9428943959999998</v>
      </c>
      <c r="V182">
        <v>4.0712742540000004</v>
      </c>
      <c r="W182">
        <v>3.91626027</v>
      </c>
      <c r="X182">
        <v>3.9213302350000001</v>
      </c>
      <c r="Y182">
        <v>3.9229649609999999</v>
      </c>
      <c r="Z182">
        <v>3.9155244740000001</v>
      </c>
      <c r="AA182">
        <v>3.919252572</v>
      </c>
      <c r="AB182">
        <v>3.9095499839999999</v>
      </c>
      <c r="AC182">
        <v>3.911975531</v>
      </c>
      <c r="AD182">
        <v>3.9279289049999999</v>
      </c>
      <c r="AE182">
        <v>3.9365776910000001</v>
      </c>
      <c r="AF182">
        <v>3.9439162790000002</v>
      </c>
      <c r="AG182">
        <v>3.957519606</v>
      </c>
      <c r="AH182">
        <v>3.9787860500000001</v>
      </c>
      <c r="AI182">
        <v>3.9819391500000001</v>
      </c>
      <c r="AJ182">
        <v>3.9835279290000001</v>
      </c>
      <c r="AK182">
        <v>3.9944354569999998</v>
      </c>
      <c r="AL182">
        <v>4.0027585910000001</v>
      </c>
      <c r="AM182">
        <v>4.0480496600000002</v>
      </c>
      <c r="AN182">
        <v>4.0662968619999997</v>
      </c>
      <c r="AO182">
        <v>4.0728916120000003</v>
      </c>
      <c r="AP182">
        <v>4.0774768879999996</v>
      </c>
      <c r="AQ182">
        <v>4.0952389460000003</v>
      </c>
      <c r="AR182">
        <v>4.1045814160000003</v>
      </c>
      <c r="AS182">
        <v>4.1173146210000002</v>
      </c>
      <c r="AT182">
        <v>4.1362458350000004</v>
      </c>
      <c r="AU182">
        <v>4.1516532870000002</v>
      </c>
      <c r="AV182">
        <v>4.168099754</v>
      </c>
      <c r="AW182">
        <v>4.2065586000000001</v>
      </c>
    </row>
    <row r="183" spans="2:49" x14ac:dyDescent="0.35">
      <c r="B183" t="s">
        <v>282</v>
      </c>
      <c r="C183">
        <v>1163232.8236614501</v>
      </c>
      <c r="D183">
        <v>1181908.90290365</v>
      </c>
      <c r="E183">
        <v>1200884.8330000001</v>
      </c>
      <c r="F183">
        <v>1227703.8829999999</v>
      </c>
      <c r="G183">
        <v>1169779.2749999999</v>
      </c>
      <c r="H183">
        <v>1137343.872</v>
      </c>
      <c r="I183">
        <v>1168188.4879999999</v>
      </c>
      <c r="J183">
        <v>1139789.94</v>
      </c>
      <c r="K183">
        <v>1085367.1040000001</v>
      </c>
      <c r="L183">
        <v>1093523.7790000001</v>
      </c>
      <c r="M183">
        <v>1101401.2790000001</v>
      </c>
      <c r="N183">
        <v>1073825.9210000001</v>
      </c>
      <c r="O183">
        <v>1137628.686</v>
      </c>
      <c r="P183">
        <v>1153372.452</v>
      </c>
      <c r="Q183">
        <v>1124183.2660000001</v>
      </c>
      <c r="R183">
        <v>1163145.933</v>
      </c>
      <c r="S183">
        <v>1248119.148</v>
      </c>
      <c r="T183">
        <v>1280725.2279999999</v>
      </c>
      <c r="U183">
        <v>1291502.4620000001</v>
      </c>
      <c r="V183">
        <v>1293448.2620000001</v>
      </c>
      <c r="W183">
        <v>1285631.69</v>
      </c>
      <c r="X183">
        <v>1270643.6089999999</v>
      </c>
      <c r="Y183">
        <v>1278116.3019999999</v>
      </c>
      <c r="Z183">
        <v>1296318.0930000001</v>
      </c>
      <c r="AA183">
        <v>1320691.186</v>
      </c>
      <c r="AB183">
        <v>1346064.875</v>
      </c>
      <c r="AC183">
        <v>1372280.371</v>
      </c>
      <c r="AD183">
        <v>1396484.52</v>
      </c>
      <c r="AE183">
        <v>1418491.754</v>
      </c>
      <c r="AF183">
        <v>1439042.115</v>
      </c>
      <c r="AG183">
        <v>1459241.2960000001</v>
      </c>
      <c r="AH183">
        <v>1479041.6029999999</v>
      </c>
      <c r="AI183">
        <v>1496877.2390000001</v>
      </c>
      <c r="AJ183">
        <v>1514390.459</v>
      </c>
      <c r="AK183">
        <v>1531676.5930000001</v>
      </c>
      <c r="AL183">
        <v>1548762.7919999999</v>
      </c>
      <c r="AM183">
        <v>1567799.2819999999</v>
      </c>
      <c r="AN183">
        <v>1585433.925</v>
      </c>
      <c r="AO183">
        <v>1602014.33</v>
      </c>
      <c r="AP183">
        <v>1617865.257</v>
      </c>
      <c r="AQ183">
        <v>1633629.5390000001</v>
      </c>
      <c r="AR183">
        <v>1649350.213</v>
      </c>
      <c r="AS183">
        <v>1664722.6669999999</v>
      </c>
      <c r="AT183">
        <v>1680131.9650000001</v>
      </c>
      <c r="AU183">
        <v>1695664.6680000001</v>
      </c>
      <c r="AV183">
        <v>1711430.2609999999</v>
      </c>
      <c r="AW183">
        <v>1727844.7890000001</v>
      </c>
    </row>
    <row r="184" spans="2:49" x14ac:dyDescent="0.35">
      <c r="B184" t="s">
        <v>283</v>
      </c>
      <c r="C184">
        <v>3390396.9372410299</v>
      </c>
      <c r="D184">
        <v>3444830.8567233998</v>
      </c>
      <c r="E184">
        <v>3500138.73</v>
      </c>
      <c r="F184">
        <v>3494306.355</v>
      </c>
      <c r="G184">
        <v>3288090.1519999998</v>
      </c>
      <c r="H184">
        <v>3036417.182</v>
      </c>
      <c r="I184">
        <v>3045289.5469999998</v>
      </c>
      <c r="J184">
        <v>2942753.1269999999</v>
      </c>
      <c r="K184">
        <v>2793250.5159999998</v>
      </c>
      <c r="L184">
        <v>2732238.3139999998</v>
      </c>
      <c r="M184">
        <v>2672613.1510000001</v>
      </c>
      <c r="N184">
        <v>2489904.7259999998</v>
      </c>
      <c r="O184">
        <v>2603999.605</v>
      </c>
      <c r="P184">
        <v>2696262.9610000001</v>
      </c>
      <c r="Q184">
        <v>2767697.5529999998</v>
      </c>
      <c r="R184">
        <v>2864551.7089999998</v>
      </c>
      <c r="S184">
        <v>2991444.7140000002</v>
      </c>
      <c r="T184">
        <v>3023373.18</v>
      </c>
      <c r="U184">
        <v>3036847.8229999999</v>
      </c>
      <c r="V184">
        <v>3040065.5410000002</v>
      </c>
      <c r="W184">
        <v>3033762.4589999998</v>
      </c>
      <c r="X184">
        <v>3020857.0389999999</v>
      </c>
      <c r="Y184">
        <v>3024235.6940000001</v>
      </c>
      <c r="Z184">
        <v>3036225.4879999999</v>
      </c>
      <c r="AA184">
        <v>3054307.92</v>
      </c>
      <c r="AB184">
        <v>3075212.0410000002</v>
      </c>
      <c r="AC184">
        <v>3098397.9180000001</v>
      </c>
      <c r="AD184">
        <v>2880886.7519999999</v>
      </c>
      <c r="AE184">
        <v>2661043.4470000002</v>
      </c>
      <c r="AF184">
        <v>2439251.7710000002</v>
      </c>
      <c r="AG184">
        <v>2216517.2760000001</v>
      </c>
      <c r="AH184">
        <v>1992478.246</v>
      </c>
      <c r="AI184">
        <v>1764834.632</v>
      </c>
      <c r="AJ184">
        <v>1535486.5989999999</v>
      </c>
      <c r="AK184">
        <v>1304490.9439999999</v>
      </c>
      <c r="AL184">
        <v>1071995.135</v>
      </c>
      <c r="AM184">
        <v>840108.5405</v>
      </c>
      <c r="AN184">
        <v>845155.91700000002</v>
      </c>
      <c r="AO184">
        <v>849870.77179999999</v>
      </c>
      <c r="AP184">
        <v>854351.98910000001</v>
      </c>
      <c r="AQ184">
        <v>858860.03410000005</v>
      </c>
      <c r="AR184">
        <v>863480.49239999999</v>
      </c>
      <c r="AS184">
        <v>867935.25919999997</v>
      </c>
      <c r="AT184">
        <v>872568.5294</v>
      </c>
      <c r="AU184">
        <v>877475.1973</v>
      </c>
      <c r="AV184">
        <v>882721.83680000005</v>
      </c>
      <c r="AW184">
        <v>888442.14989999996</v>
      </c>
    </row>
    <row r="185" spans="2:49" x14ac:dyDescent="0.35">
      <c r="B185" t="s">
        <v>284</v>
      </c>
      <c r="C185">
        <v>54115760.630483001</v>
      </c>
      <c r="D185">
        <v>54984606.671644203</v>
      </c>
      <c r="E185">
        <v>55867402.32</v>
      </c>
      <c r="F185">
        <v>55869134.310000002</v>
      </c>
      <c r="G185">
        <v>52737624.289999999</v>
      </c>
      <c r="H185">
        <v>47976751.770000003</v>
      </c>
      <c r="I185">
        <v>48246468.82</v>
      </c>
      <c r="J185">
        <v>47486181.299999997</v>
      </c>
      <c r="K185">
        <v>44867282.329999998</v>
      </c>
      <c r="L185">
        <v>43475566.75</v>
      </c>
      <c r="M185">
        <v>42975365.969999999</v>
      </c>
      <c r="N185">
        <v>41623192.189999998</v>
      </c>
      <c r="O185">
        <v>42842197.25</v>
      </c>
      <c r="P185">
        <v>43577177.07</v>
      </c>
      <c r="Q185">
        <v>43727144.350000001</v>
      </c>
      <c r="R185">
        <v>44334875.630000003</v>
      </c>
      <c r="S185">
        <v>46243194.060000002</v>
      </c>
      <c r="T185">
        <v>46731857.789999999</v>
      </c>
      <c r="U185">
        <v>46855110.009999998</v>
      </c>
      <c r="V185">
        <v>46888423.649999999</v>
      </c>
      <c r="W185">
        <v>46514010.829999998</v>
      </c>
      <c r="X185">
        <v>46002728.909999996</v>
      </c>
      <c r="Y185">
        <v>45800954.280000001</v>
      </c>
      <c r="Z185">
        <v>45814856.18</v>
      </c>
      <c r="AA185">
        <v>46025778.789999999</v>
      </c>
      <c r="AB185">
        <v>46385341.450000003</v>
      </c>
      <c r="AC185">
        <v>46882053.609999999</v>
      </c>
      <c r="AD185">
        <v>46905810.590000004</v>
      </c>
      <c r="AE185">
        <v>46996789.899999999</v>
      </c>
      <c r="AF185">
        <v>47146770.310000002</v>
      </c>
      <c r="AG185">
        <v>47349735.899999999</v>
      </c>
      <c r="AH185">
        <v>47596258.579999998</v>
      </c>
      <c r="AI185">
        <v>47844643.060000002</v>
      </c>
      <c r="AJ185">
        <v>48114232.770000003</v>
      </c>
      <c r="AK185">
        <v>48401988.560000002</v>
      </c>
      <c r="AL185">
        <v>48701413.420000002</v>
      </c>
      <c r="AM185">
        <v>49042780</v>
      </c>
      <c r="AN185">
        <v>49352929.009999998</v>
      </c>
      <c r="AO185">
        <v>49656182.009999998</v>
      </c>
      <c r="AP185">
        <v>49948511.280000001</v>
      </c>
      <c r="AQ185">
        <v>50235736.590000004</v>
      </c>
      <c r="AR185">
        <v>50508807.57</v>
      </c>
      <c r="AS185">
        <v>50765563.68</v>
      </c>
      <c r="AT185">
        <v>51006629.289999999</v>
      </c>
      <c r="AU185">
        <v>51234873.350000001</v>
      </c>
      <c r="AV185">
        <v>51454035.140000001</v>
      </c>
      <c r="AW185">
        <v>51674354.909999996</v>
      </c>
    </row>
    <row r="186" spans="2:49" x14ac:dyDescent="0.35">
      <c r="B186" t="s">
        <v>285</v>
      </c>
      <c r="C186">
        <v>1464963.74202715</v>
      </c>
      <c r="D186">
        <v>1488484.20876134</v>
      </c>
      <c r="E186">
        <v>1512382.304</v>
      </c>
      <c r="F186">
        <v>1832436.361</v>
      </c>
      <c r="G186">
        <v>1646701.06</v>
      </c>
      <c r="H186">
        <v>1251845.1969999999</v>
      </c>
      <c r="I186">
        <v>1598880.1189999999</v>
      </c>
      <c r="J186">
        <v>1327864.7039999999</v>
      </c>
      <c r="K186">
        <v>1665558.3859999999</v>
      </c>
      <c r="L186">
        <v>1576633.5719999999</v>
      </c>
      <c r="M186">
        <v>1701946.4739999999</v>
      </c>
      <c r="N186">
        <v>1849821.727</v>
      </c>
      <c r="O186">
        <v>1892814.1040000001</v>
      </c>
      <c r="P186">
        <v>1906567.2949999999</v>
      </c>
      <c r="Q186">
        <v>1890806.64</v>
      </c>
      <c r="R186">
        <v>1876062.986</v>
      </c>
      <c r="S186">
        <v>2109977.233</v>
      </c>
      <c r="T186">
        <v>2070047.9809999999</v>
      </c>
      <c r="U186">
        <v>2033851.865</v>
      </c>
      <c r="V186">
        <v>2003396.2849999999</v>
      </c>
      <c r="W186">
        <v>1992455.86</v>
      </c>
      <c r="X186">
        <v>1973342.949</v>
      </c>
      <c r="Y186">
        <v>1968864.1029999999</v>
      </c>
      <c r="Z186">
        <v>1973672.155</v>
      </c>
      <c r="AA186">
        <v>1986368.5020000001</v>
      </c>
      <c r="AB186">
        <v>2004832.737</v>
      </c>
      <c r="AC186">
        <v>2027977.7250000001</v>
      </c>
      <c r="AD186">
        <v>2054870.7</v>
      </c>
      <c r="AE186">
        <v>2083926.611</v>
      </c>
      <c r="AF186">
        <v>2114826.1430000002</v>
      </c>
      <c r="AG186">
        <v>2147316.2050000001</v>
      </c>
      <c r="AH186">
        <v>2181245.7450000001</v>
      </c>
      <c r="AI186">
        <v>2215280.4410000001</v>
      </c>
      <c r="AJ186">
        <v>2249879.7439999999</v>
      </c>
      <c r="AK186">
        <v>2285069.92</v>
      </c>
      <c r="AL186">
        <v>2320768.1310000001</v>
      </c>
      <c r="AM186">
        <v>2357479.557</v>
      </c>
      <c r="AN186">
        <v>2393367.5550000002</v>
      </c>
      <c r="AO186">
        <v>2429460.8089999999</v>
      </c>
      <c r="AP186">
        <v>2465623.943</v>
      </c>
      <c r="AQ186">
        <v>2502072.216</v>
      </c>
      <c r="AR186">
        <v>2538544.3650000002</v>
      </c>
      <c r="AS186">
        <v>2574990.6129999999</v>
      </c>
      <c r="AT186">
        <v>2611325.142</v>
      </c>
      <c r="AU186">
        <v>2647686.088</v>
      </c>
      <c r="AV186">
        <v>2684223.9550000001</v>
      </c>
      <c r="AW186">
        <v>2721315.2</v>
      </c>
    </row>
    <row r="187" spans="2:49" x14ac:dyDescent="0.35">
      <c r="B187" t="s">
        <v>286</v>
      </c>
      <c r="C187">
        <v>3808905.7292705998</v>
      </c>
      <c r="D187">
        <v>3870058.9427795</v>
      </c>
      <c r="E187">
        <v>3932193.9909999999</v>
      </c>
      <c r="F187">
        <v>4069852.5109999999</v>
      </c>
      <c r="G187">
        <v>4043703.6710000001</v>
      </c>
      <c r="H187">
        <v>3295481.1329999999</v>
      </c>
      <c r="I187">
        <v>3404154.9589999998</v>
      </c>
      <c r="J187">
        <v>3571391.5490000001</v>
      </c>
      <c r="K187">
        <v>3483561.2280000001</v>
      </c>
      <c r="L187">
        <v>3365082.62</v>
      </c>
      <c r="M187">
        <v>3328595.1740000001</v>
      </c>
      <c r="N187">
        <v>3378739.66</v>
      </c>
      <c r="O187">
        <v>3435476.9210000001</v>
      </c>
      <c r="P187">
        <v>3473709.216</v>
      </c>
      <c r="Q187">
        <v>3490277.3029999998</v>
      </c>
      <c r="R187">
        <v>3513220.6669999999</v>
      </c>
      <c r="S187">
        <v>3644583.4270000001</v>
      </c>
      <c r="T187">
        <v>3672895.9070000001</v>
      </c>
      <c r="U187">
        <v>3662916.3730000001</v>
      </c>
      <c r="V187">
        <v>3641253.162</v>
      </c>
      <c r="W187">
        <v>3631623.1009999998</v>
      </c>
      <c r="X187">
        <v>3602152.13</v>
      </c>
      <c r="Y187">
        <v>3600307.0159999998</v>
      </c>
      <c r="Z187">
        <v>3616617.0079999999</v>
      </c>
      <c r="AA187">
        <v>3646887.375</v>
      </c>
      <c r="AB187">
        <v>3686455.7719999999</v>
      </c>
      <c r="AC187">
        <v>3732626.997</v>
      </c>
      <c r="AD187">
        <v>3783970.1869999999</v>
      </c>
      <c r="AE187">
        <v>3837854.4840000002</v>
      </c>
      <c r="AF187">
        <v>3893322.1510000001</v>
      </c>
      <c r="AG187">
        <v>3950060.6830000002</v>
      </c>
      <c r="AH187">
        <v>4008290.5159999998</v>
      </c>
      <c r="AI187">
        <v>4065863.602</v>
      </c>
      <c r="AJ187">
        <v>4123831.338</v>
      </c>
      <c r="AK187">
        <v>4182393.1430000002</v>
      </c>
      <c r="AL187">
        <v>4242019.0580000002</v>
      </c>
      <c r="AM187">
        <v>4304574.8499999996</v>
      </c>
      <c r="AN187">
        <v>4365090.148</v>
      </c>
      <c r="AO187">
        <v>4425103.6940000001</v>
      </c>
      <c r="AP187">
        <v>4484336.2249999996</v>
      </c>
      <c r="AQ187">
        <v>4543325.2750000004</v>
      </c>
      <c r="AR187">
        <v>4601901.58</v>
      </c>
      <c r="AS187">
        <v>4661089.2640000004</v>
      </c>
      <c r="AT187">
        <v>4721143.2340000002</v>
      </c>
      <c r="AU187">
        <v>4782063.7759999996</v>
      </c>
      <c r="AV187">
        <v>4843825.4060000004</v>
      </c>
      <c r="AW187">
        <v>4907025.835</v>
      </c>
    </row>
    <row r="188" spans="2:49" x14ac:dyDescent="0.35">
      <c r="B188" t="s">
        <v>287</v>
      </c>
      <c r="C188">
        <v>12698989.181271899</v>
      </c>
      <c r="D188">
        <v>12902875.5601817</v>
      </c>
      <c r="E188">
        <v>13110035.4</v>
      </c>
      <c r="F188">
        <v>13314595.460000001</v>
      </c>
      <c r="G188">
        <v>12851203.52</v>
      </c>
      <c r="H188">
        <v>12458687.15</v>
      </c>
      <c r="I188">
        <v>12378004.140000001</v>
      </c>
      <c r="J188">
        <v>11843501.59</v>
      </c>
      <c r="K188">
        <v>11075239.390000001</v>
      </c>
      <c r="L188">
        <v>10646837.5</v>
      </c>
      <c r="M188">
        <v>10567296.67</v>
      </c>
      <c r="N188">
        <v>10921744.33</v>
      </c>
      <c r="O188">
        <v>11009262.699999999</v>
      </c>
      <c r="P188">
        <v>10457450.310000001</v>
      </c>
      <c r="Q188">
        <v>9574457.2339999899</v>
      </c>
      <c r="R188">
        <v>8884977.5720000006</v>
      </c>
      <c r="S188">
        <v>8616785.8550000004</v>
      </c>
      <c r="T188">
        <v>8353547.7070000004</v>
      </c>
      <c r="U188">
        <v>8141896.8880000003</v>
      </c>
      <c r="V188">
        <v>7984681.7949999999</v>
      </c>
      <c r="W188">
        <v>7704702.1409999998</v>
      </c>
      <c r="X188">
        <v>7395457.2989999996</v>
      </c>
      <c r="Y188">
        <v>7260955.5999999996</v>
      </c>
      <c r="Z188">
        <v>7130923.0769999996</v>
      </c>
      <c r="AA188">
        <v>7003827.966</v>
      </c>
      <c r="AB188">
        <v>6874183.3959999997</v>
      </c>
      <c r="AC188">
        <v>6748828.0829999996</v>
      </c>
      <c r="AD188">
        <v>6621198.4349999996</v>
      </c>
      <c r="AE188">
        <v>6491615.0199999996</v>
      </c>
      <c r="AF188">
        <v>6362125.9809999997</v>
      </c>
      <c r="AG188">
        <v>6236766.7410000004</v>
      </c>
      <c r="AH188">
        <v>6113385.7259999998</v>
      </c>
      <c r="AI188">
        <v>5990897.4529999997</v>
      </c>
      <c r="AJ188">
        <v>5873797.6310000001</v>
      </c>
      <c r="AK188">
        <v>5760678.2240000004</v>
      </c>
      <c r="AL188">
        <v>5650948.6229999997</v>
      </c>
      <c r="AM188">
        <v>5552069.0650000004</v>
      </c>
      <c r="AN188">
        <v>5502727.6720000003</v>
      </c>
      <c r="AO188">
        <v>5471538.875</v>
      </c>
      <c r="AP188">
        <v>5446920.9670000002</v>
      </c>
      <c r="AQ188">
        <v>5425401.443</v>
      </c>
      <c r="AR188">
        <v>5405723.7869999995</v>
      </c>
      <c r="AS188">
        <v>5388142.3799999999</v>
      </c>
      <c r="AT188">
        <v>5372981.5410000002</v>
      </c>
      <c r="AU188">
        <v>5359834.4730000002</v>
      </c>
      <c r="AV188">
        <v>5348441.7290000003</v>
      </c>
      <c r="AW188">
        <v>5339032.2120000003</v>
      </c>
    </row>
    <row r="189" spans="2:49" x14ac:dyDescent="0.35">
      <c r="B189" t="s">
        <v>288</v>
      </c>
      <c r="C189">
        <v>1234844.41674139</v>
      </c>
      <c r="D189">
        <v>1254670.2432739199</v>
      </c>
      <c r="E189">
        <v>1274814.3799999999</v>
      </c>
      <c r="F189">
        <v>1262177.084</v>
      </c>
      <c r="G189">
        <v>1198222.6599999999</v>
      </c>
      <c r="H189">
        <v>1217505.192</v>
      </c>
      <c r="I189">
        <v>1166296.8659999999</v>
      </c>
      <c r="J189">
        <v>1092009.6529999999</v>
      </c>
      <c r="K189">
        <v>1022377.22</v>
      </c>
      <c r="L189">
        <v>981872.85640000005</v>
      </c>
      <c r="M189">
        <v>956579.4412</v>
      </c>
      <c r="N189">
        <v>960227.89939999999</v>
      </c>
      <c r="O189">
        <v>930969.96129999997</v>
      </c>
      <c r="P189">
        <v>860027.11589999998</v>
      </c>
      <c r="Q189">
        <v>776314.58889999997</v>
      </c>
      <c r="R189">
        <v>711821.9166</v>
      </c>
      <c r="S189">
        <v>682388.96340000001</v>
      </c>
      <c r="T189">
        <v>663104.16330000001</v>
      </c>
      <c r="U189">
        <v>652068.96230000001</v>
      </c>
      <c r="V189">
        <v>646700.58559999999</v>
      </c>
      <c r="W189">
        <v>627339.50789999997</v>
      </c>
      <c r="X189">
        <v>604254.46470000001</v>
      </c>
      <c r="Y189">
        <v>588070.84909999999</v>
      </c>
      <c r="Z189">
        <v>572235.15079999994</v>
      </c>
      <c r="AA189">
        <v>556887.93310000002</v>
      </c>
      <c r="AB189">
        <v>541389.37580000004</v>
      </c>
      <c r="AC189">
        <v>526735.01639999996</v>
      </c>
      <c r="AD189">
        <v>512084.66810000001</v>
      </c>
      <c r="AE189">
        <v>497512.59399999998</v>
      </c>
      <c r="AF189">
        <v>483255.55040000001</v>
      </c>
      <c r="AG189">
        <v>469788.17869999999</v>
      </c>
      <c r="AH189">
        <v>456784.08500000002</v>
      </c>
      <c r="AI189">
        <v>444151.24959999998</v>
      </c>
      <c r="AJ189">
        <v>432342.11459999997</v>
      </c>
      <c r="AK189">
        <v>421139.5613</v>
      </c>
      <c r="AL189">
        <v>410449.92959999997</v>
      </c>
      <c r="AM189">
        <v>401091.85710000002</v>
      </c>
      <c r="AN189">
        <v>397390.93150000001</v>
      </c>
      <c r="AO189">
        <v>395721.03399999999</v>
      </c>
      <c r="AP189">
        <v>394785.30180000002</v>
      </c>
      <c r="AQ189">
        <v>394194.01640000002</v>
      </c>
      <c r="AR189">
        <v>393810.46740000002</v>
      </c>
      <c r="AS189">
        <v>393668.25020000001</v>
      </c>
      <c r="AT189">
        <v>393798.36580000003</v>
      </c>
      <c r="AU189">
        <v>394161.20079999999</v>
      </c>
      <c r="AV189">
        <v>394731.92989999999</v>
      </c>
      <c r="AW189">
        <v>395536.67499999999</v>
      </c>
    </row>
    <row r="190" spans="2:49" x14ac:dyDescent="0.35">
      <c r="B190" t="s">
        <v>289</v>
      </c>
      <c r="C190">
        <v>16278955.912495499</v>
      </c>
      <c r="D190">
        <v>16540319.8152481</v>
      </c>
      <c r="E190">
        <v>16805880</v>
      </c>
      <c r="F190">
        <v>16724414.560000001</v>
      </c>
      <c r="G190">
        <v>15996684.939999999</v>
      </c>
      <c r="H190">
        <v>15294636.57</v>
      </c>
      <c r="I190">
        <v>15221195.18</v>
      </c>
      <c r="J190">
        <v>13334754.550000001</v>
      </c>
      <c r="K190">
        <v>11339447.24</v>
      </c>
      <c r="L190">
        <v>9818269.88199999</v>
      </c>
      <c r="M190">
        <v>8666912.4120000005</v>
      </c>
      <c r="N190">
        <v>7714591.9009999996</v>
      </c>
      <c r="O190">
        <v>8079570.5499999998</v>
      </c>
      <c r="P190">
        <v>8266752.6770000001</v>
      </c>
      <c r="Q190">
        <v>8354086.807</v>
      </c>
      <c r="R190">
        <v>8553974.2709999997</v>
      </c>
      <c r="S190">
        <v>4847734.4740000004</v>
      </c>
      <c r="T190">
        <v>6488255.5609999998</v>
      </c>
      <c r="U190">
        <v>8078389.8899999997</v>
      </c>
      <c r="V190">
        <v>9631899.0989999995</v>
      </c>
      <c r="W190">
        <v>10020677.199999999</v>
      </c>
      <c r="X190">
        <v>10372414.189999999</v>
      </c>
      <c r="Y190">
        <v>10496811.039999999</v>
      </c>
      <c r="Z190">
        <v>10644570.17</v>
      </c>
      <c r="AA190">
        <v>10815170.82</v>
      </c>
      <c r="AB190">
        <v>11034079.289999999</v>
      </c>
      <c r="AC190">
        <v>11267139.85</v>
      </c>
      <c r="AD190">
        <v>11523118.789999999</v>
      </c>
      <c r="AE190">
        <v>11773102.310000001</v>
      </c>
      <c r="AF190">
        <v>11685292.800000001</v>
      </c>
      <c r="AG190">
        <v>11851820.130000001</v>
      </c>
      <c r="AH190">
        <v>12013248.140000001</v>
      </c>
      <c r="AI190">
        <v>12128918.050000001</v>
      </c>
      <c r="AJ190">
        <v>12238767.960000001</v>
      </c>
      <c r="AK190">
        <v>12343163.33</v>
      </c>
      <c r="AL190">
        <v>12470957.51</v>
      </c>
      <c r="AM190">
        <v>12606532.220000001</v>
      </c>
      <c r="AN190">
        <v>12659275.52</v>
      </c>
      <c r="AO190">
        <v>12705700.439999999</v>
      </c>
      <c r="AP190">
        <v>12747880.26</v>
      </c>
      <c r="AQ190">
        <v>12790366.5</v>
      </c>
      <c r="AR190">
        <v>12831697.25</v>
      </c>
      <c r="AS190">
        <v>12770319.27</v>
      </c>
      <c r="AT190">
        <v>12715264.67</v>
      </c>
      <c r="AU190">
        <v>12666398.960000001</v>
      </c>
      <c r="AV190">
        <v>12625058.01</v>
      </c>
      <c r="AW190">
        <v>12595165.83</v>
      </c>
    </row>
    <row r="191" spans="2:49" x14ac:dyDescent="0.35">
      <c r="B191" t="s">
        <v>290</v>
      </c>
      <c r="C191">
        <v>4315668.6239754297</v>
      </c>
      <c r="D191">
        <v>4384958.0796759203</v>
      </c>
      <c r="E191">
        <v>4455360</v>
      </c>
      <c r="F191">
        <v>4121567.3139999998</v>
      </c>
      <c r="G191">
        <v>3781940.2089999998</v>
      </c>
      <c r="H191">
        <v>3267979.5970000001</v>
      </c>
      <c r="I191">
        <v>2990973.858</v>
      </c>
      <c r="J191">
        <v>2761163.2850000001</v>
      </c>
      <c r="K191">
        <v>2515045.0639999998</v>
      </c>
      <c r="L191">
        <v>2256683.915</v>
      </c>
      <c r="M191">
        <v>2023042.7830000001</v>
      </c>
      <c r="N191">
        <v>1797497.2209999999</v>
      </c>
      <c r="O191">
        <v>1606290.7439999999</v>
      </c>
      <c r="P191">
        <v>1450039.6070000001</v>
      </c>
      <c r="Q191">
        <v>1315727.9809999999</v>
      </c>
      <c r="R191">
        <v>1168699.1950000001</v>
      </c>
      <c r="S191">
        <v>1165000.156</v>
      </c>
      <c r="T191">
        <v>1761442.6610000001</v>
      </c>
      <c r="U191">
        <v>2404121.6150000002</v>
      </c>
      <c r="V191">
        <v>3022952.057</v>
      </c>
      <c r="W191">
        <v>2790263.6940000001</v>
      </c>
      <c r="X191">
        <v>2445887.7689999999</v>
      </c>
      <c r="Y191">
        <v>2387375.81</v>
      </c>
      <c r="Z191">
        <v>2350767.3250000002</v>
      </c>
      <c r="AA191">
        <v>2316489.1320000002</v>
      </c>
      <c r="AB191">
        <v>2286327.3429999999</v>
      </c>
      <c r="AC191">
        <v>2259109.48</v>
      </c>
      <c r="AD191">
        <v>2278434.3330000001</v>
      </c>
      <c r="AE191">
        <v>2305975.59</v>
      </c>
      <c r="AF191">
        <v>2337165.9730000002</v>
      </c>
      <c r="AG191">
        <v>2371853.182</v>
      </c>
      <c r="AH191">
        <v>2408689.58</v>
      </c>
      <c r="AI191">
        <v>2399005.6910000001</v>
      </c>
      <c r="AJ191">
        <v>2385199.9950000001</v>
      </c>
      <c r="AK191">
        <v>2371793.8969999999</v>
      </c>
      <c r="AL191">
        <v>2358126.7799999998</v>
      </c>
      <c r="AM191">
        <v>2343835.5630000001</v>
      </c>
      <c r="AN191">
        <v>2377007.5410000002</v>
      </c>
      <c r="AO191">
        <v>2414267.548</v>
      </c>
      <c r="AP191">
        <v>2451597.861</v>
      </c>
      <c r="AQ191">
        <v>2488783.4160000002</v>
      </c>
      <c r="AR191">
        <v>2525490.2620000001</v>
      </c>
      <c r="AS191">
        <v>2549202.253</v>
      </c>
      <c r="AT191">
        <v>2571684.415</v>
      </c>
      <c r="AU191">
        <v>2593520.4709999999</v>
      </c>
      <c r="AV191">
        <v>2614689.412</v>
      </c>
      <c r="AW191">
        <v>2635457.321</v>
      </c>
    </row>
    <row r="192" spans="2:49" x14ac:dyDescent="0.35">
      <c r="B192" t="s">
        <v>291</v>
      </c>
      <c r="C192">
        <v>4315668.6239754297</v>
      </c>
      <c r="D192">
        <v>4384958.0796759203</v>
      </c>
      <c r="E192">
        <v>4455360</v>
      </c>
      <c r="F192">
        <v>4121567.3139999998</v>
      </c>
      <c r="G192">
        <v>3781940.2089999998</v>
      </c>
      <c r="H192">
        <v>3267979.5970000001</v>
      </c>
      <c r="I192">
        <v>2990973.858</v>
      </c>
      <c r="J192">
        <v>2761163.2850000001</v>
      </c>
      <c r="K192">
        <v>2515045.0639999998</v>
      </c>
      <c r="L192">
        <v>2256683.915</v>
      </c>
      <c r="M192">
        <v>2023042.7830000001</v>
      </c>
      <c r="N192">
        <v>1797497.2209999999</v>
      </c>
      <c r="O192">
        <v>1606290.7439999999</v>
      </c>
      <c r="P192">
        <v>1450039.6070000001</v>
      </c>
      <c r="Q192">
        <v>1315727.9809999999</v>
      </c>
      <c r="R192">
        <v>1168699.1950000001</v>
      </c>
      <c r="S192">
        <v>1165000.156</v>
      </c>
      <c r="T192">
        <v>1761442.6610000001</v>
      </c>
      <c r="U192">
        <v>2404121.6150000002</v>
      </c>
      <c r="V192">
        <v>3022952.057</v>
      </c>
      <c r="W192">
        <v>2790263.6940000001</v>
      </c>
      <c r="X192">
        <v>2445887.7689999999</v>
      </c>
      <c r="Y192">
        <v>2387375.81</v>
      </c>
      <c r="Z192">
        <v>2350767.3250000002</v>
      </c>
      <c r="AA192">
        <v>2316489.1320000002</v>
      </c>
      <c r="AB192">
        <v>2286327.3429999999</v>
      </c>
      <c r="AC192">
        <v>2259109.48</v>
      </c>
      <c r="AD192">
        <v>2278434.3330000001</v>
      </c>
      <c r="AE192">
        <v>2305975.59</v>
      </c>
      <c r="AF192">
        <v>2337165.9730000002</v>
      </c>
      <c r="AG192">
        <v>2371853.182</v>
      </c>
      <c r="AH192">
        <v>2408689.58</v>
      </c>
      <c r="AI192">
        <v>2399005.6910000001</v>
      </c>
      <c r="AJ192">
        <v>2385199.9950000001</v>
      </c>
      <c r="AK192">
        <v>2371793.8969999999</v>
      </c>
      <c r="AL192">
        <v>2358126.7799999998</v>
      </c>
      <c r="AM192">
        <v>2343835.5630000001</v>
      </c>
      <c r="AN192">
        <v>2377007.5410000002</v>
      </c>
      <c r="AO192">
        <v>2414267.548</v>
      </c>
      <c r="AP192">
        <v>2451597.861</v>
      </c>
      <c r="AQ192">
        <v>2488783.4160000002</v>
      </c>
      <c r="AR192">
        <v>2525490.2620000001</v>
      </c>
      <c r="AS192">
        <v>2549202.253</v>
      </c>
      <c r="AT192">
        <v>2571684.415</v>
      </c>
      <c r="AU192">
        <v>2593520.4709999999</v>
      </c>
      <c r="AV192">
        <v>2614689.412</v>
      </c>
      <c r="AW192">
        <v>2635457.321</v>
      </c>
    </row>
    <row r="193" spans="2:49" x14ac:dyDescent="0.35">
      <c r="B193" t="s">
        <v>292</v>
      </c>
      <c r="C193">
        <v>8232235.5397947598</v>
      </c>
      <c r="D193">
        <v>8364406.7441781899</v>
      </c>
      <c r="E193">
        <v>8498700</v>
      </c>
      <c r="F193">
        <v>8257683.9500000002</v>
      </c>
      <c r="G193">
        <v>8002180.7340000002</v>
      </c>
      <c r="H193">
        <v>7306295.8099999996</v>
      </c>
      <c r="I193">
        <v>7065728.6469999999</v>
      </c>
      <c r="J193">
        <v>6891972.8700000001</v>
      </c>
      <c r="K193">
        <v>6632614.8039999995</v>
      </c>
      <c r="L193">
        <v>6287520.2869999995</v>
      </c>
      <c r="M193">
        <v>5954801.6440000003</v>
      </c>
      <c r="N193">
        <v>5589456.3320000004</v>
      </c>
      <c r="O193">
        <v>5783385.2819999997</v>
      </c>
      <c r="P193">
        <v>6074405.3229999999</v>
      </c>
      <c r="Q193">
        <v>6363657.4970000004</v>
      </c>
      <c r="R193">
        <v>6457673.6780000003</v>
      </c>
      <c r="S193">
        <v>8855151.9260000009</v>
      </c>
      <c r="T193">
        <v>6971417.7999999998</v>
      </c>
      <c r="U193">
        <v>4812422.2280000001</v>
      </c>
      <c r="V193">
        <v>2806918.0040000002</v>
      </c>
      <c r="W193">
        <v>2602917.3339999998</v>
      </c>
      <c r="X193">
        <v>2536287.0780000002</v>
      </c>
      <c r="Y193">
        <v>2498671.09</v>
      </c>
      <c r="Z193">
        <v>2458226.8020000001</v>
      </c>
      <c r="AA193">
        <v>2417454.4780000001</v>
      </c>
      <c r="AB193">
        <v>2379820.463</v>
      </c>
      <c r="AC193">
        <v>2345059.2859999998</v>
      </c>
      <c r="AD193">
        <v>2320630.14</v>
      </c>
      <c r="AE193">
        <v>2300872.338</v>
      </c>
      <c r="AF193">
        <v>2284752.9279999998</v>
      </c>
      <c r="AG193">
        <v>2270647.5780000002</v>
      </c>
      <c r="AH193">
        <v>2258686.1120000002</v>
      </c>
      <c r="AI193">
        <v>2260979.139</v>
      </c>
      <c r="AJ193">
        <v>2263911.844</v>
      </c>
      <c r="AK193">
        <v>2267413.7790000001</v>
      </c>
      <c r="AL193">
        <v>2271186.699</v>
      </c>
      <c r="AM193">
        <v>2274179.1949999998</v>
      </c>
      <c r="AN193">
        <v>2273843.4210000001</v>
      </c>
      <c r="AO193">
        <v>2272460.6860000002</v>
      </c>
      <c r="AP193">
        <v>2270585.923</v>
      </c>
      <c r="AQ193">
        <v>2268487.895</v>
      </c>
      <c r="AR193">
        <v>2265919.8420000002</v>
      </c>
      <c r="AS193">
        <v>3011362.818</v>
      </c>
      <c r="AT193">
        <v>3846168.2319999998</v>
      </c>
      <c r="AU193">
        <v>4686598.1289999997</v>
      </c>
      <c r="AV193">
        <v>5519974.6150000002</v>
      </c>
      <c r="AW193">
        <v>6344634.0319999997</v>
      </c>
    </row>
    <row r="194" spans="2:49" x14ac:dyDescent="0.35">
      <c r="B194" t="s">
        <v>293</v>
      </c>
      <c r="C194">
        <v>20174774.421468802</v>
      </c>
      <c r="D194">
        <v>20498686.950521201</v>
      </c>
      <c r="E194">
        <v>20827800</v>
      </c>
      <c r="F194">
        <v>19906900.739999998</v>
      </c>
      <c r="G194">
        <v>18927683.02</v>
      </c>
      <c r="H194">
        <v>16952120.329999998</v>
      </c>
      <c r="I194">
        <v>16081271.119999999</v>
      </c>
      <c r="J194">
        <v>15386954.08</v>
      </c>
      <c r="K194">
        <v>14526090.039999999</v>
      </c>
      <c r="L194">
        <v>13508482.970000001</v>
      </c>
      <c r="M194">
        <v>12550621.699999999</v>
      </c>
      <c r="N194">
        <v>11556998.189999999</v>
      </c>
      <c r="O194">
        <v>10373456</v>
      </c>
      <c r="P194">
        <v>9378500.0840000007</v>
      </c>
      <c r="Q194">
        <v>8521510.8959999997</v>
      </c>
      <c r="R194">
        <v>7580948.5369999995</v>
      </c>
      <c r="S194">
        <v>3083278.2889999999</v>
      </c>
      <c r="T194">
        <v>2283689.1519999998</v>
      </c>
      <c r="U194">
        <v>1754817.2080000001</v>
      </c>
      <c r="V194">
        <v>1286968.8659999999</v>
      </c>
      <c r="W194">
        <v>1034171.307</v>
      </c>
      <c r="X194">
        <v>787259.85019999999</v>
      </c>
      <c r="Y194">
        <v>763459.397</v>
      </c>
      <c r="Z194">
        <v>757632.4486</v>
      </c>
      <c r="AA194">
        <v>753472.93859999999</v>
      </c>
      <c r="AB194">
        <v>750521.7966</v>
      </c>
      <c r="AC194">
        <v>748345.97770000005</v>
      </c>
      <c r="AD194">
        <v>748313.82250000001</v>
      </c>
      <c r="AE194">
        <v>749683.47640000004</v>
      </c>
      <c r="AF194">
        <v>752161.50040000002</v>
      </c>
      <c r="AG194">
        <v>755414.04079999996</v>
      </c>
      <c r="AH194">
        <v>759347.13329999999</v>
      </c>
      <c r="AI194">
        <v>764009.0307</v>
      </c>
      <c r="AJ194">
        <v>768888.74990000005</v>
      </c>
      <c r="AK194">
        <v>773956.11510000005</v>
      </c>
      <c r="AL194">
        <v>779193.52450000006</v>
      </c>
      <c r="AM194">
        <v>784164.83609999996</v>
      </c>
      <c r="AN194">
        <v>789010.11600000004</v>
      </c>
      <c r="AO194">
        <v>793517.52029999997</v>
      </c>
      <c r="AP194">
        <v>797878.02130000002</v>
      </c>
      <c r="AQ194">
        <v>802186.18070000003</v>
      </c>
      <c r="AR194">
        <v>806355.30279999995</v>
      </c>
      <c r="AS194">
        <v>811026.62719999999</v>
      </c>
      <c r="AT194">
        <v>815773.47340000002</v>
      </c>
      <c r="AU194">
        <v>820342.37800000003</v>
      </c>
      <c r="AV194">
        <v>824683.58860000002</v>
      </c>
      <c r="AW194">
        <v>828879.71230000001</v>
      </c>
    </row>
    <row r="195" spans="2:49" x14ac:dyDescent="0.35">
      <c r="B195" t="s">
        <v>294</v>
      </c>
      <c r="C195">
        <v>463787.91773491597</v>
      </c>
      <c r="D195">
        <v>471234.182770602</v>
      </c>
      <c r="E195">
        <v>478800</v>
      </c>
      <c r="F195">
        <v>480598.67330000002</v>
      </c>
      <c r="G195">
        <v>469304.71759999997</v>
      </c>
      <c r="H195">
        <v>452563.74589999998</v>
      </c>
      <c r="I195">
        <v>461165.7966</v>
      </c>
      <c r="J195">
        <v>522371.00839999999</v>
      </c>
      <c r="K195">
        <v>571624.76489999995</v>
      </c>
      <c r="L195">
        <v>634714.34820000001</v>
      </c>
      <c r="M195">
        <v>717670.10750000004</v>
      </c>
      <c r="N195">
        <v>822888.86100000003</v>
      </c>
      <c r="O195">
        <v>787752.88390000002</v>
      </c>
      <c r="P195">
        <v>725074.48199999996</v>
      </c>
      <c r="Q195">
        <v>638100.71589999995</v>
      </c>
      <c r="R195">
        <v>555974.92310000001</v>
      </c>
      <c r="S195">
        <v>271142.59669999999</v>
      </c>
      <c r="T195">
        <v>247540.6845</v>
      </c>
      <c r="U195">
        <v>227989.73250000001</v>
      </c>
      <c r="V195">
        <v>210310.31330000001</v>
      </c>
      <c r="W195">
        <v>211167.06539999999</v>
      </c>
      <c r="X195">
        <v>211405.8653</v>
      </c>
      <c r="Y195">
        <v>204078.14350000001</v>
      </c>
      <c r="Z195">
        <v>198468.4461</v>
      </c>
      <c r="AA195">
        <v>193994.42389999999</v>
      </c>
      <c r="AB195">
        <v>190581.6238</v>
      </c>
      <c r="AC195">
        <v>187541.63089999999</v>
      </c>
      <c r="AD195">
        <v>185260.33199999999</v>
      </c>
      <c r="AE195">
        <v>182997.10089999999</v>
      </c>
      <c r="AF195">
        <v>181348.67</v>
      </c>
      <c r="AG195">
        <v>179242.54120000001</v>
      </c>
      <c r="AH195">
        <v>177260.9669</v>
      </c>
      <c r="AI195">
        <v>175798.927</v>
      </c>
      <c r="AJ195">
        <v>174377.62729999999</v>
      </c>
      <c r="AK195">
        <v>173079.55679999999</v>
      </c>
      <c r="AL195">
        <v>171879.6109</v>
      </c>
      <c r="AM195">
        <v>170539.99979999999</v>
      </c>
      <c r="AN195">
        <v>169040.4387</v>
      </c>
      <c r="AO195">
        <v>167561.72649999999</v>
      </c>
      <c r="AP195">
        <v>166130.9908</v>
      </c>
      <c r="AQ195">
        <v>164769.8842</v>
      </c>
      <c r="AR195">
        <v>163426.8112</v>
      </c>
      <c r="AS195">
        <v>162580.4411</v>
      </c>
      <c r="AT195">
        <v>161749.2862</v>
      </c>
      <c r="AU195">
        <v>160914.7053</v>
      </c>
      <c r="AV195">
        <v>160079.2758</v>
      </c>
      <c r="AW195">
        <v>159286.2322</v>
      </c>
    </row>
    <row r="196" spans="2:49" x14ac:dyDescent="0.35">
      <c r="B196" s="274" t="s">
        <v>295</v>
      </c>
      <c r="C196">
        <v>748170.71461916401</v>
      </c>
      <c r="D196">
        <v>760182.83744504896</v>
      </c>
      <c r="E196">
        <v>772387.81880000001</v>
      </c>
      <c r="F196">
        <v>784194.07059999998</v>
      </c>
      <c r="G196">
        <v>759149.28130000003</v>
      </c>
      <c r="H196">
        <v>740394.88589999999</v>
      </c>
      <c r="I196">
        <v>775073.83050000004</v>
      </c>
      <c r="J196">
        <v>761566.72560000001</v>
      </c>
      <c r="K196">
        <v>750066.84550000005</v>
      </c>
      <c r="L196">
        <v>705671.72420000006</v>
      </c>
      <c r="M196">
        <v>718606.72030000004</v>
      </c>
      <c r="N196">
        <v>697009.60279999999</v>
      </c>
      <c r="O196">
        <v>679076.20039999997</v>
      </c>
      <c r="P196">
        <v>658360.82880000002</v>
      </c>
      <c r="Q196">
        <v>623855.91339999996</v>
      </c>
      <c r="R196">
        <v>576265.83640000003</v>
      </c>
      <c r="S196">
        <v>521712.83899999998</v>
      </c>
      <c r="T196">
        <v>511978.89250000002</v>
      </c>
      <c r="U196">
        <v>511770.51309999998</v>
      </c>
      <c r="V196">
        <v>517137.1581</v>
      </c>
      <c r="W196">
        <v>513533.15830000001</v>
      </c>
      <c r="X196">
        <v>507983.57130000001</v>
      </c>
      <c r="Y196">
        <v>499868.86729999998</v>
      </c>
      <c r="Z196">
        <v>494157.40090000001</v>
      </c>
      <c r="AA196">
        <v>491089.06849999999</v>
      </c>
      <c r="AB196">
        <v>490623.565</v>
      </c>
      <c r="AC196">
        <v>491242.58370000002</v>
      </c>
      <c r="AD196">
        <v>493375.11499999999</v>
      </c>
      <c r="AE196">
        <v>495765.96669999999</v>
      </c>
      <c r="AF196">
        <v>498201.7243</v>
      </c>
      <c r="AG196">
        <v>500064.18520000001</v>
      </c>
      <c r="AH196">
        <v>501981.679</v>
      </c>
      <c r="AI196">
        <v>507396.62190000003</v>
      </c>
      <c r="AJ196">
        <v>512826.51419999998</v>
      </c>
      <c r="AK196">
        <v>518429.59850000002</v>
      </c>
      <c r="AL196">
        <v>524123.96480000002</v>
      </c>
      <c r="AM196">
        <v>529126.40830000001</v>
      </c>
      <c r="AN196">
        <v>533504.52910000004</v>
      </c>
      <c r="AO196">
        <v>538261.34420000005</v>
      </c>
      <c r="AP196">
        <v>543281.75360000005</v>
      </c>
      <c r="AQ196">
        <v>548480.76980000001</v>
      </c>
      <c r="AR196">
        <v>553647.1825</v>
      </c>
      <c r="AS196">
        <v>558840.44240000006</v>
      </c>
      <c r="AT196">
        <v>563949.15489999996</v>
      </c>
      <c r="AU196">
        <v>568900.10499999998</v>
      </c>
      <c r="AV196">
        <v>573719.01890000002</v>
      </c>
      <c r="AW196">
        <v>578547.04310000001</v>
      </c>
    </row>
    <row r="197" spans="2:49" x14ac:dyDescent="0.35">
      <c r="B197" s="274" t="s">
        <v>296</v>
      </c>
      <c r="C197">
        <v>5051155.6907064496</v>
      </c>
      <c r="D197">
        <v>5132253.62916335</v>
      </c>
      <c r="E197">
        <v>5214653.6210000003</v>
      </c>
      <c r="F197">
        <v>5229459.1619999995</v>
      </c>
      <c r="G197">
        <v>4997768.0379999997</v>
      </c>
      <c r="H197">
        <v>4908867.0719999997</v>
      </c>
      <c r="I197">
        <v>4892205.267</v>
      </c>
      <c r="J197">
        <v>4880513.4709999999</v>
      </c>
      <c r="K197">
        <v>4621148.1330000004</v>
      </c>
      <c r="L197">
        <v>4447041.085</v>
      </c>
      <c r="M197">
        <v>4437603.5970000001</v>
      </c>
      <c r="N197">
        <v>4436171.6160000004</v>
      </c>
      <c r="O197">
        <v>4345710.0959999999</v>
      </c>
      <c r="P197">
        <v>4134731.96</v>
      </c>
      <c r="Q197">
        <v>3786489.693</v>
      </c>
      <c r="R197">
        <v>3435318.9640000002</v>
      </c>
      <c r="S197">
        <v>3262226.3769999999</v>
      </c>
      <c r="T197">
        <v>3194102.1179999998</v>
      </c>
      <c r="U197">
        <v>3147331.3050000002</v>
      </c>
      <c r="V197">
        <v>3116013.7590000001</v>
      </c>
      <c r="W197">
        <v>3048535.034</v>
      </c>
      <c r="X197">
        <v>2980559.7689999999</v>
      </c>
      <c r="Y197">
        <v>2945041.1910000001</v>
      </c>
      <c r="Z197">
        <v>2943275.7310000001</v>
      </c>
      <c r="AA197">
        <v>2963113.7829999998</v>
      </c>
      <c r="AB197">
        <v>2996845.929</v>
      </c>
      <c r="AC197">
        <v>3034388.227</v>
      </c>
      <c r="AD197">
        <v>3074674.8530000001</v>
      </c>
      <c r="AE197">
        <v>3111122.4180000001</v>
      </c>
      <c r="AF197">
        <v>3143194.5580000002</v>
      </c>
      <c r="AG197">
        <v>3168709.7760000001</v>
      </c>
      <c r="AH197">
        <v>3191262.0869999998</v>
      </c>
      <c r="AI197">
        <v>3231469.5359999998</v>
      </c>
      <c r="AJ197">
        <v>3270256.1120000002</v>
      </c>
      <c r="AK197">
        <v>3308864.355</v>
      </c>
      <c r="AL197">
        <v>3347515.915</v>
      </c>
      <c r="AM197">
        <v>3383993.5019999999</v>
      </c>
      <c r="AN197">
        <v>3416294.0010000002</v>
      </c>
      <c r="AO197">
        <v>3450470.9819999998</v>
      </c>
      <c r="AP197">
        <v>3486116.557</v>
      </c>
      <c r="AQ197">
        <v>3522864.5329999998</v>
      </c>
      <c r="AR197">
        <v>3560263.9989999998</v>
      </c>
      <c r="AS197">
        <v>3597681.781</v>
      </c>
      <c r="AT197">
        <v>3635247.6680000001</v>
      </c>
      <c r="AU197">
        <v>3673035.6609999998</v>
      </c>
      <c r="AV197">
        <v>3711153.4619999998</v>
      </c>
      <c r="AW197">
        <v>3749999.909</v>
      </c>
    </row>
    <row r="198" spans="2:49" x14ac:dyDescent="0.35">
      <c r="B198" s="274" t="s">
        <v>297</v>
      </c>
      <c r="C198">
        <v>738109.45702439197</v>
      </c>
      <c r="D198">
        <v>749960.04310518701</v>
      </c>
      <c r="E198">
        <v>762000.89419999998</v>
      </c>
      <c r="F198">
        <v>736384.02529999998</v>
      </c>
      <c r="G198">
        <v>688113.67390000005</v>
      </c>
      <c r="H198">
        <v>586723.90390000003</v>
      </c>
      <c r="I198">
        <v>619010.05039999995</v>
      </c>
      <c r="J198">
        <v>603899.90410000004</v>
      </c>
      <c r="K198">
        <v>570594.2524</v>
      </c>
      <c r="L198">
        <v>540638.77729999996</v>
      </c>
      <c r="M198">
        <v>527688.83189999999</v>
      </c>
      <c r="N198">
        <v>532500.06740000006</v>
      </c>
      <c r="O198">
        <v>532948.17169999995</v>
      </c>
      <c r="P198">
        <v>518012.20510000002</v>
      </c>
      <c r="Q198">
        <v>484097.61450000003</v>
      </c>
      <c r="R198">
        <v>448279.15059999999</v>
      </c>
      <c r="S198">
        <v>411478.54070000001</v>
      </c>
      <c r="T198">
        <v>387258.19400000002</v>
      </c>
      <c r="U198">
        <v>370294.58510000003</v>
      </c>
      <c r="V198">
        <v>359277.2757</v>
      </c>
      <c r="W198">
        <v>345620.0319</v>
      </c>
      <c r="X198">
        <v>333631.04450000002</v>
      </c>
      <c r="Y198">
        <v>327182.68729999999</v>
      </c>
      <c r="Z198">
        <v>324864.55459999997</v>
      </c>
      <c r="AA198">
        <v>325117.31040000002</v>
      </c>
      <c r="AB198">
        <v>327197.98969999998</v>
      </c>
      <c r="AC198">
        <v>329922.22220000002</v>
      </c>
      <c r="AD198">
        <v>333232.98920000001</v>
      </c>
      <c r="AE198">
        <v>336485.92300000001</v>
      </c>
      <c r="AF198">
        <v>339654.22710000002</v>
      </c>
      <c r="AG198">
        <v>342423.4853</v>
      </c>
      <c r="AH198">
        <v>345222.1495</v>
      </c>
      <c r="AI198">
        <v>350233.29359999998</v>
      </c>
      <c r="AJ198">
        <v>355260.87359999999</v>
      </c>
      <c r="AK198">
        <v>360418.0442</v>
      </c>
      <c r="AL198">
        <v>365653.761</v>
      </c>
      <c r="AM198">
        <v>370419.83659999998</v>
      </c>
      <c r="AN198">
        <v>374759.17180000001</v>
      </c>
      <c r="AO198">
        <v>379250.93719999999</v>
      </c>
      <c r="AP198">
        <v>383798.31660000002</v>
      </c>
      <c r="AQ198">
        <v>388358.43280000001</v>
      </c>
      <c r="AR198">
        <v>392847.09389999998</v>
      </c>
      <c r="AS198">
        <v>397212.7599</v>
      </c>
      <c r="AT198">
        <v>401435.73570000002</v>
      </c>
      <c r="AU198">
        <v>405517.01289999997</v>
      </c>
      <c r="AV198">
        <v>409469.6716</v>
      </c>
      <c r="AW198">
        <v>413356.8971</v>
      </c>
    </row>
    <row r="199" spans="2:49" x14ac:dyDescent="0.35">
      <c r="B199" s="274" t="s">
        <v>298</v>
      </c>
      <c r="C199">
        <v>1453742.3069470399</v>
      </c>
      <c r="D199">
        <v>1477082.6099113501</v>
      </c>
      <c r="E199">
        <v>1500797.649</v>
      </c>
      <c r="F199">
        <v>1502496.861</v>
      </c>
      <c r="G199">
        <v>1385449.9080000001</v>
      </c>
      <c r="H199">
        <v>1185288.0109999999</v>
      </c>
      <c r="I199">
        <v>1216803.527</v>
      </c>
      <c r="J199">
        <v>1338777.6089999999</v>
      </c>
      <c r="K199">
        <v>1216323.27</v>
      </c>
      <c r="L199">
        <v>1150128.0330000001</v>
      </c>
      <c r="M199">
        <v>1155152.605</v>
      </c>
      <c r="N199">
        <v>1143137.287</v>
      </c>
      <c r="O199">
        <v>1168310.638</v>
      </c>
      <c r="P199">
        <v>1171343.213</v>
      </c>
      <c r="Q199">
        <v>1140318.828</v>
      </c>
      <c r="R199">
        <v>1089810.173</v>
      </c>
      <c r="S199">
        <v>1054139.297</v>
      </c>
      <c r="T199">
        <v>1034480.263</v>
      </c>
      <c r="U199">
        <v>1016982.882</v>
      </c>
      <c r="V199">
        <v>1002963.888</v>
      </c>
      <c r="W199">
        <v>971475.44539999997</v>
      </c>
      <c r="X199">
        <v>940012.66200000001</v>
      </c>
      <c r="Y199">
        <v>919303.21429999999</v>
      </c>
      <c r="Z199">
        <v>908126.93590000004</v>
      </c>
      <c r="AA199">
        <v>903221.38370000001</v>
      </c>
      <c r="AB199">
        <v>902356.26020000002</v>
      </c>
      <c r="AC199">
        <v>903340.03249999997</v>
      </c>
      <c r="AD199">
        <v>906101.05729999999</v>
      </c>
      <c r="AE199">
        <v>908622.69180000003</v>
      </c>
      <c r="AF199">
        <v>910925.7145</v>
      </c>
      <c r="AG199">
        <v>912493.49280000001</v>
      </c>
      <c r="AH199">
        <v>914185.53220000002</v>
      </c>
      <c r="AI199">
        <v>921540.7487</v>
      </c>
      <c r="AJ199">
        <v>929161.32259999996</v>
      </c>
      <c r="AK199">
        <v>937301.5246</v>
      </c>
      <c r="AL199">
        <v>945760.35439999995</v>
      </c>
      <c r="AM199">
        <v>954067.15650000004</v>
      </c>
      <c r="AN199">
        <v>959579.55379999999</v>
      </c>
      <c r="AO199">
        <v>964291.23580000002</v>
      </c>
      <c r="AP199">
        <v>968301.67150000005</v>
      </c>
      <c r="AQ199">
        <v>971721.1973</v>
      </c>
      <c r="AR199">
        <v>974336.38729999994</v>
      </c>
      <c r="AS199">
        <v>977331.61360000004</v>
      </c>
      <c r="AT199">
        <v>980484.8395</v>
      </c>
      <c r="AU199">
        <v>983574.78090000001</v>
      </c>
      <c r="AV199">
        <v>986523.66110000003</v>
      </c>
      <c r="AW199">
        <v>989442.28339999996</v>
      </c>
    </row>
    <row r="200" spans="2:49" x14ac:dyDescent="0.35">
      <c r="B200" s="274" t="s">
        <v>299</v>
      </c>
      <c r="C200">
        <v>1819036.8432423901</v>
      </c>
      <c r="D200">
        <v>1848242.0681447799</v>
      </c>
      <c r="E200">
        <v>1877916.192</v>
      </c>
      <c r="F200">
        <v>1884122.4040000001</v>
      </c>
      <c r="G200">
        <v>1747573.1780000001</v>
      </c>
      <c r="H200">
        <v>1475043.969</v>
      </c>
      <c r="I200">
        <v>1519337.9169999999</v>
      </c>
      <c r="J200">
        <v>1698157.74</v>
      </c>
      <c r="K200">
        <v>1538811.1329999999</v>
      </c>
      <c r="L200">
        <v>1448692.6089999999</v>
      </c>
      <c r="M200">
        <v>1447735.6129999999</v>
      </c>
      <c r="N200">
        <v>1408075.5</v>
      </c>
      <c r="O200">
        <v>1450103.203</v>
      </c>
      <c r="P200">
        <v>1486664.811</v>
      </c>
      <c r="Q200">
        <v>1483921.463</v>
      </c>
      <c r="R200">
        <v>1439089.656</v>
      </c>
      <c r="S200">
        <v>1397253.4029999999</v>
      </c>
      <c r="T200">
        <v>1336652.3400000001</v>
      </c>
      <c r="U200">
        <v>1286539.324</v>
      </c>
      <c r="V200">
        <v>1270656.2849999999</v>
      </c>
      <c r="W200">
        <v>1190601.129</v>
      </c>
      <c r="X200">
        <v>1142583.976</v>
      </c>
      <c r="Y200">
        <v>1100569.0819999999</v>
      </c>
      <c r="Z200">
        <v>1065876.57</v>
      </c>
      <c r="AA200">
        <v>1038563.291</v>
      </c>
      <c r="AB200">
        <v>1013934.138</v>
      </c>
      <c r="AC200">
        <v>992824.06519999995</v>
      </c>
      <c r="AD200">
        <v>976072.24910000002</v>
      </c>
      <c r="AE200">
        <v>959009.51809999999</v>
      </c>
      <c r="AF200">
        <v>942461.32550000004</v>
      </c>
      <c r="AG200">
        <v>926510.3652</v>
      </c>
      <c r="AH200">
        <v>912325.92810000002</v>
      </c>
      <c r="AI200">
        <v>903161.41890000005</v>
      </c>
      <c r="AJ200">
        <v>894742.42550000001</v>
      </c>
      <c r="AK200">
        <v>888305.48569999996</v>
      </c>
      <c r="AL200">
        <v>882350.06660000002</v>
      </c>
      <c r="AM200">
        <v>879369.71270000003</v>
      </c>
      <c r="AN200">
        <v>871364.75950000004</v>
      </c>
      <c r="AO200">
        <v>861835.57539999997</v>
      </c>
      <c r="AP200">
        <v>851770.77659999998</v>
      </c>
      <c r="AQ200">
        <v>842457.63879999996</v>
      </c>
      <c r="AR200">
        <v>831910.88130000001</v>
      </c>
      <c r="AS200">
        <v>822538.54240000003</v>
      </c>
      <c r="AT200">
        <v>814141.19429999997</v>
      </c>
      <c r="AU200">
        <v>805664.99730000005</v>
      </c>
      <c r="AV200">
        <v>797398.19790000003</v>
      </c>
      <c r="AW200">
        <v>790769.93980000005</v>
      </c>
    </row>
    <row r="201" spans="2:49" x14ac:dyDescent="0.35">
      <c r="B201" s="274" t="s">
        <v>300</v>
      </c>
      <c r="C201">
        <v>2313078.33193391</v>
      </c>
      <c r="D201">
        <v>2350215.5527395001</v>
      </c>
      <c r="E201">
        <v>2387949.0240000002</v>
      </c>
      <c r="F201">
        <v>2377671.1430000002</v>
      </c>
      <c r="G201">
        <v>2236318.5460000001</v>
      </c>
      <c r="H201">
        <v>1981323.4350000001</v>
      </c>
      <c r="I201">
        <v>2076146.9720000001</v>
      </c>
      <c r="J201">
        <v>1976851.851</v>
      </c>
      <c r="K201">
        <v>1820382.767</v>
      </c>
      <c r="L201">
        <v>1772850.027</v>
      </c>
      <c r="M201">
        <v>1734702.621</v>
      </c>
      <c r="N201">
        <v>1763893.719</v>
      </c>
      <c r="O201">
        <v>1769781.8689999999</v>
      </c>
      <c r="P201">
        <v>1742408.227</v>
      </c>
      <c r="Q201">
        <v>1662262.6740000001</v>
      </c>
      <c r="R201">
        <v>1558765.4339999999</v>
      </c>
      <c r="S201">
        <v>1506609.3330000001</v>
      </c>
      <c r="T201">
        <v>1475664.8729999999</v>
      </c>
      <c r="U201">
        <v>1447705.5449999999</v>
      </c>
      <c r="V201">
        <v>1421095.2339999999</v>
      </c>
      <c r="W201">
        <v>1365424.331</v>
      </c>
      <c r="X201">
        <v>1307086.115</v>
      </c>
      <c r="Y201">
        <v>1263782.179</v>
      </c>
      <c r="Z201">
        <v>1233450.0090000001</v>
      </c>
      <c r="AA201">
        <v>1211289.659</v>
      </c>
      <c r="AB201">
        <v>1194510.9240000001</v>
      </c>
      <c r="AC201">
        <v>1180086.145</v>
      </c>
      <c r="AD201">
        <v>1168851.0049999999</v>
      </c>
      <c r="AE201">
        <v>1157741.8160000001</v>
      </c>
      <c r="AF201">
        <v>1146730.1329999999</v>
      </c>
      <c r="AG201">
        <v>1135157.121</v>
      </c>
      <c r="AH201">
        <v>1124140.885</v>
      </c>
      <c r="AI201">
        <v>1120534.048</v>
      </c>
      <c r="AJ201">
        <v>1117496.02</v>
      </c>
      <c r="AK201">
        <v>1115284.1839999999</v>
      </c>
      <c r="AL201">
        <v>1113614.503</v>
      </c>
      <c r="AM201">
        <v>1111720.986</v>
      </c>
      <c r="AN201">
        <v>1107589.21</v>
      </c>
      <c r="AO201">
        <v>1103327.2439999999</v>
      </c>
      <c r="AP201">
        <v>1098884.747</v>
      </c>
      <c r="AQ201">
        <v>1094283.7420000001</v>
      </c>
      <c r="AR201">
        <v>1089263.939</v>
      </c>
      <c r="AS201">
        <v>1084491.03</v>
      </c>
      <c r="AT201">
        <v>1079784.702</v>
      </c>
      <c r="AU201">
        <v>1074988.43</v>
      </c>
      <c r="AV201">
        <v>1070050.2450000001</v>
      </c>
      <c r="AW201">
        <v>1065103.787</v>
      </c>
    </row>
    <row r="202" spans="2:49" x14ac:dyDescent="0.35">
      <c r="B202" s="274" t="s">
        <v>301</v>
      </c>
      <c r="C202">
        <v>4643279.3828946501</v>
      </c>
      <c r="D202">
        <v>4717828.7352982899</v>
      </c>
      <c r="E202">
        <v>4793575.0020000003</v>
      </c>
      <c r="F202">
        <v>4801654.3959999997</v>
      </c>
      <c r="G202">
        <v>4785833.9850000003</v>
      </c>
      <c r="H202">
        <v>4446069.2609999999</v>
      </c>
      <c r="I202">
        <v>4604105.7970000003</v>
      </c>
      <c r="J202">
        <v>4616317.6260000002</v>
      </c>
      <c r="K202">
        <v>4425914.2419999996</v>
      </c>
      <c r="L202">
        <v>4355297.1380000003</v>
      </c>
      <c r="M202">
        <v>4314019.9110000003</v>
      </c>
      <c r="N202">
        <v>4372748.5489999996</v>
      </c>
      <c r="O202">
        <v>4491389.8909999998</v>
      </c>
      <c r="P202">
        <v>4518125.8080000002</v>
      </c>
      <c r="Q202">
        <v>4428631.5089999996</v>
      </c>
      <c r="R202">
        <v>4284088.8229999999</v>
      </c>
      <c r="S202">
        <v>4103908.5109999999</v>
      </c>
      <c r="T202">
        <v>4029186.2919999999</v>
      </c>
      <c r="U202">
        <v>3968567.4989999998</v>
      </c>
      <c r="V202">
        <v>3919082.173</v>
      </c>
      <c r="W202">
        <v>3818256.0929999999</v>
      </c>
      <c r="X202">
        <v>3711918.6269999999</v>
      </c>
      <c r="Y202">
        <v>3642172.0329999998</v>
      </c>
      <c r="Z202">
        <v>3601902.926</v>
      </c>
      <c r="AA202">
        <v>3580896.1150000002</v>
      </c>
      <c r="AB202">
        <v>3572316.8420000002</v>
      </c>
      <c r="AC202">
        <v>3570305.12</v>
      </c>
      <c r="AD202">
        <v>3575702.1150000002</v>
      </c>
      <c r="AE202">
        <v>3581696.4470000002</v>
      </c>
      <c r="AF202">
        <v>3588487.4240000001</v>
      </c>
      <c r="AG202">
        <v>3594517.8480000002</v>
      </c>
      <c r="AH202">
        <v>3602163.2170000002</v>
      </c>
      <c r="AI202">
        <v>3632320.1770000001</v>
      </c>
      <c r="AJ202">
        <v>3664286.1179999998</v>
      </c>
      <c r="AK202">
        <v>3698382.6669999999</v>
      </c>
      <c r="AL202">
        <v>3733895.7680000002</v>
      </c>
      <c r="AM202">
        <v>3769337.0290000001</v>
      </c>
      <c r="AN202">
        <v>3798465.952</v>
      </c>
      <c r="AO202">
        <v>3827395.469</v>
      </c>
      <c r="AP202">
        <v>3855847.5970000001</v>
      </c>
      <c r="AQ202">
        <v>3883813.3250000002</v>
      </c>
      <c r="AR202">
        <v>3910576.2050000001</v>
      </c>
      <c r="AS202">
        <v>3936845.5839999998</v>
      </c>
      <c r="AT202">
        <v>3962540.1090000002</v>
      </c>
      <c r="AU202">
        <v>3987360.9070000001</v>
      </c>
      <c r="AV202">
        <v>4011210.7910000002</v>
      </c>
      <c r="AW202">
        <v>4034472.1370000001</v>
      </c>
    </row>
    <row r="203" spans="2:49" x14ac:dyDescent="0.35">
      <c r="B203" s="274" t="s">
        <v>302</v>
      </c>
      <c r="C203">
        <v>3833938.33697946</v>
      </c>
      <c r="D203">
        <v>3895493.45710216</v>
      </c>
      <c r="E203">
        <v>3958037.3569999998</v>
      </c>
      <c r="F203">
        <v>3972388.2779999999</v>
      </c>
      <c r="G203">
        <v>3998215.5290000001</v>
      </c>
      <c r="H203">
        <v>3701446.1349999998</v>
      </c>
      <c r="I203">
        <v>3854124.9929999998</v>
      </c>
      <c r="J203">
        <v>3933343.57</v>
      </c>
      <c r="K203">
        <v>3878475.534</v>
      </c>
      <c r="L203">
        <v>3863019.4139999999</v>
      </c>
      <c r="M203">
        <v>3848290.1660000002</v>
      </c>
      <c r="N203">
        <v>3856537.639</v>
      </c>
      <c r="O203">
        <v>3903172.656</v>
      </c>
      <c r="P203">
        <v>3920528.08</v>
      </c>
      <c r="Q203">
        <v>3877106.7850000001</v>
      </c>
      <c r="R203">
        <v>3768358.6579999998</v>
      </c>
      <c r="S203">
        <v>3674818.2390000001</v>
      </c>
      <c r="T203">
        <v>3647060.5869999998</v>
      </c>
      <c r="U203">
        <v>3612510.287</v>
      </c>
      <c r="V203">
        <v>3583562.8730000001</v>
      </c>
      <c r="W203">
        <v>3515312.9389999998</v>
      </c>
      <c r="X203">
        <v>3441499.4219999998</v>
      </c>
      <c r="Y203">
        <v>3401295.9610000001</v>
      </c>
      <c r="Z203">
        <v>3386572.55</v>
      </c>
      <c r="AA203">
        <v>3388297.0759999999</v>
      </c>
      <c r="AB203">
        <v>3400995.1490000002</v>
      </c>
      <c r="AC203">
        <v>3418782.1839999999</v>
      </c>
      <c r="AD203">
        <v>3443785.0380000002</v>
      </c>
      <c r="AE203">
        <v>3470268.9569999999</v>
      </c>
      <c r="AF203">
        <v>3497735.7609999999</v>
      </c>
      <c r="AG203">
        <v>3524041.2069999999</v>
      </c>
      <c r="AH203">
        <v>3551228.4470000002</v>
      </c>
      <c r="AI203">
        <v>3599639.696</v>
      </c>
      <c r="AJ203">
        <v>3648510.0950000002</v>
      </c>
      <c r="AK203">
        <v>3698366.9470000002</v>
      </c>
      <c r="AL203">
        <v>3748905.892</v>
      </c>
      <c r="AM203">
        <v>3797574.5410000002</v>
      </c>
      <c r="AN203">
        <v>3841607.966</v>
      </c>
      <c r="AO203">
        <v>3886519.2089999998</v>
      </c>
      <c r="AP203">
        <v>3931986.42</v>
      </c>
      <c r="AQ203">
        <v>3977606.4709999999</v>
      </c>
      <c r="AR203">
        <v>4022977.193</v>
      </c>
      <c r="AS203">
        <v>4066757.4559999998</v>
      </c>
      <c r="AT203">
        <v>4109362.9389999998</v>
      </c>
      <c r="AU203">
        <v>4150892.9730000002</v>
      </c>
      <c r="AV203">
        <v>4191448.9339999999</v>
      </c>
      <c r="AW203">
        <v>4231140.8310000002</v>
      </c>
    </row>
    <row r="204" spans="2:49" x14ac:dyDescent="0.35">
      <c r="B204" s="274" t="s">
        <v>303</v>
      </c>
      <c r="C204">
        <v>271678.64339116903</v>
      </c>
      <c r="D204">
        <v>276040.53188776103</v>
      </c>
      <c r="E204">
        <v>280472.45189999999</v>
      </c>
      <c r="F204">
        <v>286018.77189999999</v>
      </c>
      <c r="G204">
        <v>271287.44790000003</v>
      </c>
      <c r="H204">
        <v>232209.67170000001</v>
      </c>
      <c r="I204">
        <v>243626.4075</v>
      </c>
      <c r="J204">
        <v>245727.9143</v>
      </c>
      <c r="K204">
        <v>225550.47820000001</v>
      </c>
      <c r="L204">
        <v>208580.71859999999</v>
      </c>
      <c r="M204">
        <v>202074.3438</v>
      </c>
      <c r="N204">
        <v>210365.1507</v>
      </c>
      <c r="O204">
        <v>209518.9596</v>
      </c>
      <c r="P204">
        <v>201065.9405</v>
      </c>
      <c r="Q204">
        <v>185287.8186</v>
      </c>
      <c r="R204">
        <v>168599.8498</v>
      </c>
      <c r="S204">
        <v>155712.41469999999</v>
      </c>
      <c r="T204">
        <v>146749.40650000001</v>
      </c>
      <c r="U204">
        <v>139784.2023</v>
      </c>
      <c r="V204">
        <v>134512.44630000001</v>
      </c>
      <c r="W204">
        <v>127228.1139</v>
      </c>
      <c r="X204">
        <v>120916.122</v>
      </c>
      <c r="Y204">
        <v>116761.9102</v>
      </c>
      <c r="Z204">
        <v>114247.56230000001</v>
      </c>
      <c r="AA204">
        <v>112769.4232</v>
      </c>
      <c r="AB204">
        <v>111919.8867</v>
      </c>
      <c r="AC204">
        <v>111384.72</v>
      </c>
      <c r="AD204">
        <v>111085.3508</v>
      </c>
      <c r="AE204">
        <v>110755.1554</v>
      </c>
      <c r="AF204">
        <v>110426.8288</v>
      </c>
      <c r="AG204">
        <v>110056.6186</v>
      </c>
      <c r="AH204">
        <v>109764.6203</v>
      </c>
      <c r="AI204">
        <v>110187.0238</v>
      </c>
      <c r="AJ204">
        <v>110680.64690000001</v>
      </c>
      <c r="AK204">
        <v>111286.0751</v>
      </c>
      <c r="AL204">
        <v>111961.9433</v>
      </c>
      <c r="AM204">
        <v>112666.67509999999</v>
      </c>
      <c r="AN204">
        <v>113197.7133</v>
      </c>
      <c r="AO204">
        <v>113767.6501</v>
      </c>
      <c r="AP204">
        <v>114372.3652</v>
      </c>
      <c r="AQ204">
        <v>115026.0776</v>
      </c>
      <c r="AR204">
        <v>115679.6011</v>
      </c>
      <c r="AS204">
        <v>116351.1732</v>
      </c>
      <c r="AT204">
        <v>117038.12579999999</v>
      </c>
      <c r="AU204">
        <v>117725.6986</v>
      </c>
      <c r="AV204">
        <v>118418.10980000001</v>
      </c>
      <c r="AW204">
        <v>119151.63099999999</v>
      </c>
    </row>
    <row r="205" spans="2:49" x14ac:dyDescent="0.35">
      <c r="B205" s="274" t="s">
        <v>304</v>
      </c>
      <c r="C205">
        <v>2033071.8879050901</v>
      </c>
      <c r="D205">
        <v>2065713.51468114</v>
      </c>
      <c r="E205">
        <v>2098879.213</v>
      </c>
      <c r="F205">
        <v>2086451.8970000001</v>
      </c>
      <c r="G205">
        <v>1899647.257</v>
      </c>
      <c r="H205">
        <v>1547018.1740000001</v>
      </c>
      <c r="I205">
        <v>1689795.0430000001</v>
      </c>
      <c r="J205">
        <v>1694906.43</v>
      </c>
      <c r="K205">
        <v>1562788.706</v>
      </c>
      <c r="L205">
        <v>1533799.767</v>
      </c>
      <c r="M205">
        <v>1540530.3829999999</v>
      </c>
      <c r="N205">
        <v>1517616.0689999999</v>
      </c>
      <c r="O205">
        <v>1521874.916</v>
      </c>
      <c r="P205">
        <v>1483131.013</v>
      </c>
      <c r="Q205">
        <v>1400297.9639999999</v>
      </c>
      <c r="R205">
        <v>1315383.7760000001</v>
      </c>
      <c r="S205">
        <v>1269148.0819999999</v>
      </c>
      <c r="T205">
        <v>1244032.4439999999</v>
      </c>
      <c r="U205">
        <v>1223936.6939999999</v>
      </c>
      <c r="V205">
        <v>1207909.419</v>
      </c>
      <c r="W205">
        <v>1171536.3870000001</v>
      </c>
      <c r="X205">
        <v>1135867.679</v>
      </c>
      <c r="Y205">
        <v>1115262.7990000001</v>
      </c>
      <c r="Z205">
        <v>1105444.3219999999</v>
      </c>
      <c r="AA205">
        <v>1102137.2520000001</v>
      </c>
      <c r="AB205">
        <v>1102638.8529999999</v>
      </c>
      <c r="AC205">
        <v>1104870.327</v>
      </c>
      <c r="AD205">
        <v>1108534.2709999999</v>
      </c>
      <c r="AE205">
        <v>1111404.324</v>
      </c>
      <c r="AF205">
        <v>1113830.9350000001</v>
      </c>
      <c r="AG205">
        <v>1115495.426</v>
      </c>
      <c r="AH205">
        <v>1117379.2290000001</v>
      </c>
      <c r="AI205">
        <v>1125983.3940000001</v>
      </c>
      <c r="AJ205">
        <v>1134959.9040000001</v>
      </c>
      <c r="AK205">
        <v>1144629.9620000001</v>
      </c>
      <c r="AL205">
        <v>1154659.034</v>
      </c>
      <c r="AM205">
        <v>1164805.6359999999</v>
      </c>
      <c r="AN205">
        <v>1172529.1240000001</v>
      </c>
      <c r="AO205">
        <v>1179924.42</v>
      </c>
      <c r="AP205">
        <v>1187003</v>
      </c>
      <c r="AQ205">
        <v>1193902.6029999999</v>
      </c>
      <c r="AR205">
        <v>1200293.548</v>
      </c>
      <c r="AS205">
        <v>1206719.4850000001</v>
      </c>
      <c r="AT205">
        <v>1213077.0319999999</v>
      </c>
      <c r="AU205">
        <v>1219193.325</v>
      </c>
      <c r="AV205">
        <v>1225045.281</v>
      </c>
      <c r="AW205">
        <v>1230869.885</v>
      </c>
    </row>
    <row r="206" spans="2:49" x14ac:dyDescent="0.35">
      <c r="B206" s="274" t="s">
        <v>305</v>
      </c>
      <c r="C206">
        <v>611949.61832884501</v>
      </c>
      <c r="D206">
        <v>621774.66739182698</v>
      </c>
      <c r="E206">
        <v>631757.4608</v>
      </c>
      <c r="F206">
        <v>623751.19929999998</v>
      </c>
      <c r="G206">
        <v>573270.65449999995</v>
      </c>
      <c r="H206">
        <v>484752.96519999998</v>
      </c>
      <c r="I206">
        <v>523319.73839999997</v>
      </c>
      <c r="J206">
        <v>514967.19069999998</v>
      </c>
      <c r="K206">
        <v>474705.29300000001</v>
      </c>
      <c r="L206">
        <v>453356.08299999998</v>
      </c>
      <c r="M206">
        <v>452630.66810000001</v>
      </c>
      <c r="N206">
        <v>433927.82860000001</v>
      </c>
      <c r="O206">
        <v>419566.01799999998</v>
      </c>
      <c r="P206">
        <v>387609.85889999999</v>
      </c>
      <c r="Q206">
        <v>341906.1899</v>
      </c>
      <c r="R206">
        <v>304507.78899999999</v>
      </c>
      <c r="S206">
        <v>279945.72690000001</v>
      </c>
      <c r="T206">
        <v>266400.93920000002</v>
      </c>
      <c r="U206">
        <v>257578.83180000001</v>
      </c>
      <c r="V206">
        <v>251873.73310000001</v>
      </c>
      <c r="W206">
        <v>243993.8144</v>
      </c>
      <c r="X206">
        <v>237036.31820000001</v>
      </c>
      <c r="Y206">
        <v>233893.3628</v>
      </c>
      <c r="Z206">
        <v>233596.91500000001</v>
      </c>
      <c r="AA206">
        <v>235005.13870000001</v>
      </c>
      <c r="AB206">
        <v>237445.36730000001</v>
      </c>
      <c r="AC206">
        <v>240230.38699999999</v>
      </c>
      <c r="AD206">
        <v>243173.734</v>
      </c>
      <c r="AE206">
        <v>245800.8847</v>
      </c>
      <c r="AF206">
        <v>248176.0405</v>
      </c>
      <c r="AG206">
        <v>250204.7463</v>
      </c>
      <c r="AH206">
        <v>252161.68729999999</v>
      </c>
      <c r="AI206">
        <v>255574.3118</v>
      </c>
      <c r="AJ206">
        <v>258981.40109999999</v>
      </c>
      <c r="AK206">
        <v>262474.51400000002</v>
      </c>
      <c r="AL206">
        <v>266004.91830000002</v>
      </c>
      <c r="AM206">
        <v>269416.61310000002</v>
      </c>
      <c r="AN206">
        <v>272432.39909999998</v>
      </c>
      <c r="AO206">
        <v>275511.76860000001</v>
      </c>
      <c r="AP206">
        <v>278652.29969999997</v>
      </c>
      <c r="AQ206">
        <v>281875.4706</v>
      </c>
      <c r="AR206">
        <v>285119.4412</v>
      </c>
      <c r="AS206">
        <v>288353.84360000002</v>
      </c>
      <c r="AT206">
        <v>291593.74900000001</v>
      </c>
      <c r="AU206">
        <v>294822.88179999997</v>
      </c>
      <c r="AV206">
        <v>298053.39889999997</v>
      </c>
      <c r="AW206">
        <v>301353.61969999998</v>
      </c>
    </row>
    <row r="207" spans="2:49" x14ac:dyDescent="0.35">
      <c r="B207" s="274" t="s">
        <v>306</v>
      </c>
      <c r="C207">
        <v>8749188.7351059392</v>
      </c>
      <c r="D207">
        <v>8889659.7902533505</v>
      </c>
      <c r="E207">
        <v>9032386.1539999899</v>
      </c>
      <c r="F207">
        <v>9120038.4949999899</v>
      </c>
      <c r="G207">
        <v>8861639.2829999998</v>
      </c>
      <c r="H207">
        <v>7933291.4670000002</v>
      </c>
      <c r="I207">
        <v>8077331.3600000003</v>
      </c>
      <c r="J207">
        <v>8111679.1459999997</v>
      </c>
      <c r="K207">
        <v>7758651.301</v>
      </c>
      <c r="L207">
        <v>7411428.4100000001</v>
      </c>
      <c r="M207">
        <v>7248561.5209999997</v>
      </c>
      <c r="N207">
        <v>7125033.5190000003</v>
      </c>
      <c r="O207">
        <v>7209675.3940000003</v>
      </c>
      <c r="P207">
        <v>7182750.5029999996</v>
      </c>
      <c r="Q207">
        <v>6869349.3210000005</v>
      </c>
      <c r="R207">
        <v>6529862.0949999997</v>
      </c>
      <c r="S207">
        <v>6290114.9840000002</v>
      </c>
      <c r="T207">
        <v>6104248.1919999998</v>
      </c>
      <c r="U207">
        <v>5997567.6490000002</v>
      </c>
      <c r="V207">
        <v>5939410.4570000004</v>
      </c>
      <c r="W207">
        <v>5779827.2570000002</v>
      </c>
      <c r="X207">
        <v>5629515.8459999999</v>
      </c>
      <c r="Y207">
        <v>5524406.0039999997</v>
      </c>
      <c r="Z207">
        <v>5468265.0039999997</v>
      </c>
      <c r="AA207">
        <v>5443934.9249999998</v>
      </c>
      <c r="AB207">
        <v>5442221.8439999996</v>
      </c>
      <c r="AC207">
        <v>5448493.3839999996</v>
      </c>
      <c r="AD207">
        <v>5465474.3619999997</v>
      </c>
      <c r="AE207">
        <v>5479369.1279999996</v>
      </c>
      <c r="AF207">
        <v>5491907.3449999997</v>
      </c>
      <c r="AG207">
        <v>5499419.2439999999</v>
      </c>
      <c r="AH207">
        <v>5508565.0789999999</v>
      </c>
      <c r="AI207">
        <v>5552980.7620000001</v>
      </c>
      <c r="AJ207">
        <v>5598895.4390000002</v>
      </c>
      <c r="AK207">
        <v>5648741.1900000004</v>
      </c>
      <c r="AL207">
        <v>5700855.9510000004</v>
      </c>
      <c r="AM207">
        <v>5749717.3839999996</v>
      </c>
      <c r="AN207">
        <v>5790052.9189999998</v>
      </c>
      <c r="AO207">
        <v>5834586.7189999996</v>
      </c>
      <c r="AP207">
        <v>5881429.2989999996</v>
      </c>
      <c r="AQ207">
        <v>5930323.807</v>
      </c>
      <c r="AR207">
        <v>5978486.9210000001</v>
      </c>
      <c r="AS207">
        <v>6026716.3389999997</v>
      </c>
      <c r="AT207">
        <v>6072746.7079999996</v>
      </c>
      <c r="AU207">
        <v>6116610.5700000003</v>
      </c>
      <c r="AV207">
        <v>6158632.3820000002</v>
      </c>
      <c r="AW207">
        <v>6200625.0990000004</v>
      </c>
    </row>
    <row r="208" spans="2:49" x14ac:dyDescent="0.35">
      <c r="B208" s="274" t="s">
        <v>307</v>
      </c>
      <c r="C208">
        <v>583434.83019375498</v>
      </c>
      <c r="D208">
        <v>592802.06510985899</v>
      </c>
      <c r="E208">
        <v>602319.69400000002</v>
      </c>
      <c r="F208">
        <v>620585.70880000002</v>
      </c>
      <c r="G208">
        <v>602137.22439999995</v>
      </c>
      <c r="H208">
        <v>534994.99289999995</v>
      </c>
      <c r="I208">
        <v>531262.44160000002</v>
      </c>
      <c r="J208">
        <v>545035.59360000002</v>
      </c>
      <c r="K208">
        <v>531242.43259999994</v>
      </c>
      <c r="L208">
        <v>522809.56520000001</v>
      </c>
      <c r="M208">
        <v>487958.01429999998</v>
      </c>
      <c r="N208">
        <v>445885.80440000002</v>
      </c>
      <c r="O208">
        <v>422422.52710000001</v>
      </c>
      <c r="P208">
        <v>404605.58600000001</v>
      </c>
      <c r="Q208">
        <v>382587.93229999999</v>
      </c>
      <c r="R208">
        <v>360708.18180000002</v>
      </c>
      <c r="S208">
        <v>340204.25699999998</v>
      </c>
      <c r="T208">
        <v>330847.59509999998</v>
      </c>
      <c r="U208">
        <v>330289.86249999999</v>
      </c>
      <c r="V208">
        <v>348071.25099999999</v>
      </c>
      <c r="W208">
        <v>340703.37089999998</v>
      </c>
      <c r="X208">
        <v>348693.54460000002</v>
      </c>
      <c r="Y208">
        <v>348381.09110000002</v>
      </c>
      <c r="Z208">
        <v>344226.35710000002</v>
      </c>
      <c r="AA208">
        <v>339698.19020000001</v>
      </c>
      <c r="AB208">
        <v>333941.56219999999</v>
      </c>
      <c r="AC208">
        <v>328948.2598</v>
      </c>
      <c r="AD208">
        <v>325672.35590000002</v>
      </c>
      <c r="AE208">
        <v>321954.84289999999</v>
      </c>
      <c r="AF208">
        <v>318285.65279999998</v>
      </c>
      <c r="AG208">
        <v>314931.91759999999</v>
      </c>
      <c r="AH208">
        <v>312356.50050000002</v>
      </c>
      <c r="AI208">
        <v>310916.30459999997</v>
      </c>
      <c r="AJ208">
        <v>309609.29109999997</v>
      </c>
      <c r="AK208">
        <v>309286.70850000001</v>
      </c>
      <c r="AL208">
        <v>308926.69099999999</v>
      </c>
      <c r="AM208">
        <v>310931.49579999998</v>
      </c>
      <c r="AN208">
        <v>310846.7795</v>
      </c>
      <c r="AO208">
        <v>310220.40460000001</v>
      </c>
      <c r="AP208">
        <v>309655.62359999999</v>
      </c>
      <c r="AQ208">
        <v>310170.38150000002</v>
      </c>
      <c r="AR208">
        <v>310030.50140000001</v>
      </c>
      <c r="AS208">
        <v>310242.06109999999</v>
      </c>
      <c r="AT208">
        <v>310886.84710000001</v>
      </c>
      <c r="AU208">
        <v>311167.54969999997</v>
      </c>
      <c r="AV208">
        <v>311397.4472</v>
      </c>
      <c r="AW208">
        <v>313123.72989999998</v>
      </c>
    </row>
    <row r="209" spans="2:49" x14ac:dyDescent="0.35">
      <c r="B209" s="274" t="s">
        <v>308</v>
      </c>
      <c r="C209">
        <v>40605.282443966003</v>
      </c>
      <c r="D209">
        <v>41257.2133877546</v>
      </c>
      <c r="E209">
        <v>41919.611290000001</v>
      </c>
      <c r="F209">
        <v>42649.769840000001</v>
      </c>
      <c r="G209">
        <v>40922.499060000002</v>
      </c>
      <c r="H209">
        <v>38344.704949999999</v>
      </c>
      <c r="I209">
        <v>39745.996639999998</v>
      </c>
      <c r="J209">
        <v>39627.430390000001</v>
      </c>
      <c r="K209">
        <v>38198.691339999998</v>
      </c>
      <c r="L209">
        <v>38145.606970000001</v>
      </c>
      <c r="M209">
        <v>38721.681989999997</v>
      </c>
      <c r="N209">
        <v>37650.245199999998</v>
      </c>
      <c r="O209">
        <v>39277.337590000003</v>
      </c>
      <c r="P209">
        <v>39772.4522</v>
      </c>
      <c r="Q209">
        <v>39001.147879999997</v>
      </c>
      <c r="R209">
        <v>37558.18982</v>
      </c>
      <c r="S209">
        <v>35363.652260000003</v>
      </c>
      <c r="T209">
        <v>34740.181810000002</v>
      </c>
      <c r="U209">
        <v>34307.36982</v>
      </c>
      <c r="V209">
        <v>34151.472179999997</v>
      </c>
      <c r="W209">
        <v>33437.262150000002</v>
      </c>
      <c r="X209">
        <v>32652.80387</v>
      </c>
      <c r="Y209">
        <v>32136.77547</v>
      </c>
      <c r="Z209">
        <v>31882.282599999999</v>
      </c>
      <c r="AA209">
        <v>31789.819149999999</v>
      </c>
      <c r="AB209">
        <v>31782.289799999999</v>
      </c>
      <c r="AC209">
        <v>31781.425139999999</v>
      </c>
      <c r="AD209">
        <v>31789.044720000002</v>
      </c>
      <c r="AE209">
        <v>31756.162530000001</v>
      </c>
      <c r="AF209">
        <v>31697.43849</v>
      </c>
      <c r="AG209">
        <v>31599.159019999999</v>
      </c>
      <c r="AH209">
        <v>31504.924630000001</v>
      </c>
      <c r="AI209">
        <v>31621.88392</v>
      </c>
      <c r="AJ209">
        <v>31749.906579999999</v>
      </c>
      <c r="AK209">
        <v>31897.227429999999</v>
      </c>
      <c r="AL209">
        <v>32056.546740000002</v>
      </c>
      <c r="AM209">
        <v>32194.689060000001</v>
      </c>
      <c r="AN209">
        <v>32291.98775</v>
      </c>
      <c r="AO209">
        <v>32400.397349999999</v>
      </c>
      <c r="AP209">
        <v>32514.364839999998</v>
      </c>
      <c r="AQ209">
        <v>32632.76425</v>
      </c>
      <c r="AR209">
        <v>32745.769690000001</v>
      </c>
      <c r="AS209">
        <v>32850.854749999999</v>
      </c>
      <c r="AT209">
        <v>32944.98459</v>
      </c>
      <c r="AU209">
        <v>33025.06897</v>
      </c>
      <c r="AV209">
        <v>33091.330999999998</v>
      </c>
      <c r="AW209">
        <v>33150.987710000001</v>
      </c>
    </row>
    <row r="210" spans="2:49" x14ac:dyDescent="0.35">
      <c r="B210" s="274" t="s">
        <v>309</v>
      </c>
      <c r="C210">
        <v>55091.732691944802</v>
      </c>
      <c r="D210">
        <v>55976.248280239903</v>
      </c>
      <c r="E210">
        <v>56874.965049999999</v>
      </c>
      <c r="F210">
        <v>56507.895060000003</v>
      </c>
      <c r="G210">
        <v>53582.843990000001</v>
      </c>
      <c r="H210">
        <v>47510.757640000003</v>
      </c>
      <c r="I210">
        <v>48086.21198</v>
      </c>
      <c r="J210">
        <v>47514.901639999996</v>
      </c>
      <c r="K210">
        <v>45690.074399999998</v>
      </c>
      <c r="L210">
        <v>44290.687749999997</v>
      </c>
      <c r="M210">
        <v>42828.960830000004</v>
      </c>
      <c r="N210">
        <v>38514.684240000002</v>
      </c>
      <c r="O210">
        <v>38205.976560000003</v>
      </c>
      <c r="P210">
        <v>38228.442690000003</v>
      </c>
      <c r="Q210">
        <v>38125.481919999998</v>
      </c>
      <c r="R210">
        <v>36202.435830000002</v>
      </c>
      <c r="S210">
        <v>32404.015749999999</v>
      </c>
      <c r="T210">
        <v>31217.615010000001</v>
      </c>
      <c r="U210">
        <v>30892.523130000001</v>
      </c>
      <c r="V210">
        <v>31080.423180000002</v>
      </c>
      <c r="W210">
        <v>30968.981230000001</v>
      </c>
      <c r="X210">
        <v>30911.0586</v>
      </c>
      <c r="Y210">
        <v>30517.905490000001</v>
      </c>
      <c r="Z210">
        <v>30092.077649999999</v>
      </c>
      <c r="AA210">
        <v>29687.856680000001</v>
      </c>
      <c r="AB210">
        <v>29351.38737</v>
      </c>
      <c r="AC210">
        <v>29024.652399999999</v>
      </c>
      <c r="AD210">
        <v>90360.268530000001</v>
      </c>
      <c r="AE210">
        <v>150507.38200000001</v>
      </c>
      <c r="AF210">
        <v>209513.06580000001</v>
      </c>
      <c r="AG210">
        <v>267224.68300000002</v>
      </c>
      <c r="AH210">
        <v>323915.89419999998</v>
      </c>
      <c r="AI210">
        <v>382188.3015</v>
      </c>
      <c r="AJ210">
        <v>440289.87160000001</v>
      </c>
      <c r="AK210">
        <v>498307.17629999999</v>
      </c>
      <c r="AL210">
        <v>556157.26650000003</v>
      </c>
      <c r="AM210">
        <v>613547.17480000004</v>
      </c>
      <c r="AN210">
        <v>612985.86069999996</v>
      </c>
      <c r="AO210">
        <v>612882.64300000004</v>
      </c>
      <c r="AP210">
        <v>613047.06070000003</v>
      </c>
      <c r="AQ210">
        <v>613388.17610000004</v>
      </c>
      <c r="AR210">
        <v>613762.37470000004</v>
      </c>
      <c r="AS210">
        <v>614115.38430000003</v>
      </c>
      <c r="AT210">
        <v>614456.28379999998</v>
      </c>
      <c r="AU210">
        <v>614739.84519999998</v>
      </c>
      <c r="AV210">
        <v>614963.57990000001</v>
      </c>
      <c r="AW210">
        <v>615198.22860000003</v>
      </c>
    </row>
    <row r="211" spans="2:49" x14ac:dyDescent="0.35">
      <c r="B211" s="274" t="s">
        <v>310</v>
      </c>
      <c r="C211">
        <v>53959.065015136701</v>
      </c>
      <c r="D211">
        <v>54825.395257508797</v>
      </c>
      <c r="E211">
        <v>55705.634709999998</v>
      </c>
      <c r="F211">
        <v>55426.793709999998</v>
      </c>
      <c r="G211">
        <v>52852.708050000001</v>
      </c>
      <c r="H211">
        <v>45763.520420000001</v>
      </c>
      <c r="I211">
        <v>46576.164900000003</v>
      </c>
      <c r="J211">
        <v>47108.306279999997</v>
      </c>
      <c r="K211">
        <v>45248.18995</v>
      </c>
      <c r="L211">
        <v>43394.68838</v>
      </c>
      <c r="M211">
        <v>43072.96688</v>
      </c>
      <c r="N211">
        <v>41213.388800000001</v>
      </c>
      <c r="O211">
        <v>41414.463040000002</v>
      </c>
      <c r="P211">
        <v>41950.697800000002</v>
      </c>
      <c r="Q211">
        <v>42335.348209999996</v>
      </c>
      <c r="R211">
        <v>39680.665220000003</v>
      </c>
      <c r="S211">
        <v>35590.919419999998</v>
      </c>
      <c r="T211">
        <v>34124.359579999997</v>
      </c>
      <c r="U211">
        <v>33446.672720000002</v>
      </c>
      <c r="V211">
        <v>33342.91792</v>
      </c>
      <c r="W211">
        <v>32660.280500000001</v>
      </c>
      <c r="X211">
        <v>32018.678800000002</v>
      </c>
      <c r="Y211">
        <v>31178.340039999999</v>
      </c>
      <c r="Z211">
        <v>30466.600760000001</v>
      </c>
      <c r="AA211">
        <v>29909.2199</v>
      </c>
      <c r="AB211">
        <v>29532.601279999999</v>
      </c>
      <c r="AC211">
        <v>29241.962599999999</v>
      </c>
      <c r="AD211">
        <v>75199.146630000003</v>
      </c>
      <c r="AE211">
        <v>120617.2985</v>
      </c>
      <c r="AF211">
        <v>165648.65530000001</v>
      </c>
      <c r="AG211">
        <v>210182.82490000001</v>
      </c>
      <c r="AH211">
        <v>254523.67170000001</v>
      </c>
      <c r="AI211">
        <v>300885.10470000003</v>
      </c>
      <c r="AJ211">
        <v>347817.35840000003</v>
      </c>
      <c r="AK211">
        <v>395477.33539999998</v>
      </c>
      <c r="AL211">
        <v>443818.39889999997</v>
      </c>
      <c r="AM211">
        <v>491939.95870000002</v>
      </c>
      <c r="AN211">
        <v>539918.57660000003</v>
      </c>
      <c r="AO211">
        <v>588701.8713</v>
      </c>
      <c r="AP211">
        <v>638076.75930000003</v>
      </c>
      <c r="AQ211">
        <v>687844.97730000003</v>
      </c>
      <c r="AR211">
        <v>737634.41249999998</v>
      </c>
      <c r="AS211">
        <v>787509.81830000004</v>
      </c>
      <c r="AT211">
        <v>837124.73690000002</v>
      </c>
      <c r="AU211">
        <v>886310.24890000001</v>
      </c>
      <c r="AV211">
        <v>934991.1496</v>
      </c>
      <c r="AW211">
        <v>983251.77969999996</v>
      </c>
    </row>
    <row r="212" spans="2:49" x14ac:dyDescent="0.35">
      <c r="B212" s="274" t="s">
        <v>311</v>
      </c>
      <c r="C212">
        <v>216238.436565001</v>
      </c>
      <c r="D212">
        <v>219710.21460835601</v>
      </c>
      <c r="E212">
        <v>223237.73319999999</v>
      </c>
      <c r="F212">
        <v>269253.06</v>
      </c>
      <c r="G212">
        <v>243948.52220000001</v>
      </c>
      <c r="H212">
        <v>176277.18169999999</v>
      </c>
      <c r="I212">
        <v>226659.38829999999</v>
      </c>
      <c r="J212">
        <v>193359.5043</v>
      </c>
      <c r="K212">
        <v>244801.92050000001</v>
      </c>
      <c r="L212">
        <v>229606.49799999999</v>
      </c>
      <c r="M212">
        <v>206372.04029999999</v>
      </c>
      <c r="N212">
        <v>175462.60509999999</v>
      </c>
      <c r="O212">
        <v>135850.44320000001</v>
      </c>
      <c r="P212">
        <v>112091.406</v>
      </c>
      <c r="Q212">
        <v>93154.036439999996</v>
      </c>
      <c r="R212">
        <v>83249.842560000005</v>
      </c>
      <c r="S212">
        <v>81821.782829999996</v>
      </c>
      <c r="T212">
        <v>78571.355580000003</v>
      </c>
      <c r="U212">
        <v>78467.618839999996</v>
      </c>
      <c r="V212">
        <v>80299.815310000005</v>
      </c>
      <c r="W212">
        <v>83205.101049999997</v>
      </c>
      <c r="X212">
        <v>86423.401639999996</v>
      </c>
      <c r="Y212">
        <v>87882.490420000002</v>
      </c>
      <c r="Z212">
        <v>88492.790519999995</v>
      </c>
      <c r="AA212">
        <v>88775.280580000006</v>
      </c>
      <c r="AB212">
        <v>89029.141180000006</v>
      </c>
      <c r="AC212">
        <v>89316.494460000002</v>
      </c>
      <c r="AD212">
        <v>89836.946939999994</v>
      </c>
      <c r="AE212">
        <v>90442.773759999996</v>
      </c>
      <c r="AF212">
        <v>91127.500679999997</v>
      </c>
      <c r="AG212">
        <v>91823.489780000004</v>
      </c>
      <c r="AH212">
        <v>92584.007259999998</v>
      </c>
      <c r="AI212">
        <v>93959.930439999996</v>
      </c>
      <c r="AJ212">
        <v>95398.127680000005</v>
      </c>
      <c r="AK212">
        <v>96905.175510000001</v>
      </c>
      <c r="AL212">
        <v>98458.398060000007</v>
      </c>
      <c r="AM212">
        <v>99972.156449999995</v>
      </c>
      <c r="AN212">
        <v>101461.0328</v>
      </c>
      <c r="AO212">
        <v>103049.93339999999</v>
      </c>
      <c r="AP212">
        <v>104696.28419999999</v>
      </c>
      <c r="AQ212">
        <v>106379.31140000001</v>
      </c>
      <c r="AR212">
        <v>108067.3391</v>
      </c>
      <c r="AS212">
        <v>109814.48450000001</v>
      </c>
      <c r="AT212">
        <v>111579.4323</v>
      </c>
      <c r="AU212">
        <v>113343.2435</v>
      </c>
      <c r="AV212">
        <v>115098.3072</v>
      </c>
      <c r="AW212">
        <v>116852.71799999999</v>
      </c>
    </row>
    <row r="213" spans="2:49" x14ac:dyDescent="0.35">
      <c r="B213" s="274" t="s">
        <v>312</v>
      </c>
      <c r="C213">
        <v>215538.66868192199</v>
      </c>
      <c r="D213">
        <v>218999.21172556799</v>
      </c>
      <c r="E213">
        <v>222515.3149</v>
      </c>
      <c r="F213">
        <v>229215.06890000001</v>
      </c>
      <c r="G213">
        <v>229388.6569</v>
      </c>
      <c r="H213">
        <v>178379.72839999999</v>
      </c>
      <c r="I213">
        <v>185907.73449999999</v>
      </c>
      <c r="J213">
        <v>199083.89970000001</v>
      </c>
      <c r="K213">
        <v>196660.83240000001</v>
      </c>
      <c r="L213">
        <v>188247.52720000001</v>
      </c>
      <c r="M213">
        <v>183298.28969999999</v>
      </c>
      <c r="N213">
        <v>178741.90710000001</v>
      </c>
      <c r="O213">
        <v>170469.2205</v>
      </c>
      <c r="P213">
        <v>165052.05129999999</v>
      </c>
      <c r="Q213">
        <v>159555.2205</v>
      </c>
      <c r="R213">
        <v>146277.54670000001</v>
      </c>
      <c r="S213">
        <v>128457.0569</v>
      </c>
      <c r="T213">
        <v>123039.8845</v>
      </c>
      <c r="U213">
        <v>121111.6231</v>
      </c>
      <c r="V213">
        <v>121508.72040000001</v>
      </c>
      <c r="W213">
        <v>121596.3331</v>
      </c>
      <c r="X213">
        <v>121521.5353</v>
      </c>
      <c r="Y213">
        <v>120085.9336</v>
      </c>
      <c r="Z213">
        <v>118616.413</v>
      </c>
      <c r="AA213">
        <v>117360.86599999999</v>
      </c>
      <c r="AB213">
        <v>116512.0113</v>
      </c>
      <c r="AC213">
        <v>115788.2222</v>
      </c>
      <c r="AD213">
        <v>115434.39109999999</v>
      </c>
      <c r="AE213">
        <v>115203.014</v>
      </c>
      <c r="AF213">
        <v>115049.727</v>
      </c>
      <c r="AG213">
        <v>114821.7524</v>
      </c>
      <c r="AH213">
        <v>114680.19899999999</v>
      </c>
      <c r="AI213">
        <v>115488.856</v>
      </c>
      <c r="AJ213">
        <v>116398.58289999999</v>
      </c>
      <c r="AK213">
        <v>117421.88219999999</v>
      </c>
      <c r="AL213">
        <v>118535.47010000001</v>
      </c>
      <c r="AM213">
        <v>119508.3814</v>
      </c>
      <c r="AN213">
        <v>120400.98910000001</v>
      </c>
      <c r="AO213">
        <v>121408.47229999999</v>
      </c>
      <c r="AP213">
        <v>122472.4901</v>
      </c>
      <c r="AQ213">
        <v>123553.3827</v>
      </c>
      <c r="AR213">
        <v>124605.895</v>
      </c>
      <c r="AS213">
        <v>125692.6933</v>
      </c>
      <c r="AT213">
        <v>126769.9627</v>
      </c>
      <c r="AU213">
        <v>127812.43949999999</v>
      </c>
      <c r="AV213">
        <v>128807.5542</v>
      </c>
      <c r="AW213">
        <v>129765.3073</v>
      </c>
    </row>
    <row r="214" spans="2:49" x14ac:dyDescent="0.35">
      <c r="B214" s="274" t="s">
        <v>313</v>
      </c>
      <c r="C214">
        <v>7946676.0051002903</v>
      </c>
      <c r="D214">
        <v>8074262.4587873695</v>
      </c>
      <c r="E214">
        <v>8203897.3540000003</v>
      </c>
      <c r="F214">
        <v>8693331.943</v>
      </c>
      <c r="G214">
        <v>8973601.5480000004</v>
      </c>
      <c r="H214">
        <v>9059286.4910000004</v>
      </c>
      <c r="I214">
        <v>9770947.83699999</v>
      </c>
      <c r="J214">
        <v>10133195.949999999</v>
      </c>
      <c r="K214">
        <v>10062520.58</v>
      </c>
      <c r="L214">
        <v>10162031.699999999</v>
      </c>
      <c r="M214">
        <v>10597179.050000001</v>
      </c>
      <c r="N214">
        <v>11502472.82</v>
      </c>
      <c r="O214">
        <v>12013569.960000001</v>
      </c>
      <c r="P214">
        <v>11519849.189999999</v>
      </c>
      <c r="Q214">
        <v>10174667.140000001</v>
      </c>
      <c r="R214">
        <v>8874688.6170000006</v>
      </c>
      <c r="S214">
        <v>7933342.9019999998</v>
      </c>
      <c r="T214">
        <v>7399730.6030000001</v>
      </c>
      <c r="U214">
        <v>6952209.1380000003</v>
      </c>
      <c r="V214">
        <v>6602482.2549999999</v>
      </c>
      <c r="W214">
        <v>6299787.2180000003</v>
      </c>
      <c r="X214">
        <v>6032066.068</v>
      </c>
      <c r="Y214">
        <v>5943027.5640000002</v>
      </c>
      <c r="Z214">
        <v>5908412.6619999995</v>
      </c>
      <c r="AA214">
        <v>5901031.7300000004</v>
      </c>
      <c r="AB214">
        <v>5911438.2570000002</v>
      </c>
      <c r="AC214">
        <v>5918176.1509999996</v>
      </c>
      <c r="AD214">
        <v>5922406.3550000004</v>
      </c>
      <c r="AE214">
        <v>5914505.7740000002</v>
      </c>
      <c r="AF214">
        <v>5895960.9550000001</v>
      </c>
      <c r="AG214">
        <v>5862840.2740000002</v>
      </c>
      <c r="AH214">
        <v>5824541.5149999997</v>
      </c>
      <c r="AI214">
        <v>5819073.5499999998</v>
      </c>
      <c r="AJ214">
        <v>5808874.0329999998</v>
      </c>
      <c r="AK214">
        <v>5797139.2889999999</v>
      </c>
      <c r="AL214">
        <v>5783528.3669999996</v>
      </c>
      <c r="AM214">
        <v>5759098.1390000004</v>
      </c>
      <c r="AN214">
        <v>5686854.3459999999</v>
      </c>
      <c r="AO214">
        <v>5602640.5149999997</v>
      </c>
      <c r="AP214">
        <v>5515507.3700000001</v>
      </c>
      <c r="AQ214">
        <v>5428219.9460000005</v>
      </c>
      <c r="AR214">
        <v>5340984.9819999998</v>
      </c>
      <c r="AS214">
        <v>5252805.9649999999</v>
      </c>
      <c r="AT214">
        <v>5163919.8880000003</v>
      </c>
      <c r="AU214">
        <v>5074310.2790000001</v>
      </c>
      <c r="AV214">
        <v>4984145.8459999999</v>
      </c>
      <c r="AW214">
        <v>4893938.6119999997</v>
      </c>
    </row>
    <row r="215" spans="2:49" x14ac:dyDescent="0.35">
      <c r="B215" s="274" t="s">
        <v>314</v>
      </c>
      <c r="C215">
        <v>4498800.2848123703</v>
      </c>
      <c r="D215">
        <v>4571029.97856321</v>
      </c>
      <c r="E215">
        <v>4644419.3430000003</v>
      </c>
      <c r="F215">
        <v>4798070.8099999996</v>
      </c>
      <c r="G215">
        <v>4859954.8</v>
      </c>
      <c r="H215">
        <v>5158262.5329999998</v>
      </c>
      <c r="I215">
        <v>5355459.6119999997</v>
      </c>
      <c r="J215">
        <v>5419513.8899999997</v>
      </c>
      <c r="K215">
        <v>5382173.8339999998</v>
      </c>
      <c r="L215">
        <v>5436748.3609999996</v>
      </c>
      <c r="M215">
        <v>5571910.4919999996</v>
      </c>
      <c r="N215">
        <v>5888933.5609999998</v>
      </c>
      <c r="O215">
        <v>5925462.7929999996</v>
      </c>
      <c r="P215">
        <v>5519325.1739999996</v>
      </c>
      <c r="Q215">
        <v>4799028.017</v>
      </c>
      <c r="R215">
        <v>4142547.5389999999</v>
      </c>
      <c r="S215">
        <v>3672087.747</v>
      </c>
      <c r="T215">
        <v>3433709.5159999998</v>
      </c>
      <c r="U215">
        <v>3252313.818</v>
      </c>
      <c r="V215">
        <v>3120438.8289999999</v>
      </c>
      <c r="W215">
        <v>2991131.1510000001</v>
      </c>
      <c r="X215">
        <v>2872417.9029999999</v>
      </c>
      <c r="Y215">
        <v>2806572.568</v>
      </c>
      <c r="Z215">
        <v>2766184.27</v>
      </c>
      <c r="AA215">
        <v>2738737.9160000002</v>
      </c>
      <c r="AB215">
        <v>2718583.8429999999</v>
      </c>
      <c r="AC215">
        <v>2698114.372</v>
      </c>
      <c r="AD215">
        <v>2676428.8840000001</v>
      </c>
      <c r="AE215">
        <v>2649499.2999999998</v>
      </c>
      <c r="AF215">
        <v>2618557.5780000002</v>
      </c>
      <c r="AG215">
        <v>2582963.5109999999</v>
      </c>
      <c r="AH215">
        <v>2546176.0359999998</v>
      </c>
      <c r="AI215">
        <v>2524576.1549999998</v>
      </c>
      <c r="AJ215">
        <v>2502543.0819999999</v>
      </c>
      <c r="AK215">
        <v>2480996.7259999998</v>
      </c>
      <c r="AL215">
        <v>2459608.8390000002</v>
      </c>
      <c r="AM215">
        <v>2436392.83</v>
      </c>
      <c r="AN215">
        <v>2405038.699</v>
      </c>
      <c r="AO215">
        <v>2372818.4739999999</v>
      </c>
      <c r="AP215">
        <v>2340778.19</v>
      </c>
      <c r="AQ215">
        <v>2309242.81</v>
      </c>
      <c r="AR215">
        <v>2278014.2960000001</v>
      </c>
      <c r="AS215">
        <v>2246714.852</v>
      </c>
      <c r="AT215">
        <v>2215474.1329999999</v>
      </c>
      <c r="AU215">
        <v>2184198.0690000001</v>
      </c>
      <c r="AV215">
        <v>2152893.702</v>
      </c>
      <c r="AW215">
        <v>2121799.264</v>
      </c>
    </row>
    <row r="216" spans="2:49" x14ac:dyDescent="0.35">
      <c r="B216" s="274" t="s">
        <v>315</v>
      </c>
      <c r="C216">
        <v>0.96864644472622397</v>
      </c>
      <c r="D216">
        <v>0.984198376713873</v>
      </c>
      <c r="E216">
        <v>1</v>
      </c>
      <c r="F216">
        <v>0.99390500449999997</v>
      </c>
      <c r="G216">
        <v>0.96011561999999995</v>
      </c>
      <c r="H216">
        <v>0.92136745090000005</v>
      </c>
      <c r="I216">
        <v>0.90829562590000001</v>
      </c>
      <c r="J216">
        <v>0.88361399559999998</v>
      </c>
      <c r="K216">
        <v>0.84944649039999998</v>
      </c>
      <c r="L216">
        <v>0.82233646900000001</v>
      </c>
      <c r="M216">
        <v>0.80592662960000006</v>
      </c>
      <c r="N216">
        <v>0.79920270260000004</v>
      </c>
      <c r="O216">
        <v>0.77664489010000004</v>
      </c>
      <c r="P216">
        <v>0.73677674410000005</v>
      </c>
      <c r="Q216">
        <v>0.68432592430000005</v>
      </c>
      <c r="R216">
        <v>0.63538544590000001</v>
      </c>
      <c r="S216">
        <v>0.61434690069999998</v>
      </c>
      <c r="T216">
        <v>0.60946584020000005</v>
      </c>
      <c r="U216">
        <v>0.60241673500000004</v>
      </c>
      <c r="V216">
        <v>0.59716955179999998</v>
      </c>
      <c r="W216">
        <v>0.5842133719</v>
      </c>
      <c r="X216">
        <v>0.57041827160000003</v>
      </c>
      <c r="Y216">
        <v>0.55916513160000003</v>
      </c>
      <c r="Z216">
        <v>0.54942841409999998</v>
      </c>
      <c r="AA216">
        <v>0.54098170769999998</v>
      </c>
      <c r="AB216">
        <v>0.53298558370000004</v>
      </c>
      <c r="AC216">
        <v>0.52559926970000004</v>
      </c>
      <c r="AD216">
        <v>0.51828547439999995</v>
      </c>
      <c r="AE216">
        <v>0.5108960562</v>
      </c>
      <c r="AF216">
        <v>0.50353203069999997</v>
      </c>
      <c r="AG216">
        <v>0.49618333910000001</v>
      </c>
      <c r="AH216">
        <v>0.48893672560000001</v>
      </c>
      <c r="AI216">
        <v>0.48418808279999997</v>
      </c>
      <c r="AJ216">
        <v>0.47940438410000003</v>
      </c>
      <c r="AK216">
        <v>0.47466883999999998</v>
      </c>
      <c r="AL216">
        <v>0.46988966250000003</v>
      </c>
      <c r="AM216">
        <v>0.46554179179999999</v>
      </c>
      <c r="AN216">
        <v>0.46131533219999998</v>
      </c>
      <c r="AO216">
        <v>0.45723451780000002</v>
      </c>
      <c r="AP216">
        <v>0.45323154640000002</v>
      </c>
      <c r="AQ216">
        <v>0.44941207220000001</v>
      </c>
      <c r="AR216">
        <v>0.44565557</v>
      </c>
      <c r="AS216">
        <v>0.44195172430000002</v>
      </c>
      <c r="AT216">
        <v>0.43840947759999999</v>
      </c>
      <c r="AU216" s="39">
        <v>0.4349912071</v>
      </c>
      <c r="AV216">
        <v>0.4317348379</v>
      </c>
      <c r="AW216">
        <v>0.42879951919999998</v>
      </c>
    </row>
    <row r="217" spans="2:49" x14ac:dyDescent="0.35">
      <c r="B217" s="275" t="s">
        <v>316</v>
      </c>
      <c r="C217">
        <v>8232235.5397947598</v>
      </c>
      <c r="D217">
        <v>8364406.7441781899</v>
      </c>
      <c r="E217">
        <v>8498700</v>
      </c>
      <c r="F217">
        <v>8257683.9500000002</v>
      </c>
      <c r="G217">
        <v>8002180.7340000002</v>
      </c>
      <c r="H217">
        <v>7306295.8099999996</v>
      </c>
      <c r="I217">
        <v>7065728.6469999999</v>
      </c>
      <c r="J217">
        <v>6891972.8700000001</v>
      </c>
      <c r="K217">
        <v>6632614.8039999995</v>
      </c>
      <c r="L217">
        <v>6287520.2869999995</v>
      </c>
      <c r="M217">
        <v>5954801.6440000003</v>
      </c>
      <c r="N217">
        <v>5589456.3320000004</v>
      </c>
      <c r="O217">
        <v>5783385.2819999997</v>
      </c>
      <c r="P217">
        <v>6074405.3229999999</v>
      </c>
      <c r="Q217">
        <v>6363657.4970000004</v>
      </c>
      <c r="R217">
        <v>6457673.6780000003</v>
      </c>
      <c r="S217">
        <v>8855151.9260000009</v>
      </c>
      <c r="T217">
        <v>6971417.7999999998</v>
      </c>
      <c r="U217">
        <v>4812422.2280000001</v>
      </c>
      <c r="V217">
        <v>2806918.0040000002</v>
      </c>
      <c r="W217">
        <v>2602917.3339999998</v>
      </c>
      <c r="X217">
        <v>2536287.0780000002</v>
      </c>
      <c r="Y217">
        <v>2498671.09</v>
      </c>
      <c r="Z217">
        <v>2458226.8020000001</v>
      </c>
      <c r="AA217">
        <v>2417454.4780000001</v>
      </c>
      <c r="AB217">
        <v>2379820.463</v>
      </c>
      <c r="AC217">
        <v>2345059.2859999998</v>
      </c>
      <c r="AD217">
        <v>2320630.14</v>
      </c>
      <c r="AE217">
        <v>2300872.338</v>
      </c>
      <c r="AF217">
        <v>2284752.9279999998</v>
      </c>
      <c r="AG217">
        <v>2270647.5780000002</v>
      </c>
      <c r="AH217">
        <v>2258686.1120000002</v>
      </c>
      <c r="AI217">
        <v>2260979.139</v>
      </c>
      <c r="AJ217">
        <v>2263911.844</v>
      </c>
      <c r="AK217">
        <v>2267413.7790000001</v>
      </c>
      <c r="AL217">
        <v>2271186.699</v>
      </c>
      <c r="AM217">
        <v>2274179.1949999998</v>
      </c>
      <c r="AN217">
        <v>2273843.4210000001</v>
      </c>
      <c r="AO217">
        <v>2272460.6860000002</v>
      </c>
      <c r="AP217">
        <v>2270585.923</v>
      </c>
      <c r="AQ217">
        <v>2268487.895</v>
      </c>
      <c r="AR217">
        <v>2265919.8420000002</v>
      </c>
      <c r="AS217">
        <v>3011362.818</v>
      </c>
      <c r="AT217">
        <v>3846168.2319999998</v>
      </c>
      <c r="AU217">
        <v>4686598.1289999997</v>
      </c>
      <c r="AV217">
        <v>5519974.6150000002</v>
      </c>
      <c r="AW217">
        <v>6344634.0319999997</v>
      </c>
    </row>
    <row r="218" spans="2:49" x14ac:dyDescent="0.35">
      <c r="B218" s="274" t="s">
        <v>317</v>
      </c>
      <c r="C218">
        <v>463787.91773491597</v>
      </c>
      <c r="D218">
        <v>471234.182770602</v>
      </c>
      <c r="E218">
        <v>478800</v>
      </c>
      <c r="F218">
        <v>480598.67330000002</v>
      </c>
      <c r="G218">
        <v>469304.71759999997</v>
      </c>
      <c r="H218">
        <v>452563.74589999998</v>
      </c>
      <c r="I218">
        <v>461165.7966</v>
      </c>
      <c r="J218">
        <v>522371.00839999999</v>
      </c>
      <c r="K218">
        <v>571624.76489999995</v>
      </c>
      <c r="L218">
        <v>634714.34820000001</v>
      </c>
      <c r="M218">
        <v>717670.10750000004</v>
      </c>
      <c r="N218">
        <v>822888.86100000003</v>
      </c>
      <c r="O218">
        <v>787752.88390000002</v>
      </c>
      <c r="P218">
        <v>725074.48199999996</v>
      </c>
      <c r="Q218">
        <v>638100.71589999995</v>
      </c>
      <c r="R218">
        <v>555974.92310000001</v>
      </c>
      <c r="S218">
        <v>271142.59669999999</v>
      </c>
      <c r="T218">
        <v>247540.6845</v>
      </c>
      <c r="U218">
        <v>227989.73250000001</v>
      </c>
      <c r="V218">
        <v>210310.31330000001</v>
      </c>
      <c r="W218">
        <v>211167.06539999999</v>
      </c>
      <c r="X218">
        <v>211405.8653</v>
      </c>
      <c r="Y218">
        <v>204078.14350000001</v>
      </c>
      <c r="Z218">
        <v>198468.4461</v>
      </c>
      <c r="AA218">
        <v>193994.42389999999</v>
      </c>
      <c r="AB218">
        <v>190581.6238</v>
      </c>
      <c r="AC218">
        <v>187541.63089999999</v>
      </c>
      <c r="AD218">
        <v>185260.33199999999</v>
      </c>
      <c r="AE218">
        <v>182997.10089999999</v>
      </c>
      <c r="AF218">
        <v>181348.67</v>
      </c>
      <c r="AG218">
        <v>179242.54120000001</v>
      </c>
      <c r="AH218">
        <v>177260.9669</v>
      </c>
      <c r="AI218">
        <v>175798.927</v>
      </c>
      <c r="AJ218">
        <v>174377.62729999999</v>
      </c>
      <c r="AK218">
        <v>173079.55679999999</v>
      </c>
      <c r="AL218">
        <v>171879.6109</v>
      </c>
      <c r="AM218">
        <v>170539.99979999999</v>
      </c>
      <c r="AN218">
        <v>169040.4387</v>
      </c>
      <c r="AO218">
        <v>167561.72649999999</v>
      </c>
      <c r="AP218">
        <v>166130.9908</v>
      </c>
      <c r="AQ218">
        <v>164769.8842</v>
      </c>
      <c r="AR218">
        <v>163426.8112</v>
      </c>
      <c r="AS218">
        <v>162580.4411</v>
      </c>
      <c r="AT218">
        <v>161749.2862</v>
      </c>
      <c r="AU218">
        <v>160914.7053</v>
      </c>
      <c r="AV218">
        <v>160079.2758</v>
      </c>
      <c r="AW218">
        <v>159286.2322</v>
      </c>
    </row>
    <row r="219" spans="2:49" x14ac:dyDescent="0.35">
      <c r="B219" t="s">
        <v>318</v>
      </c>
      <c r="C219">
        <v>249095613.33096999</v>
      </c>
      <c r="D219">
        <v>253094923.97525701</v>
      </c>
      <c r="E219">
        <v>257158444.80000001</v>
      </c>
      <c r="F219">
        <v>257691815.80000001</v>
      </c>
      <c r="G219">
        <v>243686931</v>
      </c>
      <c r="H219">
        <v>223720260.80000001</v>
      </c>
      <c r="I219">
        <v>226813964.90000001</v>
      </c>
      <c r="J219">
        <v>222778576.90000001</v>
      </c>
      <c r="K219">
        <v>209542427.30000001</v>
      </c>
      <c r="L219">
        <v>202618440.40000001</v>
      </c>
      <c r="M219">
        <v>200962940.90000001</v>
      </c>
      <c r="N219">
        <v>200130483.90000001</v>
      </c>
      <c r="O219">
        <v>198822001.69999999</v>
      </c>
      <c r="P219">
        <v>192041992.59999999</v>
      </c>
      <c r="Q219">
        <v>182478197.40000001</v>
      </c>
      <c r="R219">
        <v>175652912.69999999</v>
      </c>
      <c r="S219">
        <v>169147613.69999999</v>
      </c>
      <c r="T219">
        <v>166916686.09999999</v>
      </c>
      <c r="U219">
        <v>165139717.40000001</v>
      </c>
      <c r="V219">
        <v>164114329.09999999</v>
      </c>
      <c r="W219">
        <v>161731070.80000001</v>
      </c>
      <c r="X219">
        <v>159424370.5</v>
      </c>
      <c r="Y219">
        <v>158888818.5</v>
      </c>
      <c r="Z219">
        <v>159136358.90000001</v>
      </c>
      <c r="AA219">
        <v>159963852.59999999</v>
      </c>
      <c r="AB219">
        <v>161139166.80000001</v>
      </c>
      <c r="AC219">
        <v>162613772.5</v>
      </c>
      <c r="AD219">
        <v>163637357.30000001</v>
      </c>
      <c r="AE219">
        <v>164676716.19999999</v>
      </c>
      <c r="AF219">
        <v>165411117.90000001</v>
      </c>
      <c r="AG219">
        <v>166453590.5</v>
      </c>
      <c r="AH219">
        <v>167547111.59999999</v>
      </c>
      <c r="AI219">
        <v>168641723</v>
      </c>
      <c r="AJ219">
        <v>169752906.19999999</v>
      </c>
      <c r="AK219">
        <v>170905902.30000001</v>
      </c>
      <c r="AL219">
        <v>172098051.5</v>
      </c>
      <c r="AM219">
        <v>173474206.90000001</v>
      </c>
      <c r="AN219">
        <v>174808410.90000001</v>
      </c>
      <c r="AO219">
        <v>176079334.80000001</v>
      </c>
      <c r="AP219">
        <v>177303648.19999999</v>
      </c>
      <c r="AQ219">
        <v>178535568.69999999</v>
      </c>
      <c r="AR219">
        <v>179730389.69999999</v>
      </c>
      <c r="AS219">
        <v>181583400.80000001</v>
      </c>
      <c r="AT219">
        <v>183559199.90000001</v>
      </c>
      <c r="AU219">
        <v>185560904.30000001</v>
      </c>
      <c r="AV219">
        <v>187588191.30000001</v>
      </c>
      <c r="AW219">
        <v>189694972.30000001</v>
      </c>
    </row>
    <row r="220" spans="2:49" x14ac:dyDescent="0.35">
      <c r="B220" t="s">
        <v>319</v>
      </c>
      <c r="C220">
        <v>41023493.601484403</v>
      </c>
      <c r="D220">
        <v>41682139.060681202</v>
      </c>
      <c r="E220">
        <v>42351359.289999999</v>
      </c>
      <c r="F220">
        <v>41572598.280000001</v>
      </c>
      <c r="G220">
        <v>37518867.799999997</v>
      </c>
      <c r="H220">
        <v>32585935.600000001</v>
      </c>
      <c r="I220">
        <v>32810555.77</v>
      </c>
      <c r="J220">
        <v>31683814.649999999</v>
      </c>
      <c r="K220">
        <v>30061383.140000001</v>
      </c>
      <c r="L220">
        <v>29976069.649999999</v>
      </c>
      <c r="M220">
        <v>29707581.329999998</v>
      </c>
      <c r="N220">
        <v>28769205.949999999</v>
      </c>
      <c r="O220">
        <v>24935600.48</v>
      </c>
      <c r="P220">
        <v>21298535.84</v>
      </c>
      <c r="Q220">
        <v>18793442.199999999</v>
      </c>
      <c r="R220">
        <v>17073701.629999999</v>
      </c>
      <c r="S220">
        <v>11949818.48</v>
      </c>
      <c r="T220">
        <v>10884814.449999999</v>
      </c>
      <c r="U220">
        <v>10341552.58</v>
      </c>
      <c r="V220">
        <v>9979548.1199999899</v>
      </c>
      <c r="W220">
        <v>9834909.2960000001</v>
      </c>
      <c r="X220">
        <v>9736238.5789999999</v>
      </c>
      <c r="Y220">
        <v>9898665.3920000009</v>
      </c>
      <c r="Z220">
        <v>10081201.380000001</v>
      </c>
      <c r="AA220">
        <v>10265773.359999999</v>
      </c>
      <c r="AB220">
        <v>10444910.689999999</v>
      </c>
      <c r="AC220">
        <v>10630780.109999999</v>
      </c>
      <c r="AD220">
        <v>10817398.16</v>
      </c>
      <c r="AE220">
        <v>10999963.640000001</v>
      </c>
      <c r="AF220">
        <v>11182029.82</v>
      </c>
      <c r="AG220">
        <v>11369245.539999999</v>
      </c>
      <c r="AH220">
        <v>11559386.619999999</v>
      </c>
      <c r="AI220">
        <v>11745147.4</v>
      </c>
      <c r="AJ220">
        <v>11935926.48</v>
      </c>
      <c r="AK220">
        <v>12131818.640000001</v>
      </c>
      <c r="AL220">
        <v>12330243.93</v>
      </c>
      <c r="AM220">
        <v>12547233.26</v>
      </c>
      <c r="AN220">
        <v>12759398.470000001</v>
      </c>
      <c r="AO220">
        <v>12966999.619999999</v>
      </c>
      <c r="AP220">
        <v>13171229</v>
      </c>
      <c r="AQ220">
        <v>13376372.18</v>
      </c>
      <c r="AR220">
        <v>13580617.48</v>
      </c>
      <c r="AS220">
        <v>13797836.82</v>
      </c>
      <c r="AT220">
        <v>14025557.960000001</v>
      </c>
      <c r="AU220">
        <v>14261235.109999999</v>
      </c>
      <c r="AV220">
        <v>14504427.68</v>
      </c>
      <c r="AW220">
        <v>14758235</v>
      </c>
    </row>
    <row r="221" spans="2:49" x14ac:dyDescent="0.35">
      <c r="B221" t="s">
        <v>320</v>
      </c>
      <c r="C221">
        <v>157256033.18237901</v>
      </c>
      <c r="D221">
        <v>159780829.66102701</v>
      </c>
      <c r="E221">
        <v>162346162.59999999</v>
      </c>
      <c r="F221">
        <v>163103572.69999999</v>
      </c>
      <c r="G221">
        <v>154354225.90000001</v>
      </c>
      <c r="H221">
        <v>142540655.09999999</v>
      </c>
      <c r="I221">
        <v>143957154.59999999</v>
      </c>
      <c r="J221">
        <v>140533865.69999999</v>
      </c>
      <c r="K221">
        <v>130688616.5</v>
      </c>
      <c r="L221">
        <v>124951097.59999999</v>
      </c>
      <c r="M221">
        <v>123555766.90000001</v>
      </c>
      <c r="N221">
        <v>122921626.3</v>
      </c>
      <c r="O221">
        <v>124650796.5</v>
      </c>
      <c r="P221">
        <v>122538915.7</v>
      </c>
      <c r="Q221">
        <v>118469963.2</v>
      </c>
      <c r="R221">
        <v>116619001</v>
      </c>
      <c r="S221">
        <v>115485669.2</v>
      </c>
      <c r="T221">
        <v>117542329.59999999</v>
      </c>
      <c r="U221">
        <v>119483651.40000001</v>
      </c>
      <c r="V221">
        <v>121534119.40000001</v>
      </c>
      <c r="W221">
        <v>120502206</v>
      </c>
      <c r="X221">
        <v>119268217</v>
      </c>
      <c r="Y221">
        <v>119131869</v>
      </c>
      <c r="Z221">
        <v>119519587.90000001</v>
      </c>
      <c r="AA221">
        <v>120335025.3</v>
      </c>
      <c r="AB221">
        <v>121403778.3</v>
      </c>
      <c r="AC221">
        <v>122734503.2</v>
      </c>
      <c r="AD221">
        <v>123461650.40000001</v>
      </c>
      <c r="AE221">
        <v>124231027.59999999</v>
      </c>
      <c r="AF221">
        <v>124712993.7</v>
      </c>
      <c r="AG221">
        <v>125532343.90000001</v>
      </c>
      <c r="AH221">
        <v>126401158.09999999</v>
      </c>
      <c r="AI221">
        <v>127097605.40000001</v>
      </c>
      <c r="AJ221">
        <v>127805444.90000001</v>
      </c>
      <c r="AK221">
        <v>128538090.40000001</v>
      </c>
      <c r="AL221">
        <v>129302363</v>
      </c>
      <c r="AM221">
        <v>130248214.3</v>
      </c>
      <c r="AN221">
        <v>131309926.59999999</v>
      </c>
      <c r="AO221">
        <v>132322105</v>
      </c>
      <c r="AP221">
        <v>133291202.40000001</v>
      </c>
      <c r="AQ221">
        <v>134262271.69999999</v>
      </c>
      <c r="AR221">
        <v>135202196.69999999</v>
      </c>
      <c r="AS221">
        <v>136038036.09999999</v>
      </c>
      <c r="AT221">
        <v>136898994.80000001</v>
      </c>
      <c r="AU221">
        <v>137777559.19999999</v>
      </c>
      <c r="AV221">
        <v>138685603.19999999</v>
      </c>
      <c r="AW221">
        <v>139668261.80000001</v>
      </c>
    </row>
    <row r="222" spans="2:49" x14ac:dyDescent="0.35">
      <c r="B222" t="s">
        <v>321</v>
      </c>
      <c r="C222">
        <v>50816086.547106199</v>
      </c>
      <c r="D222">
        <v>51631955.253548898</v>
      </c>
      <c r="E222">
        <v>52460923</v>
      </c>
      <c r="F222">
        <v>53015644.810000002</v>
      </c>
      <c r="G222">
        <v>51813837.219999999</v>
      </c>
      <c r="H222">
        <v>48593670.049999997</v>
      </c>
      <c r="I222">
        <v>50046254.549999997</v>
      </c>
      <c r="J222">
        <v>50560896.539999999</v>
      </c>
      <c r="K222">
        <v>48792427.630000003</v>
      </c>
      <c r="L222">
        <v>47691273.200000003</v>
      </c>
      <c r="M222">
        <v>47699592.670000002</v>
      </c>
      <c r="N222">
        <v>48439651.710000001</v>
      </c>
      <c r="O222">
        <v>49235604.670000002</v>
      </c>
      <c r="P222">
        <v>48204541.130000003</v>
      </c>
      <c r="Q222">
        <v>45214791.990000002</v>
      </c>
      <c r="R222">
        <v>41960210.079999998</v>
      </c>
      <c r="S222">
        <v>41712126.060000002</v>
      </c>
      <c r="T222">
        <v>38489542.030000001</v>
      </c>
      <c r="U222">
        <v>35314513.420000002</v>
      </c>
      <c r="V222">
        <v>32600661.620000001</v>
      </c>
      <c r="W222">
        <v>31393955.460000001</v>
      </c>
      <c r="X222">
        <v>30419914.850000001</v>
      </c>
      <c r="Y222">
        <v>29858284.109999999</v>
      </c>
      <c r="Z222">
        <v>29535569.609999999</v>
      </c>
      <c r="AA222">
        <v>29363054.010000002</v>
      </c>
      <c r="AB222">
        <v>29290477.780000001</v>
      </c>
      <c r="AC222">
        <v>29248489.16</v>
      </c>
      <c r="AD222">
        <v>29358308.739999998</v>
      </c>
      <c r="AE222">
        <v>29445725.010000002</v>
      </c>
      <c r="AF222">
        <v>29516094.460000001</v>
      </c>
      <c r="AG222">
        <v>29552001.079999998</v>
      </c>
      <c r="AH222">
        <v>29586566.859999999</v>
      </c>
      <c r="AI222">
        <v>29798970.23</v>
      </c>
      <c r="AJ222">
        <v>30011534.780000001</v>
      </c>
      <c r="AK222">
        <v>30235993.32</v>
      </c>
      <c r="AL222">
        <v>30465444.59</v>
      </c>
      <c r="AM222">
        <v>30678759.379999999</v>
      </c>
      <c r="AN222">
        <v>30739085.789999999</v>
      </c>
      <c r="AO222">
        <v>30790230.18</v>
      </c>
      <c r="AP222">
        <v>30841216.870000001</v>
      </c>
      <c r="AQ222">
        <v>30896924.789999999</v>
      </c>
      <c r="AR222">
        <v>30947575.530000001</v>
      </c>
      <c r="AS222">
        <v>31747527.859999999</v>
      </c>
      <c r="AT222">
        <v>32634647.140000001</v>
      </c>
      <c r="AU222">
        <v>33522109.949999999</v>
      </c>
      <c r="AV222">
        <v>34398160.420000002</v>
      </c>
      <c r="AW222">
        <v>35268475.450000003</v>
      </c>
    </row>
    <row r="223" spans="2:49" x14ac:dyDescent="0.35">
      <c r="B223" t="s">
        <v>322</v>
      </c>
      <c r="C223">
        <v>404907114.48809499</v>
      </c>
      <c r="D223">
        <v>411408029.182118</v>
      </c>
      <c r="E223">
        <v>418013318.19999999</v>
      </c>
      <c r="F223">
        <v>415499561</v>
      </c>
      <c r="G223">
        <v>396881613.89999998</v>
      </c>
      <c r="H223">
        <v>376410003.5</v>
      </c>
      <c r="I223">
        <v>376246668.10000002</v>
      </c>
      <c r="J223">
        <v>368363262</v>
      </c>
      <c r="K223">
        <v>350582476</v>
      </c>
      <c r="L223">
        <v>340208016.30000001</v>
      </c>
      <c r="M223">
        <v>335637567.80000001</v>
      </c>
      <c r="N223">
        <v>333447954.60000002</v>
      </c>
      <c r="O223">
        <v>330207361.19999999</v>
      </c>
      <c r="P223">
        <v>319861251.39999998</v>
      </c>
      <c r="Q223">
        <v>305683023.5</v>
      </c>
      <c r="R223">
        <v>295250094.39999998</v>
      </c>
      <c r="S223">
        <v>288406451.19999999</v>
      </c>
      <c r="T223">
        <v>284238358.60000002</v>
      </c>
      <c r="U223">
        <v>280221158.5</v>
      </c>
      <c r="V223">
        <v>276652029.30000001</v>
      </c>
      <c r="W223">
        <v>271149825.60000002</v>
      </c>
      <c r="X223">
        <v>265346740</v>
      </c>
      <c r="Y223">
        <v>261921077.19999999</v>
      </c>
      <c r="Z223">
        <v>259429311.80000001</v>
      </c>
      <c r="AA223">
        <v>257671576.09999999</v>
      </c>
      <c r="AB223">
        <v>256378421.90000001</v>
      </c>
      <c r="AC223">
        <v>255467351.69999999</v>
      </c>
      <c r="AD223">
        <v>254100181.19999999</v>
      </c>
      <c r="AE223">
        <v>252719968.80000001</v>
      </c>
      <c r="AF223">
        <v>251002040.80000001</v>
      </c>
      <c r="AG223">
        <v>249546654</v>
      </c>
      <c r="AH223">
        <v>248098211.59999999</v>
      </c>
      <c r="AI223">
        <v>246668185</v>
      </c>
      <c r="AJ223">
        <v>245211580.5</v>
      </c>
      <c r="AK223">
        <v>243759003.59999999</v>
      </c>
      <c r="AL223">
        <v>242317127.69999999</v>
      </c>
      <c r="AM223">
        <v>241030603.59999999</v>
      </c>
      <c r="AN223">
        <v>239643682.80000001</v>
      </c>
      <c r="AO223">
        <v>238201713</v>
      </c>
      <c r="AP223">
        <v>236740471.5</v>
      </c>
      <c r="AQ223">
        <v>235333687.59999999</v>
      </c>
      <c r="AR223">
        <v>233946280.19999999</v>
      </c>
      <c r="AS223">
        <v>233281129</v>
      </c>
      <c r="AT223">
        <v>232815276.09999999</v>
      </c>
      <c r="AU223">
        <v>232456185.19999999</v>
      </c>
      <c r="AV223">
        <v>232208702.80000001</v>
      </c>
      <c r="AW223">
        <v>232136780.90000001</v>
      </c>
    </row>
    <row r="224" spans="2:49" x14ac:dyDescent="0.35">
      <c r="B224" t="s">
        <v>323</v>
      </c>
      <c r="C224">
        <v>42122345.501310803</v>
      </c>
      <c r="D224">
        <v>42798633.383193001</v>
      </c>
      <c r="E224">
        <v>43485779.289999999</v>
      </c>
      <c r="F224">
        <v>42679633.719999999</v>
      </c>
      <c r="G224">
        <v>38596957.039999999</v>
      </c>
      <c r="H224">
        <v>33634676.350000001</v>
      </c>
      <c r="I224">
        <v>33835056.600000001</v>
      </c>
      <c r="J224">
        <v>32684156.07</v>
      </c>
      <c r="K224">
        <v>31034959.16</v>
      </c>
      <c r="L224">
        <v>30920466.850000001</v>
      </c>
      <c r="M224">
        <v>30623807.100000001</v>
      </c>
      <c r="N224">
        <v>29661045.010000002</v>
      </c>
      <c r="O224">
        <v>25809558.719999999</v>
      </c>
      <c r="P224">
        <v>22158220.809999999</v>
      </c>
      <c r="Q224">
        <v>19637479.52</v>
      </c>
      <c r="R224">
        <v>17895803.77</v>
      </c>
      <c r="S224">
        <v>12750011.189999999</v>
      </c>
      <c r="T224">
        <v>11664077.43</v>
      </c>
      <c r="U224">
        <v>11100162.02</v>
      </c>
      <c r="V224">
        <v>10714231.449999999</v>
      </c>
      <c r="W224">
        <v>10539978.4</v>
      </c>
      <c r="X224">
        <v>10406824.369999999</v>
      </c>
      <c r="Y224">
        <v>10532821.4</v>
      </c>
      <c r="Z224">
        <v>10680865.689999999</v>
      </c>
      <c r="AA224">
        <v>10834535.619999999</v>
      </c>
      <c r="AB224">
        <v>10986781.16</v>
      </c>
      <c r="AC224">
        <v>11149273.35</v>
      </c>
      <c r="AD224">
        <v>11315365.720000001</v>
      </c>
      <c r="AE224">
        <v>11479690.52</v>
      </c>
      <c r="AF224">
        <v>11645297.800000001</v>
      </c>
      <c r="AG224">
        <v>11817339.529999999</v>
      </c>
      <c r="AH224">
        <v>11993373.41</v>
      </c>
      <c r="AI224">
        <v>12165926.960000001</v>
      </c>
      <c r="AJ224">
        <v>12344113.949999999</v>
      </c>
      <c r="AK224">
        <v>12527948.550000001</v>
      </c>
      <c r="AL224">
        <v>12714834.83</v>
      </c>
      <c r="AM224">
        <v>12920152.74</v>
      </c>
      <c r="AN224">
        <v>13120767.289999999</v>
      </c>
      <c r="AO224">
        <v>13317198.939999999</v>
      </c>
      <c r="AP224">
        <v>13510691.68</v>
      </c>
      <c r="AQ224">
        <v>13705546.869999999</v>
      </c>
      <c r="AR224">
        <v>13899931.859999999</v>
      </c>
      <c r="AS224">
        <v>14107686.689999999</v>
      </c>
      <c r="AT224">
        <v>14326295.18</v>
      </c>
      <c r="AU224">
        <v>14553174.550000001</v>
      </c>
      <c r="AV224">
        <v>14787859.35</v>
      </c>
      <c r="AW224">
        <v>15033472.699999999</v>
      </c>
    </row>
    <row r="225" spans="2:49" x14ac:dyDescent="0.35">
      <c r="B225" t="s">
        <v>324</v>
      </c>
      <c r="C225">
        <v>274029684.71326298</v>
      </c>
      <c r="D225">
        <v>278429319.93874699</v>
      </c>
      <c r="E225">
        <v>282899592.69999999</v>
      </c>
      <c r="F225">
        <v>281123575.5</v>
      </c>
      <c r="G225">
        <v>268805076.5</v>
      </c>
      <c r="H225">
        <v>256893715.5</v>
      </c>
      <c r="I225">
        <v>255281181.90000001</v>
      </c>
      <c r="J225">
        <v>248935924.40000001</v>
      </c>
      <c r="K225">
        <v>235967122.5</v>
      </c>
      <c r="L225">
        <v>227751831.40000001</v>
      </c>
      <c r="M225">
        <v>224116779.40000001</v>
      </c>
      <c r="N225">
        <v>222498536.09999999</v>
      </c>
      <c r="O225">
        <v>223188615.40000001</v>
      </c>
      <c r="P225">
        <v>219244304.19999999</v>
      </c>
      <c r="Q225">
        <v>213139389.40000001</v>
      </c>
      <c r="R225">
        <v>210209458.90000001</v>
      </c>
      <c r="S225">
        <v>210803854.19999999</v>
      </c>
      <c r="T225">
        <v>211812612.59999999</v>
      </c>
      <c r="U225">
        <v>212038021.40000001</v>
      </c>
      <c r="V225">
        <v>212102352.90000001</v>
      </c>
      <c r="W225">
        <v>208991672.30000001</v>
      </c>
      <c r="X225">
        <v>205371559.5</v>
      </c>
      <c r="Y225">
        <v>203340051.90000001</v>
      </c>
      <c r="Z225">
        <v>201848342.40000001</v>
      </c>
      <c r="AA225">
        <v>200837532.59999999</v>
      </c>
      <c r="AB225">
        <v>200087861.19999999</v>
      </c>
      <c r="AC225">
        <v>199626255.19999999</v>
      </c>
      <c r="AD225">
        <v>198503778.69999999</v>
      </c>
      <c r="AE225">
        <v>197363526.80000001</v>
      </c>
      <c r="AF225">
        <v>195872128.19999999</v>
      </c>
      <c r="AG225">
        <v>194659409.30000001</v>
      </c>
      <c r="AH225">
        <v>193420551.5</v>
      </c>
      <c r="AI225">
        <v>191913425.09999999</v>
      </c>
      <c r="AJ225">
        <v>190365153.59999999</v>
      </c>
      <c r="AK225">
        <v>188787095</v>
      </c>
      <c r="AL225">
        <v>187200553.59999999</v>
      </c>
      <c r="AM225">
        <v>185785067</v>
      </c>
      <c r="AN225">
        <v>184435295.90000001</v>
      </c>
      <c r="AO225">
        <v>183032112.40000001</v>
      </c>
      <c r="AP225">
        <v>181603054.19999999</v>
      </c>
      <c r="AQ225">
        <v>180212051.59999999</v>
      </c>
      <c r="AR225">
        <v>178838259.80000001</v>
      </c>
      <c r="AS225">
        <v>177415084.69999999</v>
      </c>
      <c r="AT225">
        <v>176087417.40000001</v>
      </c>
      <c r="AU225">
        <v>174853485.40000001</v>
      </c>
      <c r="AV225">
        <v>173730666.5</v>
      </c>
      <c r="AW225">
        <v>172771140.5</v>
      </c>
    </row>
    <row r="226" spans="2:49" x14ac:dyDescent="0.35">
      <c r="B226" t="s">
        <v>325</v>
      </c>
      <c r="C226">
        <v>88755084.273521304</v>
      </c>
      <c r="D226">
        <v>90180075.860178098</v>
      </c>
      <c r="E226">
        <v>91627946.150000006</v>
      </c>
      <c r="F226">
        <v>91696351.769999996</v>
      </c>
      <c r="G226">
        <v>89479580.349999994</v>
      </c>
      <c r="H226">
        <v>85881611.680000007</v>
      </c>
      <c r="I226">
        <v>87130429.680000007</v>
      </c>
      <c r="J226">
        <v>86743181.469999999</v>
      </c>
      <c r="K226">
        <v>83580394.370000005</v>
      </c>
      <c r="L226">
        <v>81535718</v>
      </c>
      <c r="M226">
        <v>80896981.319999903</v>
      </c>
      <c r="N226">
        <v>81288373.420000002</v>
      </c>
      <c r="O226">
        <v>81209187.150000006</v>
      </c>
      <c r="P226">
        <v>78458726.379999995</v>
      </c>
      <c r="Q226">
        <v>72906154.560000002</v>
      </c>
      <c r="R226">
        <v>67144831.719999999</v>
      </c>
      <c r="S226">
        <v>64852585.759999998</v>
      </c>
      <c r="T226">
        <v>60761668.5</v>
      </c>
      <c r="U226">
        <v>57082975.140000001</v>
      </c>
      <c r="V226">
        <v>53835444.960000001</v>
      </c>
      <c r="W226">
        <v>51618174.990000002</v>
      </c>
      <c r="X226">
        <v>49568356.079999998</v>
      </c>
      <c r="Y226">
        <v>48048203.850000001</v>
      </c>
      <c r="Z226">
        <v>46900103.759999998</v>
      </c>
      <c r="AA226">
        <v>45999507.859999999</v>
      </c>
      <c r="AB226">
        <v>45303779.600000001</v>
      </c>
      <c r="AC226">
        <v>44691823.090000004</v>
      </c>
      <c r="AD226">
        <v>44281036.770000003</v>
      </c>
      <c r="AE226">
        <v>43876751.509999998</v>
      </c>
      <c r="AF226">
        <v>43484614.810000002</v>
      </c>
      <c r="AG226">
        <v>43069905.090000004</v>
      </c>
      <c r="AH226">
        <v>42684286.670000002</v>
      </c>
      <c r="AI226">
        <v>42588832.890000001</v>
      </c>
      <c r="AJ226">
        <v>42502312.979999997</v>
      </c>
      <c r="AK226">
        <v>42443960.100000001</v>
      </c>
      <c r="AL226">
        <v>42401739.299999997</v>
      </c>
      <c r="AM226">
        <v>42325383.920000002</v>
      </c>
      <c r="AN226">
        <v>42087619.590000004</v>
      </c>
      <c r="AO226">
        <v>41852401.700000003</v>
      </c>
      <c r="AP226">
        <v>41626725.590000004</v>
      </c>
      <c r="AQ226">
        <v>41416089.159999996</v>
      </c>
      <c r="AR226">
        <v>41208088.619999997</v>
      </c>
      <c r="AS226">
        <v>41758357.600000001</v>
      </c>
      <c r="AT226">
        <v>42401563.57</v>
      </c>
      <c r="AU226">
        <v>43049525.310000002</v>
      </c>
      <c r="AV226">
        <v>43690176.899999999</v>
      </c>
      <c r="AW226">
        <v>44332167.700000003</v>
      </c>
    </row>
    <row r="227" spans="2:49" x14ac:dyDescent="0.35">
      <c r="B227" t="s">
        <v>326</v>
      </c>
      <c r="C227">
        <v>431252676.25727201</v>
      </c>
      <c r="D227">
        <v>438176577.46721298</v>
      </c>
      <c r="E227">
        <v>445211644.60000002</v>
      </c>
      <c r="F227">
        <v>443095864.30000001</v>
      </c>
      <c r="G227">
        <v>423926589</v>
      </c>
      <c r="H227">
        <v>400754529.39999998</v>
      </c>
      <c r="I227">
        <v>401557491.89999998</v>
      </c>
      <c r="J227">
        <v>394375046.5</v>
      </c>
      <c r="K227">
        <v>376012673.5</v>
      </c>
      <c r="L227">
        <v>365393945.10000002</v>
      </c>
      <c r="M227">
        <v>360881104.39999998</v>
      </c>
      <c r="N227">
        <v>358798533.89999998</v>
      </c>
      <c r="O227">
        <v>356160098.19999999</v>
      </c>
      <c r="P227">
        <v>346307516.39999998</v>
      </c>
      <c r="Q227">
        <v>332542491.5</v>
      </c>
      <c r="R227">
        <v>322496695</v>
      </c>
      <c r="S227">
        <v>316152626.30000001</v>
      </c>
      <c r="T227">
        <v>311875007.89999998</v>
      </c>
      <c r="U227">
        <v>307752955.19999999</v>
      </c>
      <c r="V227">
        <v>304438118.19999999</v>
      </c>
      <c r="W227">
        <v>298580639.89999998</v>
      </c>
      <c r="X227">
        <v>292762859.19999999</v>
      </c>
      <c r="Y227">
        <v>289331248.10000002</v>
      </c>
      <c r="Z227">
        <v>286843392.89999998</v>
      </c>
      <c r="AA227">
        <v>285139088.89999998</v>
      </c>
      <c r="AB227">
        <v>283899763.19999999</v>
      </c>
      <c r="AC227">
        <v>283088626</v>
      </c>
      <c r="AD227">
        <v>281876004</v>
      </c>
      <c r="AE227">
        <v>280656926.5</v>
      </c>
      <c r="AF227">
        <v>279116785.89999998</v>
      </c>
      <c r="AG227">
        <v>277865108.89999998</v>
      </c>
      <c r="AH227">
        <v>276649255.19999999</v>
      </c>
      <c r="AI227">
        <v>275457453.19999999</v>
      </c>
      <c r="AJ227">
        <v>274252236.39999998</v>
      </c>
      <c r="AK227">
        <v>273079647.69999999</v>
      </c>
      <c r="AL227">
        <v>271926198.80000001</v>
      </c>
      <c r="AM227">
        <v>270991894.5</v>
      </c>
      <c r="AN227">
        <v>269916072.10000002</v>
      </c>
      <c r="AO227">
        <v>268776439.89999998</v>
      </c>
      <c r="AP227">
        <v>267620826.30000001</v>
      </c>
      <c r="AQ227">
        <v>266542577.59999999</v>
      </c>
      <c r="AR227">
        <v>265474587.69999999</v>
      </c>
      <c r="AS227">
        <v>265137180.69999999</v>
      </c>
      <c r="AT227">
        <v>265009680.09999999</v>
      </c>
      <c r="AU227">
        <v>264986029.5</v>
      </c>
      <c r="AV227">
        <v>265078073.90000001</v>
      </c>
      <c r="AW227">
        <v>265375950.40000001</v>
      </c>
    </row>
    <row r="228" spans="2:49" x14ac:dyDescent="0.35">
      <c r="B228" t="s">
        <v>327</v>
      </c>
      <c r="C228">
        <v>259.678215133631</v>
      </c>
      <c r="D228">
        <v>263.84743287290001</v>
      </c>
      <c r="E228">
        <v>268.92818929999999</v>
      </c>
      <c r="F228">
        <v>274.72021489999997</v>
      </c>
      <c r="G228">
        <v>275.22614099999998</v>
      </c>
      <c r="H228">
        <v>264.43301120000001</v>
      </c>
      <c r="I228">
        <v>273.27848289999997</v>
      </c>
      <c r="J228">
        <v>274.25156920000001</v>
      </c>
      <c r="K228">
        <v>268.40614970000001</v>
      </c>
      <c r="L228">
        <v>263.32870179999998</v>
      </c>
      <c r="M228">
        <v>260.89871979999998</v>
      </c>
      <c r="N228">
        <v>258.21743939999999</v>
      </c>
      <c r="O228">
        <v>256.20911169999999</v>
      </c>
      <c r="P228">
        <v>252.8020027</v>
      </c>
      <c r="Q228">
        <v>248.18562349999999</v>
      </c>
      <c r="R228">
        <v>242.041357</v>
      </c>
      <c r="S228">
        <v>230.4413945</v>
      </c>
      <c r="T228">
        <v>224.841756</v>
      </c>
      <c r="U228">
        <v>220.81991120000001</v>
      </c>
      <c r="V228">
        <v>217.64824519999999</v>
      </c>
      <c r="W228">
        <v>224.01748979999999</v>
      </c>
      <c r="X228">
        <v>230.66762360000001</v>
      </c>
      <c r="Y228">
        <v>229.92660409999999</v>
      </c>
      <c r="Z228">
        <v>229.3060499</v>
      </c>
      <c r="AA228">
        <v>228.95782360000001</v>
      </c>
      <c r="AB228">
        <v>228.62414609999999</v>
      </c>
      <c r="AC228">
        <v>228.5455384</v>
      </c>
      <c r="AD228">
        <v>224.86070079999999</v>
      </c>
      <c r="AE228">
        <v>221.49589030000001</v>
      </c>
      <c r="AF228">
        <v>219.65396820000001</v>
      </c>
      <c r="AG228">
        <v>217.12395190000001</v>
      </c>
      <c r="AH228">
        <v>214.7552919</v>
      </c>
      <c r="AI228">
        <v>212.71197559999999</v>
      </c>
      <c r="AJ228">
        <v>210.70052920000001</v>
      </c>
      <c r="AK228">
        <v>208.7353292</v>
      </c>
      <c r="AL228">
        <v>206.86020149999999</v>
      </c>
      <c r="AM228">
        <v>204.98427050000001</v>
      </c>
      <c r="AN228">
        <v>203.1340917</v>
      </c>
      <c r="AO228">
        <v>201.22080589999999</v>
      </c>
      <c r="AP228">
        <v>199.30918869999999</v>
      </c>
      <c r="AQ228">
        <v>197.4368733</v>
      </c>
      <c r="AR228">
        <v>195.5834897</v>
      </c>
      <c r="AS228">
        <v>194.43345249999999</v>
      </c>
      <c r="AT228">
        <v>193.29447819999999</v>
      </c>
      <c r="AU228">
        <v>192.16228150000001</v>
      </c>
      <c r="AV228">
        <v>191.04426409999999</v>
      </c>
      <c r="AW228">
        <v>189.97113630000001</v>
      </c>
    </row>
    <row r="229" spans="2:49" x14ac:dyDescent="0.35">
      <c r="B229" t="s">
        <v>328</v>
      </c>
      <c r="C229">
        <v>5.5705789795526002</v>
      </c>
      <c r="D229">
        <v>5.6600164269241402</v>
      </c>
      <c r="E229">
        <v>5.7508898210000003</v>
      </c>
      <c r="F229">
        <v>5.7774926930000001</v>
      </c>
      <c r="G229">
        <v>4.9994234740000003</v>
      </c>
      <c r="H229">
        <v>4.2505088569999998</v>
      </c>
      <c r="I229">
        <v>4.516470161</v>
      </c>
      <c r="J229">
        <v>4.4004843610000002</v>
      </c>
      <c r="K229">
        <v>4.2013627480000002</v>
      </c>
      <c r="L229">
        <v>4.4249192380000002</v>
      </c>
      <c r="M229">
        <v>4.588074142</v>
      </c>
      <c r="N229">
        <v>4.5939322589999998</v>
      </c>
      <c r="O229">
        <v>3.9255844689999999</v>
      </c>
      <c r="P229">
        <v>3.2604019499999999</v>
      </c>
      <c r="Q229">
        <v>2.8432722319999999</v>
      </c>
      <c r="R229">
        <v>2.64132335</v>
      </c>
      <c r="S229">
        <v>2.4776241890000001</v>
      </c>
      <c r="T229">
        <v>2.4044440709999999</v>
      </c>
      <c r="U229">
        <v>2.3941102729999999</v>
      </c>
      <c r="V229">
        <v>2.412767557</v>
      </c>
      <c r="W229">
        <v>2.4301483269999999</v>
      </c>
      <c r="X229">
        <v>2.4559615080000001</v>
      </c>
      <c r="Y229">
        <v>2.4906364660000002</v>
      </c>
      <c r="Z229">
        <v>2.5264774609999998</v>
      </c>
      <c r="AA229">
        <v>2.5635813870000002</v>
      </c>
      <c r="AB229">
        <v>2.6003325369999999</v>
      </c>
      <c r="AC229">
        <v>2.639719178</v>
      </c>
      <c r="AD229">
        <v>2.6796871179999999</v>
      </c>
      <c r="AE229">
        <v>2.7190367339999999</v>
      </c>
      <c r="AF229">
        <v>2.7585655729999998</v>
      </c>
      <c r="AG229">
        <v>2.7996072519999999</v>
      </c>
      <c r="AH229">
        <v>2.8415580760000001</v>
      </c>
      <c r="AI229">
        <v>2.8825251519999999</v>
      </c>
      <c r="AJ229">
        <v>2.9248929860000001</v>
      </c>
      <c r="AK229">
        <v>2.9686665140000001</v>
      </c>
      <c r="AL229">
        <v>3.0131999459999999</v>
      </c>
      <c r="AM229">
        <v>3.0623977249999998</v>
      </c>
      <c r="AN229">
        <v>3.1104603709999998</v>
      </c>
      <c r="AO229">
        <v>3.1575907870000002</v>
      </c>
      <c r="AP229">
        <v>3.204056166</v>
      </c>
      <c r="AQ229">
        <v>3.250909413</v>
      </c>
      <c r="AR229">
        <v>3.2977124390000001</v>
      </c>
      <c r="AS229">
        <v>3.3477625199999999</v>
      </c>
      <c r="AT229">
        <v>3.400533931</v>
      </c>
      <c r="AU229">
        <v>3.4554415280000002</v>
      </c>
      <c r="AV229">
        <v>3.5123794899999998</v>
      </c>
      <c r="AW229">
        <v>3.5721097620000002</v>
      </c>
    </row>
    <row r="230" spans="2:49" x14ac:dyDescent="0.35">
      <c r="B230" t="s">
        <v>329</v>
      </c>
      <c r="C230">
        <v>5.5705789795526002</v>
      </c>
      <c r="D230">
        <v>5.6600164269241402</v>
      </c>
      <c r="E230">
        <v>5.7508898210000003</v>
      </c>
      <c r="F230">
        <v>5.7774926930000001</v>
      </c>
      <c r="G230">
        <v>4.9994234740000003</v>
      </c>
      <c r="H230">
        <v>4.2505088569999998</v>
      </c>
      <c r="I230">
        <v>4.516470161</v>
      </c>
      <c r="J230">
        <v>4.4004843610000002</v>
      </c>
      <c r="K230">
        <v>4.2013627480000002</v>
      </c>
      <c r="L230">
        <v>4.4249192380000002</v>
      </c>
      <c r="M230">
        <v>4.588074142</v>
      </c>
      <c r="N230">
        <v>4.5939322589999998</v>
      </c>
      <c r="O230">
        <v>3.9255844689999999</v>
      </c>
      <c r="P230">
        <v>3.2604019499999999</v>
      </c>
      <c r="Q230">
        <v>2.8432722319999999</v>
      </c>
      <c r="R230">
        <v>2.64132335</v>
      </c>
      <c r="S230">
        <v>2.4776241890000001</v>
      </c>
      <c r="T230">
        <v>2.4044440709999999</v>
      </c>
      <c r="U230">
        <v>2.3941102729999999</v>
      </c>
      <c r="V230">
        <v>2.412767557</v>
      </c>
      <c r="W230">
        <v>2.4301483269999999</v>
      </c>
      <c r="X230">
        <v>2.4559615080000001</v>
      </c>
      <c r="Y230">
        <v>2.4906364660000002</v>
      </c>
      <c r="Z230">
        <v>2.5264774609999998</v>
      </c>
      <c r="AA230">
        <v>2.5635813870000002</v>
      </c>
      <c r="AB230">
        <v>2.6003325369999999</v>
      </c>
      <c r="AC230">
        <v>2.639719178</v>
      </c>
      <c r="AD230">
        <v>2.6796871179999999</v>
      </c>
      <c r="AE230">
        <v>2.7190367339999999</v>
      </c>
      <c r="AF230">
        <v>2.7585655729999998</v>
      </c>
      <c r="AG230">
        <v>2.7996072519999999</v>
      </c>
      <c r="AH230">
        <v>2.8415580760000001</v>
      </c>
      <c r="AI230">
        <v>2.8825251519999999</v>
      </c>
      <c r="AJ230">
        <v>2.9248929860000001</v>
      </c>
      <c r="AK230">
        <v>2.9686665140000001</v>
      </c>
      <c r="AL230">
        <v>3.0131999459999999</v>
      </c>
      <c r="AM230">
        <v>3.0623977249999998</v>
      </c>
      <c r="AN230">
        <v>3.1104603709999998</v>
      </c>
      <c r="AO230">
        <v>3.1575907870000002</v>
      </c>
      <c r="AP230">
        <v>3.204056166</v>
      </c>
      <c r="AQ230">
        <v>3.250909413</v>
      </c>
      <c r="AR230">
        <v>3.2977124390000001</v>
      </c>
      <c r="AS230">
        <v>3.3477625199999999</v>
      </c>
      <c r="AT230">
        <v>3.400533931</v>
      </c>
      <c r="AU230">
        <v>3.4554415280000002</v>
      </c>
      <c r="AV230">
        <v>3.5123794899999998</v>
      </c>
      <c r="AW230">
        <v>3.5721097620000002</v>
      </c>
    </row>
    <row r="231" spans="2:49" x14ac:dyDescent="0.35">
      <c r="B231" t="s">
        <v>330</v>
      </c>
      <c r="C231">
        <v>85.960981581352499</v>
      </c>
      <c r="D231">
        <v>87.341112945508399</v>
      </c>
      <c r="E231">
        <v>88.747785539999995</v>
      </c>
      <c r="F231">
        <v>88.317586289999994</v>
      </c>
      <c r="G231">
        <v>84.474622240000002</v>
      </c>
      <c r="H231">
        <v>80.767274689999894</v>
      </c>
      <c r="I231">
        <v>80.379448479999894</v>
      </c>
      <c r="J231">
        <v>78.495036679999998</v>
      </c>
      <c r="K231">
        <v>74.451793159999994</v>
      </c>
      <c r="L231">
        <v>71.942146269999995</v>
      </c>
      <c r="M231">
        <v>70.907667529999998</v>
      </c>
      <c r="N231">
        <v>70.504315250000005</v>
      </c>
      <c r="O231">
        <v>70.794879010000002</v>
      </c>
      <c r="P231">
        <v>69.573939240000001</v>
      </c>
      <c r="Q231">
        <v>67.644558009999997</v>
      </c>
      <c r="R231">
        <v>66.740949189999995</v>
      </c>
      <c r="S231">
        <v>67.057898359999996</v>
      </c>
      <c r="T231">
        <v>67.143995329999996</v>
      </c>
      <c r="U231">
        <v>66.970497739999999</v>
      </c>
      <c r="V231">
        <v>66.757671099999996</v>
      </c>
      <c r="W231">
        <v>65.83091091</v>
      </c>
      <c r="X231">
        <v>64.780000819999998</v>
      </c>
      <c r="Y231">
        <v>64.157642679999995</v>
      </c>
      <c r="Z231">
        <v>63.703910020000002</v>
      </c>
      <c r="AA231">
        <v>63.405347550000002</v>
      </c>
      <c r="AB231">
        <v>63.189007289999999</v>
      </c>
      <c r="AC231">
        <v>63.065179469999997</v>
      </c>
      <c r="AD231">
        <v>62.709390679999998</v>
      </c>
      <c r="AE231">
        <v>62.346252479999997</v>
      </c>
      <c r="AF231">
        <v>61.88124388</v>
      </c>
      <c r="AG231">
        <v>61.497234550000002</v>
      </c>
      <c r="AH231">
        <v>61.105329879999999</v>
      </c>
      <c r="AI231">
        <v>60.64403678</v>
      </c>
      <c r="AJ231">
        <v>60.171654230000001</v>
      </c>
      <c r="AK231">
        <v>59.690441149999998</v>
      </c>
      <c r="AL231">
        <v>59.206223749999999</v>
      </c>
      <c r="AM231">
        <v>58.778148100000003</v>
      </c>
      <c r="AN231">
        <v>58.360138640000002</v>
      </c>
      <c r="AO231">
        <v>57.92358875</v>
      </c>
      <c r="AP231">
        <v>57.478433860000003</v>
      </c>
      <c r="AQ231">
        <v>57.045230050000001</v>
      </c>
      <c r="AR231">
        <v>56.617119870000003</v>
      </c>
      <c r="AS231">
        <v>56.180322029999999</v>
      </c>
      <c r="AT231">
        <v>55.77389427</v>
      </c>
      <c r="AU231">
        <v>55.396980159999998</v>
      </c>
      <c r="AV231">
        <v>55.055145379999999</v>
      </c>
      <c r="AW231">
        <v>54.765144730000003</v>
      </c>
    </row>
    <row r="232" spans="2:49" x14ac:dyDescent="0.35">
      <c r="B232" t="s">
        <v>331</v>
      </c>
      <c r="C232">
        <v>0.67805251130835598</v>
      </c>
      <c r="D232">
        <v>0.68893886369971102</v>
      </c>
      <c r="E232">
        <v>0.70003457099999999</v>
      </c>
      <c r="F232">
        <v>1.1064569319999999</v>
      </c>
      <c r="G232">
        <v>1.4522029860000001</v>
      </c>
      <c r="H232">
        <v>1.7669076109999999</v>
      </c>
      <c r="I232">
        <v>2.1368769049999998</v>
      </c>
      <c r="J232">
        <v>2.4727518019999999</v>
      </c>
      <c r="K232">
        <v>2.7158244960000002</v>
      </c>
      <c r="L232">
        <v>2.9860289299999998</v>
      </c>
      <c r="M232">
        <v>3.3030284380000001</v>
      </c>
      <c r="N232">
        <v>3.6451953399999999</v>
      </c>
      <c r="O232">
        <v>3.8702080329999999</v>
      </c>
      <c r="P232">
        <v>4.021677757</v>
      </c>
      <c r="Q232">
        <v>4.1344961969999998</v>
      </c>
      <c r="R232">
        <v>4.3133233459999998</v>
      </c>
      <c r="S232">
        <v>3.3385253939999999</v>
      </c>
      <c r="T232">
        <v>3.5342515809999999</v>
      </c>
      <c r="U232">
        <v>3.7124125650000002</v>
      </c>
      <c r="V232">
        <v>3.883756011</v>
      </c>
      <c r="W232">
        <v>3.9488315140000001</v>
      </c>
      <c r="X232">
        <v>4.0038473190000001</v>
      </c>
      <c r="Y232">
        <v>3.9609892690000001</v>
      </c>
      <c r="Z232">
        <v>3.9286123399999999</v>
      </c>
      <c r="AA232">
        <v>3.9058519600000001</v>
      </c>
      <c r="AB232">
        <v>3.8887651480000001</v>
      </c>
      <c r="AC232">
        <v>3.8774669890000002</v>
      </c>
      <c r="AD232">
        <v>3.8461951939999999</v>
      </c>
      <c r="AE232">
        <v>3.8144241189999999</v>
      </c>
      <c r="AF232">
        <v>3.7822106899999999</v>
      </c>
      <c r="AG232">
        <v>3.7508974249999998</v>
      </c>
      <c r="AH232">
        <v>3.7190203780000002</v>
      </c>
      <c r="AI232">
        <v>3.688802527</v>
      </c>
      <c r="AJ232">
        <v>3.658034067</v>
      </c>
      <c r="AK232">
        <v>3.6268577689999999</v>
      </c>
      <c r="AL232">
        <v>3.5944633019999999</v>
      </c>
      <c r="AM232">
        <v>3.5656002930000001</v>
      </c>
      <c r="AN232">
        <v>3.5511637249999999</v>
      </c>
      <c r="AO232">
        <v>3.5359489439999998</v>
      </c>
      <c r="AP232">
        <v>3.5205721209999998</v>
      </c>
      <c r="AQ232">
        <v>3.5063112410000001</v>
      </c>
      <c r="AR232">
        <v>3.4927727960000001</v>
      </c>
      <c r="AS232">
        <v>3.483108868</v>
      </c>
      <c r="AT232">
        <v>3.4754675659999998</v>
      </c>
      <c r="AU232">
        <v>3.4698288740000001</v>
      </c>
      <c r="AV232">
        <v>3.4665776109999999</v>
      </c>
      <c r="AW232">
        <v>3.4668160719999999</v>
      </c>
    </row>
    <row r="233" spans="2:49" x14ac:dyDescent="0.35">
      <c r="B233" t="s">
        <v>332</v>
      </c>
      <c r="C233">
        <v>85.960981581352499</v>
      </c>
      <c r="D233">
        <v>87.341112945508399</v>
      </c>
      <c r="E233">
        <v>88.747785539999995</v>
      </c>
      <c r="F233">
        <v>88.317586289999994</v>
      </c>
      <c r="G233">
        <v>84.474622240000002</v>
      </c>
      <c r="H233">
        <v>80.767274689999894</v>
      </c>
      <c r="I233">
        <v>80.379448479999894</v>
      </c>
      <c r="J233">
        <v>78.495036679999998</v>
      </c>
      <c r="K233">
        <v>74.451793159999994</v>
      </c>
      <c r="L233">
        <v>71.942146269999995</v>
      </c>
      <c r="M233">
        <v>70.907667529999998</v>
      </c>
      <c r="N233">
        <v>70.504315250000005</v>
      </c>
      <c r="O233">
        <v>70.794879010000002</v>
      </c>
      <c r="P233">
        <v>69.573939240000001</v>
      </c>
      <c r="Q233">
        <v>67.644558009999997</v>
      </c>
      <c r="R233">
        <v>66.740949189999995</v>
      </c>
      <c r="S233">
        <v>67.057898359999996</v>
      </c>
      <c r="T233">
        <v>67.143995329999996</v>
      </c>
      <c r="U233">
        <v>66.970497739999999</v>
      </c>
      <c r="V233">
        <v>66.757671099999996</v>
      </c>
      <c r="W233">
        <v>65.83091091</v>
      </c>
      <c r="X233">
        <v>64.780000819999998</v>
      </c>
      <c r="Y233">
        <v>64.157642679999995</v>
      </c>
      <c r="Z233">
        <v>63.703910020000002</v>
      </c>
      <c r="AA233">
        <v>63.405347550000002</v>
      </c>
      <c r="AB233">
        <v>63.189007289999999</v>
      </c>
      <c r="AC233">
        <v>63.065179469999997</v>
      </c>
      <c r="AD233">
        <v>62.709390679999998</v>
      </c>
      <c r="AE233">
        <v>62.346252479999997</v>
      </c>
      <c r="AF233">
        <v>61.88124388</v>
      </c>
      <c r="AG233">
        <v>61.497234550000002</v>
      </c>
      <c r="AH233">
        <v>61.105329879999999</v>
      </c>
      <c r="AI233">
        <v>60.64403678</v>
      </c>
      <c r="AJ233">
        <v>60.171654230000001</v>
      </c>
      <c r="AK233">
        <v>59.690441149999998</v>
      </c>
      <c r="AL233">
        <v>59.206223749999999</v>
      </c>
      <c r="AM233">
        <v>58.778148100000003</v>
      </c>
      <c r="AN233">
        <v>58.360138640000002</v>
      </c>
      <c r="AO233">
        <v>57.92358875</v>
      </c>
      <c r="AP233">
        <v>57.478433860000003</v>
      </c>
      <c r="AQ233">
        <v>57.045230050000001</v>
      </c>
      <c r="AR233">
        <v>56.617119870000003</v>
      </c>
      <c r="AS233">
        <v>56.180322029999999</v>
      </c>
      <c r="AT233">
        <v>55.77389427</v>
      </c>
      <c r="AU233">
        <v>55.396980159999998</v>
      </c>
      <c r="AV233">
        <v>55.055145379999999</v>
      </c>
      <c r="AW233">
        <v>54.765144730000003</v>
      </c>
    </row>
    <row r="234" spans="2:49" x14ac:dyDescent="0.35">
      <c r="B234" t="s">
        <v>333</v>
      </c>
      <c r="C234">
        <v>0.67805251130835598</v>
      </c>
      <c r="D234">
        <v>0.68893886369971102</v>
      </c>
      <c r="E234">
        <v>0.70003457099999999</v>
      </c>
      <c r="F234">
        <v>1.1064569319999999</v>
      </c>
      <c r="G234">
        <v>1.4522029860000001</v>
      </c>
      <c r="H234">
        <v>1.7669076109999999</v>
      </c>
      <c r="I234">
        <v>2.1368769049999998</v>
      </c>
      <c r="J234">
        <v>2.4727518019999999</v>
      </c>
      <c r="K234">
        <v>2.7158244960000002</v>
      </c>
      <c r="L234">
        <v>2.9860289299999998</v>
      </c>
      <c r="M234">
        <v>3.3030284380000001</v>
      </c>
      <c r="N234">
        <v>3.6451953399999999</v>
      </c>
      <c r="O234">
        <v>3.8702080329999999</v>
      </c>
      <c r="P234">
        <v>4.021677757</v>
      </c>
      <c r="Q234">
        <v>4.1344961969999998</v>
      </c>
      <c r="R234">
        <v>4.3133233459999998</v>
      </c>
      <c r="S234">
        <v>3.3385253939999999</v>
      </c>
      <c r="T234">
        <v>3.5342515809999999</v>
      </c>
      <c r="U234">
        <v>3.7124125650000002</v>
      </c>
      <c r="V234">
        <v>3.883756011</v>
      </c>
      <c r="W234">
        <v>3.9488315140000001</v>
      </c>
      <c r="X234">
        <v>4.0038473190000001</v>
      </c>
      <c r="Y234">
        <v>3.9609892690000001</v>
      </c>
      <c r="Z234">
        <v>3.9286123399999999</v>
      </c>
      <c r="AA234">
        <v>3.9058519600000001</v>
      </c>
      <c r="AB234">
        <v>3.8887651480000001</v>
      </c>
      <c r="AC234">
        <v>3.8774669890000002</v>
      </c>
      <c r="AD234">
        <v>3.8461951939999999</v>
      </c>
      <c r="AE234">
        <v>3.8144241189999999</v>
      </c>
      <c r="AF234">
        <v>3.7822106899999999</v>
      </c>
      <c r="AG234">
        <v>3.7508974249999998</v>
      </c>
      <c r="AH234">
        <v>3.7190203780000002</v>
      </c>
      <c r="AI234">
        <v>3.688802527</v>
      </c>
      <c r="AJ234">
        <v>3.658034067</v>
      </c>
      <c r="AK234">
        <v>3.6268577689999999</v>
      </c>
      <c r="AL234">
        <v>3.5944633019999999</v>
      </c>
      <c r="AM234">
        <v>3.5656002930000001</v>
      </c>
      <c r="AN234">
        <v>3.5511637249999999</v>
      </c>
      <c r="AO234">
        <v>3.5359489439999998</v>
      </c>
      <c r="AP234">
        <v>3.5205721209999998</v>
      </c>
      <c r="AQ234">
        <v>3.5063112410000001</v>
      </c>
      <c r="AR234">
        <v>3.4927727960000001</v>
      </c>
      <c r="AS234">
        <v>3.483108868</v>
      </c>
      <c r="AT234">
        <v>3.4754675659999998</v>
      </c>
      <c r="AU234">
        <v>3.4698288740000001</v>
      </c>
      <c r="AV234">
        <v>3.4665776109999999</v>
      </c>
      <c r="AW234">
        <v>3.4668160719999999</v>
      </c>
    </row>
    <row r="235" spans="2:49" x14ac:dyDescent="0.35">
      <c r="B235" t="s">
        <v>334</v>
      </c>
      <c r="C235">
        <v>114.221490567207</v>
      </c>
      <c r="D235">
        <v>116.055353544252</v>
      </c>
      <c r="E235">
        <v>118.47422469999999</v>
      </c>
      <c r="F235">
        <v>123.5515714</v>
      </c>
      <c r="G235">
        <v>128.69040509999999</v>
      </c>
      <c r="H235">
        <v>124.13671530000001</v>
      </c>
      <c r="I235">
        <v>131.21110329999999</v>
      </c>
      <c r="J235">
        <v>133.32519099999999</v>
      </c>
      <c r="K235">
        <v>132.59309060000001</v>
      </c>
      <c r="L235">
        <v>130.24472009999999</v>
      </c>
      <c r="M235">
        <v>128.30904190000001</v>
      </c>
      <c r="N235">
        <v>125.1966125</v>
      </c>
      <c r="O235">
        <v>121.8368665</v>
      </c>
      <c r="P235">
        <v>119.56592740000001</v>
      </c>
      <c r="Q235">
        <v>117.6860918</v>
      </c>
      <c r="R235">
        <v>113.11560489999999</v>
      </c>
      <c r="S235">
        <v>103.2361592</v>
      </c>
      <c r="T235">
        <v>99.465334369999894</v>
      </c>
      <c r="U235">
        <v>96.885669010000001</v>
      </c>
      <c r="V235">
        <v>94.928333890000005</v>
      </c>
      <c r="W235">
        <v>102.2124013</v>
      </c>
      <c r="X235">
        <v>109.8879264</v>
      </c>
      <c r="Y235">
        <v>109.9867773</v>
      </c>
      <c r="Z235">
        <v>109.8524436</v>
      </c>
      <c r="AA235">
        <v>109.6909876</v>
      </c>
      <c r="AB235">
        <v>109.4057155</v>
      </c>
      <c r="AC235">
        <v>109.2187229</v>
      </c>
      <c r="AD235">
        <v>105.4295856</v>
      </c>
      <c r="AE235">
        <v>101.948555</v>
      </c>
      <c r="AF235">
        <v>99.886123190000006</v>
      </c>
      <c r="AG235">
        <v>97.135210060000006</v>
      </c>
      <c r="AH235">
        <v>94.530636130000005</v>
      </c>
      <c r="AI235">
        <v>92.141301089999999</v>
      </c>
      <c r="AJ235">
        <v>89.812068740000001</v>
      </c>
      <c r="AK235">
        <v>87.540207339999995</v>
      </c>
      <c r="AL235">
        <v>85.284477879999997</v>
      </c>
      <c r="AM235">
        <v>83.023719159999999</v>
      </c>
      <c r="AN235">
        <v>80.841069700000006</v>
      </c>
      <c r="AO235">
        <v>78.637476320000005</v>
      </c>
      <c r="AP235">
        <v>76.450225759999995</v>
      </c>
      <c r="AQ235">
        <v>74.287357540000002</v>
      </c>
      <c r="AR235">
        <v>72.146266620000006</v>
      </c>
      <c r="AS235">
        <v>70.23450115</v>
      </c>
      <c r="AT235">
        <v>68.30795474</v>
      </c>
      <c r="AU235">
        <v>66.367821399999997</v>
      </c>
      <c r="AV235">
        <v>64.415685139999894</v>
      </c>
      <c r="AW235">
        <v>62.455035369999997</v>
      </c>
    </row>
    <row r="236" spans="2:49" x14ac:dyDescent="0.35">
      <c r="B236" t="s">
        <v>335</v>
      </c>
      <c r="C236">
        <v>1.2736350545564401</v>
      </c>
      <c r="D236">
        <v>1.2940836773262701</v>
      </c>
      <c r="E236">
        <v>1.321055477</v>
      </c>
      <c r="F236">
        <v>1.2468766060000001</v>
      </c>
      <c r="G236">
        <v>1.1754606219999999</v>
      </c>
      <c r="H236">
        <v>1.0262608520000001</v>
      </c>
      <c r="I236">
        <v>0.98182198909999996</v>
      </c>
      <c r="J236">
        <v>0.91269658269999998</v>
      </c>
      <c r="K236">
        <v>0.83036923289999998</v>
      </c>
      <c r="L236">
        <v>0.74615755260000005</v>
      </c>
      <c r="M236">
        <v>0.67240580299999997</v>
      </c>
      <c r="N236">
        <v>0.60014208120000001</v>
      </c>
      <c r="O236">
        <v>0.53358137569999997</v>
      </c>
      <c r="P236">
        <v>0.47837292349999999</v>
      </c>
      <c r="Q236">
        <v>0.4301279281</v>
      </c>
      <c r="R236">
        <v>0.37764510340000002</v>
      </c>
      <c r="S236">
        <v>0.32736568020000001</v>
      </c>
      <c r="T236">
        <v>0.51335057319999999</v>
      </c>
      <c r="U236">
        <v>0.68424406719999997</v>
      </c>
      <c r="V236">
        <v>0.84294232609999997</v>
      </c>
      <c r="W236">
        <v>0.78441338790000004</v>
      </c>
      <c r="X236">
        <v>0.71263033269999998</v>
      </c>
      <c r="Y236">
        <v>0.70770905539999995</v>
      </c>
      <c r="Z236">
        <v>0.70127598759999998</v>
      </c>
      <c r="AA236">
        <v>0.69467119129999999</v>
      </c>
      <c r="AB236">
        <v>0.68750385749999998</v>
      </c>
      <c r="AC236">
        <v>0.68097832260000002</v>
      </c>
      <c r="AD236">
        <v>0.67953917679999998</v>
      </c>
      <c r="AE236">
        <v>0.67902672610000003</v>
      </c>
      <c r="AF236">
        <v>0.68641384409999995</v>
      </c>
      <c r="AG236">
        <v>0.69010541670000003</v>
      </c>
      <c r="AH236">
        <v>0.69411686859999999</v>
      </c>
      <c r="AI236">
        <v>0.68429668590000003</v>
      </c>
      <c r="AJ236">
        <v>0.67476338189999996</v>
      </c>
      <c r="AK236">
        <v>0.66550451939999999</v>
      </c>
      <c r="AL236">
        <v>0.65644710269999995</v>
      </c>
      <c r="AM236">
        <v>0.64720609149999997</v>
      </c>
      <c r="AN236">
        <v>0.65359453789999999</v>
      </c>
      <c r="AO236">
        <v>0.6594494796</v>
      </c>
      <c r="AP236">
        <v>0.66505392939999997</v>
      </c>
      <c r="AQ236" s="39">
        <v>0.67047215770000002</v>
      </c>
      <c r="AR236" s="39">
        <v>0.67567897460000004</v>
      </c>
      <c r="AS236" s="39">
        <v>0.67891358310000005</v>
      </c>
      <c r="AT236" s="39">
        <v>0.68199480580000005</v>
      </c>
      <c r="AU236" s="39">
        <v>0.68492032650000001</v>
      </c>
      <c r="AV236" s="39">
        <v>0.68769196590000004</v>
      </c>
      <c r="AW236" s="39">
        <v>0.69033316190000005</v>
      </c>
    </row>
    <row r="237" spans="2:49" x14ac:dyDescent="0.35">
      <c r="B237" t="s">
        <v>336</v>
      </c>
      <c r="C237">
        <v>3.4574974609126801</v>
      </c>
      <c r="D237">
        <v>3.51300870100687</v>
      </c>
      <c r="E237">
        <v>3.5862282059999999</v>
      </c>
      <c r="F237">
        <v>3.5670693400000002</v>
      </c>
      <c r="G237">
        <v>3.5439133690000002</v>
      </c>
      <c r="H237">
        <v>3.2608933360000001</v>
      </c>
      <c r="I237">
        <v>3.2880120650000002</v>
      </c>
      <c r="J237">
        <v>3.2382330640000001</v>
      </c>
      <c r="K237">
        <v>3.1213041370000001</v>
      </c>
      <c r="L237">
        <v>2.9715336080000001</v>
      </c>
      <c r="M237">
        <v>2.8370625739999999</v>
      </c>
      <c r="N237">
        <v>2.6827546770000001</v>
      </c>
      <c r="O237">
        <v>2.9058466639999998</v>
      </c>
      <c r="P237">
        <v>3.1740489300000001</v>
      </c>
      <c r="Q237">
        <v>3.4773633930000001</v>
      </c>
      <c r="R237">
        <v>3.7202548919999998</v>
      </c>
      <c r="S237">
        <v>5.7498801530000003</v>
      </c>
      <c r="T237">
        <v>4.2103530879999997</v>
      </c>
      <c r="U237">
        <v>2.859999255</v>
      </c>
      <c r="V237">
        <v>1.6359633769999999</v>
      </c>
      <c r="W237">
        <v>1.67475208</v>
      </c>
      <c r="X237">
        <v>1.710205435</v>
      </c>
      <c r="Y237">
        <v>1.6971216339999999</v>
      </c>
      <c r="Z237">
        <v>1.680519098</v>
      </c>
      <c r="AA237">
        <v>1.6636144740000001</v>
      </c>
      <c r="AB237">
        <v>1.646092629</v>
      </c>
      <c r="AC237">
        <v>1.6301133290000001</v>
      </c>
      <c r="AD237">
        <v>1.598824738</v>
      </c>
      <c r="AE237">
        <v>1.570621123</v>
      </c>
      <c r="AF237">
        <v>1.5705788030000001</v>
      </c>
      <c r="AG237">
        <v>1.5559125840000001</v>
      </c>
      <c r="AH237">
        <v>1.542481757</v>
      </c>
      <c r="AI237">
        <v>1.5327065070000001</v>
      </c>
      <c r="AJ237">
        <v>1.523133106</v>
      </c>
      <c r="AK237">
        <v>1.5137489019999999</v>
      </c>
      <c r="AL237">
        <v>1.5055281149999999</v>
      </c>
      <c r="AM237">
        <v>1.4964728540000001</v>
      </c>
      <c r="AN237">
        <v>1.4895258280000001</v>
      </c>
      <c r="AO237">
        <v>1.481577353</v>
      </c>
      <c r="AP237">
        <v>1.473290247</v>
      </c>
      <c r="AQ237">
        <v>1.464812995</v>
      </c>
      <c r="AR237">
        <v>1.4560933170000001</v>
      </c>
      <c r="AS237">
        <v>1.990011703</v>
      </c>
      <c r="AT237">
        <v>2.5179688869999999</v>
      </c>
      <c r="AU237">
        <v>3.0396187619999999</v>
      </c>
      <c r="AV237">
        <v>3.554642737</v>
      </c>
      <c r="AW237">
        <v>4.0628674560000002</v>
      </c>
    </row>
    <row r="238" spans="2:49" x14ac:dyDescent="0.35">
      <c r="B238" t="s">
        <v>337</v>
      </c>
      <c r="C238">
        <v>5.0750954082325404</v>
      </c>
      <c r="D238">
        <v>5.1565777065978304</v>
      </c>
      <c r="E238">
        <v>5.2640531209999999</v>
      </c>
      <c r="F238">
        <v>5.1234421770000003</v>
      </c>
      <c r="G238">
        <v>4.9806451679999997</v>
      </c>
      <c r="H238">
        <v>4.4840911869999998</v>
      </c>
      <c r="I238">
        <v>4.4237297</v>
      </c>
      <c r="J238">
        <v>4.240542381</v>
      </c>
      <c r="K238">
        <v>3.9783719839999998</v>
      </c>
      <c r="L238">
        <v>3.6864116779999998</v>
      </c>
      <c r="M238">
        <v>3.4256572030000001</v>
      </c>
      <c r="N238">
        <v>3.1528672430000002</v>
      </c>
      <c r="O238">
        <v>2.8646462530000001</v>
      </c>
      <c r="P238">
        <v>2.6241730159999999</v>
      </c>
      <c r="Q238">
        <v>2.4105668310000001</v>
      </c>
      <c r="R238">
        <v>2.1619437239999999</v>
      </c>
      <c r="S238">
        <v>0.90223520459999995</v>
      </c>
      <c r="T238">
        <v>0.7082562027</v>
      </c>
      <c r="U238">
        <v>0.54030365589999996</v>
      </c>
      <c r="V238">
        <v>0.38955596260000003</v>
      </c>
      <c r="W238">
        <v>0.33121842699999998</v>
      </c>
      <c r="X238">
        <v>0.26161408780000001</v>
      </c>
      <c r="Y238">
        <v>0.2617702422</v>
      </c>
      <c r="Z238">
        <v>0.26137481779999999</v>
      </c>
      <c r="AA238">
        <v>0.26091844289999999</v>
      </c>
      <c r="AB238">
        <v>0.26015549360000001</v>
      </c>
      <c r="AC238">
        <v>0.2596276112</v>
      </c>
      <c r="AD238">
        <v>0.25564880620000002</v>
      </c>
      <c r="AE238">
        <v>0.25216134610000002</v>
      </c>
      <c r="AF238">
        <v>0.25209365579999998</v>
      </c>
      <c r="AG238">
        <v>0.2503552335</v>
      </c>
      <c r="AH238">
        <v>0.2488195245</v>
      </c>
      <c r="AI238">
        <v>0.2479307063</v>
      </c>
      <c r="AJ238">
        <v>0.24707925280000001</v>
      </c>
      <c r="AK238">
        <v>0.24626350659999999</v>
      </c>
      <c r="AL238">
        <v>0.2455959489</v>
      </c>
      <c r="AM238">
        <v>0.24479717570000001</v>
      </c>
      <c r="AN238">
        <v>0.24439875050000001</v>
      </c>
      <c r="AO238">
        <v>0.24384037829999999</v>
      </c>
      <c r="AP238">
        <v>0.2432300573</v>
      </c>
      <c r="AQ238">
        <v>0.24259193770000001</v>
      </c>
      <c r="AR238">
        <v>0.2419171135</v>
      </c>
      <c r="AS238">
        <v>0.2421931755</v>
      </c>
      <c r="AT238">
        <v>0.24241610869999999</v>
      </c>
      <c r="AU238">
        <v>0.24258564790000001</v>
      </c>
      <c r="AV238">
        <v>0.24270298779999999</v>
      </c>
      <c r="AW238">
        <v>0.24277690390000001</v>
      </c>
    </row>
    <row r="239" spans="2:49" x14ac:dyDescent="0.35">
      <c r="B239" t="s">
        <v>338</v>
      </c>
      <c r="C239">
        <v>0.35516190417563898</v>
      </c>
      <c r="D239">
        <v>0.36086414342755202</v>
      </c>
      <c r="E239">
        <v>0.36838541540000003</v>
      </c>
      <c r="F239">
        <v>0.60907175099999999</v>
      </c>
      <c r="G239">
        <v>0.8369254009</v>
      </c>
      <c r="H239">
        <v>0.97351952870000003</v>
      </c>
      <c r="I239">
        <v>1.175040077</v>
      </c>
      <c r="J239">
        <v>1.3658559139999999</v>
      </c>
      <c r="K239">
        <v>1.510620206</v>
      </c>
      <c r="L239">
        <v>1.6121088100000001</v>
      </c>
      <c r="M239">
        <v>1.68960011</v>
      </c>
      <c r="N239">
        <v>1.7183675270000001</v>
      </c>
      <c r="O239">
        <v>1.9345846339999999</v>
      </c>
      <c r="P239">
        <v>2.1963959380000002</v>
      </c>
      <c r="Q239">
        <v>2.5011001799999999</v>
      </c>
      <c r="R239">
        <v>2.7812479749999999</v>
      </c>
      <c r="S239">
        <v>3.6738219870000002</v>
      </c>
      <c r="T239">
        <v>3.7451667209999999</v>
      </c>
      <c r="U239">
        <v>3.8436691010000001</v>
      </c>
      <c r="V239">
        <v>3.9535262580000001</v>
      </c>
      <c r="W239">
        <v>4.5171926280000001</v>
      </c>
      <c r="X239">
        <v>5.120149606</v>
      </c>
      <c r="Y239">
        <v>5.4696437329999998</v>
      </c>
      <c r="Z239">
        <v>5.8081879289999998</v>
      </c>
      <c r="AA239">
        <v>6.1451521170000003</v>
      </c>
      <c r="AB239">
        <v>6.365442528</v>
      </c>
      <c r="AC239">
        <v>6.5905389369999998</v>
      </c>
      <c r="AD239">
        <v>6.8891860090000003</v>
      </c>
      <c r="AE239">
        <v>7.192067379</v>
      </c>
      <c r="AF239">
        <v>7.4996594879999998</v>
      </c>
      <c r="AG239">
        <v>7.8230567750000004</v>
      </c>
      <c r="AH239">
        <v>8.1471353709999903</v>
      </c>
      <c r="AI239">
        <v>8.4937839410000002</v>
      </c>
      <c r="AJ239">
        <v>8.8383119749999999</v>
      </c>
      <c r="AK239">
        <v>9.1809695680000001</v>
      </c>
      <c r="AL239">
        <v>9.5363100309999904</v>
      </c>
      <c r="AM239">
        <v>9.8836233680000003</v>
      </c>
      <c r="AN239">
        <v>10.24345827</v>
      </c>
      <c r="AO239">
        <v>10.594450159999999</v>
      </c>
      <c r="AP239">
        <v>10.94079393</v>
      </c>
      <c r="AQ239">
        <v>11.28344678</v>
      </c>
      <c r="AR239">
        <v>11.621924959999999</v>
      </c>
      <c r="AS239">
        <v>11.98584831</v>
      </c>
      <c r="AT239">
        <v>12.34761636</v>
      </c>
      <c r="AU239">
        <v>12.706993020000001</v>
      </c>
      <c r="AV239">
        <v>13.063819560000001</v>
      </c>
      <c r="AW239">
        <v>13.418363469999999</v>
      </c>
    </row>
    <row r="240" spans="2:49" x14ac:dyDescent="0.35">
      <c r="B240" t="s">
        <v>339</v>
      </c>
      <c r="C240">
        <v>7.99114284395189E-2</v>
      </c>
      <c r="D240">
        <v>8.1194432271199296E-2</v>
      </c>
      <c r="E240">
        <v>8.2886718499999998E-2</v>
      </c>
      <c r="F240">
        <v>0.1047925512</v>
      </c>
      <c r="G240">
        <v>0.13230257879999999</v>
      </c>
      <c r="H240">
        <v>0.1546619937</v>
      </c>
      <c r="I240">
        <v>0.1980791163</v>
      </c>
      <c r="J240">
        <v>0.25364230869999999</v>
      </c>
      <c r="K240">
        <v>0.31798029010000001</v>
      </c>
      <c r="L240">
        <v>0.3938661671</v>
      </c>
      <c r="M240">
        <v>0.48944754350000003</v>
      </c>
      <c r="N240">
        <v>0.60265022270000002</v>
      </c>
      <c r="O240">
        <v>0.70009700640000005</v>
      </c>
      <c r="P240">
        <v>0.82016709369999996</v>
      </c>
      <c r="Q240">
        <v>0.96370479210000004</v>
      </c>
      <c r="R240">
        <v>1.1057930739999999</v>
      </c>
      <c r="S240">
        <v>1.61907219</v>
      </c>
      <c r="T240">
        <v>1.6505141800000001</v>
      </c>
      <c r="U240">
        <v>1.693924684</v>
      </c>
      <c r="V240">
        <v>1.7423392959999999</v>
      </c>
      <c r="W240">
        <v>1.9112319</v>
      </c>
      <c r="X240">
        <v>2.09025075</v>
      </c>
      <c r="Y240">
        <v>2.247100326</v>
      </c>
      <c r="Z240">
        <v>2.3994711419999999</v>
      </c>
      <c r="AA240">
        <v>2.5511788759999998</v>
      </c>
      <c r="AB240">
        <v>2.7025809980000002</v>
      </c>
      <c r="AC240">
        <v>2.855794436</v>
      </c>
      <c r="AD240">
        <v>3.182251709</v>
      </c>
      <c r="AE240">
        <v>3.5056822190000001</v>
      </c>
      <c r="AF240">
        <v>3.8274015659999998</v>
      </c>
      <c r="AG240">
        <v>4.1620968029999998</v>
      </c>
      <c r="AH240">
        <v>4.4942099689999999</v>
      </c>
      <c r="AI240">
        <v>4.8434810009999998</v>
      </c>
      <c r="AJ240">
        <v>5.1897824569999997</v>
      </c>
      <c r="AK240">
        <v>5.5333865769999999</v>
      </c>
      <c r="AL240">
        <v>5.8889988649999996</v>
      </c>
      <c r="AM240">
        <v>6.2382474730000004</v>
      </c>
      <c r="AN240">
        <v>6.6003933290000001</v>
      </c>
      <c r="AO240">
        <v>6.9558934509999997</v>
      </c>
      <c r="AP240">
        <v>7.307338551</v>
      </c>
      <c r="AQ240">
        <v>7.6553289209999997</v>
      </c>
      <c r="AR240">
        <v>7.9995172869999998</v>
      </c>
      <c r="AS240">
        <v>8.2019750269999996</v>
      </c>
      <c r="AT240">
        <v>8.4029080450000002</v>
      </c>
      <c r="AU240">
        <v>8.6021844549999997</v>
      </c>
      <c r="AV240">
        <v>8.7997245970000009</v>
      </c>
      <c r="AW240">
        <v>8.9957336800000007</v>
      </c>
    </row>
    <row r="241" spans="2:49" x14ac:dyDescent="0.35">
      <c r="B241" t="s">
        <v>340</v>
      </c>
      <c r="C241">
        <v>4.4799793836545803</v>
      </c>
      <c r="D241">
        <v>4.5519069017495504</v>
      </c>
      <c r="E241">
        <v>4.6467795299999999</v>
      </c>
      <c r="F241">
        <v>4.7494947820000002</v>
      </c>
      <c r="G241">
        <v>4.848182091</v>
      </c>
      <c r="H241">
        <v>4.5828162319999999</v>
      </c>
      <c r="I241">
        <v>4.7464754920000001</v>
      </c>
      <c r="J241">
        <v>4.8921925079999999</v>
      </c>
      <c r="K241">
        <v>4.936456733</v>
      </c>
      <c r="L241">
        <v>4.9213027900000004</v>
      </c>
      <c r="M241">
        <v>4.9219337459999997</v>
      </c>
      <c r="N241">
        <v>4.8772381820000001</v>
      </c>
      <c r="O241">
        <v>4.9799191699999996</v>
      </c>
      <c r="P241">
        <v>5.127646801</v>
      </c>
      <c r="Q241">
        <v>5.295508935</v>
      </c>
      <c r="R241">
        <v>5.3404971630000002</v>
      </c>
      <c r="S241">
        <v>4.8247905050000002</v>
      </c>
      <c r="T241">
        <v>4.9152743040000004</v>
      </c>
      <c r="U241">
        <v>5.0412600379999999</v>
      </c>
      <c r="V241">
        <v>5.181965173</v>
      </c>
      <c r="W241">
        <v>5.2357645020000003</v>
      </c>
      <c r="X241">
        <v>5.2784285290000001</v>
      </c>
      <c r="Y241">
        <v>5.268445496</v>
      </c>
      <c r="Z241">
        <v>5.2474164620000003</v>
      </c>
      <c r="AA241">
        <v>5.2252492369999999</v>
      </c>
      <c r="AB241">
        <v>5.2070066329999998</v>
      </c>
      <c r="AC241">
        <v>5.1934838389999998</v>
      </c>
      <c r="AD241">
        <v>5.1577870179999996</v>
      </c>
      <c r="AE241">
        <v>5.1318312380000002</v>
      </c>
      <c r="AF241">
        <v>5.1282804930000001</v>
      </c>
      <c r="AG241">
        <v>5.1205017819999998</v>
      </c>
      <c r="AH241">
        <v>5.116972691</v>
      </c>
      <c r="AI241">
        <v>5.122242731</v>
      </c>
      <c r="AJ241">
        <v>5.1284635310000004</v>
      </c>
      <c r="AK241">
        <v>5.1356138409999996</v>
      </c>
      <c r="AL241">
        <v>5.1446055260000003</v>
      </c>
      <c r="AM241">
        <v>5.1510284850000003</v>
      </c>
      <c r="AN241">
        <v>5.1584589840000001</v>
      </c>
      <c r="AO241">
        <v>5.1626175630000004</v>
      </c>
      <c r="AP241">
        <v>5.1657674440000001</v>
      </c>
      <c r="AQ241">
        <v>5.1684136719999998</v>
      </c>
      <c r="AR241">
        <v>5.1703611299999999</v>
      </c>
      <c r="AS241">
        <v>5.1804332300000002</v>
      </c>
      <c r="AT241">
        <v>5.1893956680000004</v>
      </c>
      <c r="AU241">
        <v>5.1972401389999998</v>
      </c>
      <c r="AV241">
        <v>5.2039895950000004</v>
      </c>
      <c r="AW241">
        <v>5.2098297359999997</v>
      </c>
    </row>
    <row r="242" spans="2:49" x14ac:dyDescent="0.35">
      <c r="B242" t="s">
        <v>341</v>
      </c>
      <c r="C242">
        <v>1.4169855567767899</v>
      </c>
      <c r="D242">
        <v>1.4397357182278101</v>
      </c>
      <c r="E242">
        <v>1.469743255</v>
      </c>
      <c r="F242">
        <v>1.6047242020000001</v>
      </c>
      <c r="G242">
        <v>1.7498529709999999</v>
      </c>
      <c r="H242">
        <v>1.76696349</v>
      </c>
      <c r="I242">
        <v>1.954962807</v>
      </c>
      <c r="J242">
        <v>2.0911382559999998</v>
      </c>
      <c r="K242">
        <v>2.1891529209999998</v>
      </c>
      <c r="L242">
        <v>2.2635072460000001</v>
      </c>
      <c r="M242">
        <v>2.3470767669999999</v>
      </c>
      <c r="N242">
        <v>2.4104183629999998</v>
      </c>
      <c r="O242">
        <v>2.6724535600000001</v>
      </c>
      <c r="P242">
        <v>2.9853231930000002</v>
      </c>
      <c r="Q242">
        <v>3.3416276140000001</v>
      </c>
      <c r="R242">
        <v>3.6490031470000002</v>
      </c>
      <c r="S242">
        <v>2.6284766660000001</v>
      </c>
      <c r="T242">
        <v>3.2017585510000002</v>
      </c>
      <c r="U242">
        <v>3.683474613</v>
      </c>
      <c r="V242">
        <v>4.0809008670000004</v>
      </c>
      <c r="W242">
        <v>4.2324635610000003</v>
      </c>
      <c r="X242">
        <v>4.3858099670000001</v>
      </c>
      <c r="Y242">
        <v>4.3480455259999999</v>
      </c>
      <c r="Z242">
        <v>4.2844556689999997</v>
      </c>
      <c r="AA242">
        <v>4.2033159690000002</v>
      </c>
      <c r="AB242">
        <v>4.1505266780000003</v>
      </c>
      <c r="AC242">
        <v>4.0878067849999997</v>
      </c>
      <c r="AD242">
        <v>3.9749576019999999</v>
      </c>
      <c r="AE242">
        <v>3.8673430880000002</v>
      </c>
      <c r="AF242">
        <v>3.8951413850000001</v>
      </c>
      <c r="AG242">
        <v>3.8485750510000001</v>
      </c>
      <c r="AH242">
        <v>3.8032707380000002</v>
      </c>
      <c r="AI242">
        <v>3.859721526</v>
      </c>
      <c r="AJ242">
        <v>3.8959000079999999</v>
      </c>
      <c r="AK242">
        <v>3.9121595579999999</v>
      </c>
      <c r="AL242">
        <v>3.9631451850000001</v>
      </c>
      <c r="AM242">
        <v>3.9957714019999999</v>
      </c>
      <c r="AN242">
        <v>3.9848032369999999</v>
      </c>
      <c r="AO242">
        <v>3.9699363700000001</v>
      </c>
      <c r="AP242">
        <v>3.952951342</v>
      </c>
      <c r="AQ242">
        <v>3.9342586399999999</v>
      </c>
      <c r="AR242">
        <v>3.9137312789999998</v>
      </c>
      <c r="AS242">
        <v>3.9218647569999998</v>
      </c>
      <c r="AT242">
        <v>3.9278361300000002</v>
      </c>
      <c r="AU242">
        <v>3.9316376220000002</v>
      </c>
      <c r="AV242">
        <v>3.93328677</v>
      </c>
      <c r="AW242">
        <v>3.9329255569999999</v>
      </c>
    </row>
    <row r="243" spans="2:49" x14ac:dyDescent="0.35">
      <c r="B243" t="s">
        <v>342</v>
      </c>
      <c r="C243">
        <v>114.221490567207</v>
      </c>
      <c r="D243">
        <v>116.055353544252</v>
      </c>
      <c r="E243">
        <v>118.47422469999999</v>
      </c>
      <c r="F243">
        <v>123.5515714</v>
      </c>
      <c r="G243">
        <v>128.69040509999999</v>
      </c>
      <c r="H243">
        <v>124.13671530000001</v>
      </c>
      <c r="I243">
        <v>131.21110329999999</v>
      </c>
      <c r="J243">
        <v>133.32519099999999</v>
      </c>
      <c r="K243">
        <v>132.59309060000001</v>
      </c>
      <c r="L243">
        <v>130.24472009999999</v>
      </c>
      <c r="M243">
        <v>128.30904190000001</v>
      </c>
      <c r="N243">
        <v>125.1966125</v>
      </c>
      <c r="O243">
        <v>121.8368665</v>
      </c>
      <c r="P243">
        <v>119.56592740000001</v>
      </c>
      <c r="Q243">
        <v>117.6860918</v>
      </c>
      <c r="R243">
        <v>113.11560489999999</v>
      </c>
      <c r="S243">
        <v>103.2361592</v>
      </c>
      <c r="T243">
        <v>99.465334369999894</v>
      </c>
      <c r="U243">
        <v>96.885669010000001</v>
      </c>
      <c r="V243">
        <v>94.928333890000005</v>
      </c>
      <c r="W243">
        <v>102.2124013</v>
      </c>
      <c r="X243">
        <v>109.8879264</v>
      </c>
      <c r="Y243">
        <v>109.9867773</v>
      </c>
      <c r="Z243">
        <v>109.8524436</v>
      </c>
      <c r="AA243">
        <v>109.6909876</v>
      </c>
      <c r="AB243">
        <v>109.4057155</v>
      </c>
      <c r="AC243">
        <v>109.2187229</v>
      </c>
      <c r="AD243">
        <v>105.4295856</v>
      </c>
      <c r="AE243">
        <v>101.948555</v>
      </c>
      <c r="AF243">
        <v>99.886123190000006</v>
      </c>
      <c r="AG243">
        <v>97.135210060000006</v>
      </c>
      <c r="AH243">
        <v>94.530636130000005</v>
      </c>
      <c r="AI243">
        <v>92.141301089999999</v>
      </c>
      <c r="AJ243">
        <v>89.812068740000001</v>
      </c>
      <c r="AK243">
        <v>87.540207339999995</v>
      </c>
      <c r="AL243">
        <v>85.284477879999997</v>
      </c>
      <c r="AM243">
        <v>83.023719159999999</v>
      </c>
      <c r="AN243">
        <v>80.841069700000006</v>
      </c>
      <c r="AO243">
        <v>78.637476320000005</v>
      </c>
      <c r="AP243">
        <v>76.450225759999995</v>
      </c>
      <c r="AQ243">
        <v>74.287357540000002</v>
      </c>
      <c r="AR243">
        <v>72.146266620000006</v>
      </c>
      <c r="AS243">
        <v>70.23450115</v>
      </c>
      <c r="AT243">
        <v>68.30795474</v>
      </c>
      <c r="AU243">
        <v>66.367821399999997</v>
      </c>
      <c r="AV243">
        <v>64.415685139999894</v>
      </c>
      <c r="AW243">
        <v>62.455035369999997</v>
      </c>
    </row>
    <row r="244" spans="2:49" x14ac:dyDescent="0.35">
      <c r="B244" t="s">
        <v>343</v>
      </c>
      <c r="C244">
        <v>1.2736350545564401</v>
      </c>
      <c r="D244">
        <v>1.2940836773262701</v>
      </c>
      <c r="E244">
        <v>1.321055477</v>
      </c>
      <c r="F244">
        <v>1.2468766060000001</v>
      </c>
      <c r="G244">
        <v>1.1754606219999999</v>
      </c>
      <c r="H244">
        <v>1.0262608520000001</v>
      </c>
      <c r="I244">
        <v>0.98182198909999996</v>
      </c>
      <c r="J244">
        <v>0.91269658269999998</v>
      </c>
      <c r="K244">
        <v>0.83036923289999998</v>
      </c>
      <c r="L244">
        <v>0.74615755260000005</v>
      </c>
      <c r="M244">
        <v>0.67240580299999997</v>
      </c>
      <c r="N244">
        <v>0.60014208120000001</v>
      </c>
      <c r="O244">
        <v>0.53358137569999997</v>
      </c>
      <c r="P244">
        <v>0.47837292349999999</v>
      </c>
      <c r="Q244">
        <v>0.4301279281</v>
      </c>
      <c r="R244">
        <v>0.37764510340000002</v>
      </c>
      <c r="S244">
        <v>0.32736568020000001</v>
      </c>
      <c r="T244">
        <v>0.51335057319999999</v>
      </c>
      <c r="U244">
        <v>0.68424406719999997</v>
      </c>
      <c r="V244">
        <v>0.84294232609999997</v>
      </c>
      <c r="W244">
        <v>0.78441338790000004</v>
      </c>
      <c r="X244">
        <v>0.71263033269999998</v>
      </c>
      <c r="Y244">
        <v>0.70770905539999995</v>
      </c>
      <c r="Z244">
        <v>0.70127598759999998</v>
      </c>
      <c r="AA244">
        <v>0.69467119129999999</v>
      </c>
      <c r="AB244">
        <v>0.68750385749999998</v>
      </c>
      <c r="AC244">
        <v>0.68097832260000002</v>
      </c>
      <c r="AD244">
        <v>0.67953917679999998</v>
      </c>
      <c r="AE244">
        <v>0.67902672610000003</v>
      </c>
      <c r="AF244">
        <v>0.68641384409999995</v>
      </c>
      <c r="AG244">
        <v>0.69010541670000003</v>
      </c>
      <c r="AH244">
        <v>0.69411686859999999</v>
      </c>
      <c r="AI244">
        <v>0.68429668590000003</v>
      </c>
      <c r="AJ244">
        <v>0.67476338189999996</v>
      </c>
      <c r="AK244">
        <v>0.66550451939999999</v>
      </c>
      <c r="AL244">
        <v>0.65644710269999995</v>
      </c>
      <c r="AM244">
        <v>0.64720609149999997</v>
      </c>
      <c r="AN244">
        <v>0.65359453789999999</v>
      </c>
      <c r="AO244">
        <v>0.6594494796</v>
      </c>
      <c r="AP244">
        <v>0.66505392939999997</v>
      </c>
      <c r="AQ244" s="39">
        <v>0.67047215770000002</v>
      </c>
      <c r="AR244" s="39">
        <v>0.67567897460000004</v>
      </c>
      <c r="AS244" s="39">
        <v>0.67891358310000005</v>
      </c>
      <c r="AT244" s="39">
        <v>0.68199480580000005</v>
      </c>
      <c r="AU244" s="39">
        <v>0.68492032650000001</v>
      </c>
      <c r="AV244" s="39">
        <v>0.68769196590000004</v>
      </c>
      <c r="AW244" s="39">
        <v>0.69033316190000005</v>
      </c>
    </row>
    <row r="245" spans="2:49" x14ac:dyDescent="0.35">
      <c r="B245" t="s">
        <v>344</v>
      </c>
      <c r="C245">
        <v>3.4574974609126801</v>
      </c>
      <c r="D245">
        <v>3.51300870100687</v>
      </c>
      <c r="E245">
        <v>3.5862282059999999</v>
      </c>
      <c r="F245">
        <v>3.5670693400000002</v>
      </c>
      <c r="G245">
        <v>3.5439133690000002</v>
      </c>
      <c r="H245">
        <v>3.2608933360000001</v>
      </c>
      <c r="I245">
        <v>3.2880120650000002</v>
      </c>
      <c r="J245">
        <v>3.2382330640000001</v>
      </c>
      <c r="K245">
        <v>3.1213041370000001</v>
      </c>
      <c r="L245">
        <v>2.9715336080000001</v>
      </c>
      <c r="M245">
        <v>2.8370625739999999</v>
      </c>
      <c r="N245">
        <v>2.6827546770000001</v>
      </c>
      <c r="O245">
        <v>2.9058466639999998</v>
      </c>
      <c r="P245">
        <v>3.1740489300000001</v>
      </c>
      <c r="Q245">
        <v>3.4773633930000001</v>
      </c>
      <c r="R245">
        <v>3.7202548919999998</v>
      </c>
      <c r="S245">
        <v>5.7498801530000003</v>
      </c>
      <c r="T245">
        <v>4.2103530879999997</v>
      </c>
      <c r="U245">
        <v>2.859999255</v>
      </c>
      <c r="V245">
        <v>1.6359633769999999</v>
      </c>
      <c r="W245">
        <v>1.67475208</v>
      </c>
      <c r="X245">
        <v>1.710205435</v>
      </c>
      <c r="Y245">
        <v>1.6971216339999999</v>
      </c>
      <c r="Z245">
        <v>1.680519098</v>
      </c>
      <c r="AA245">
        <v>1.6636144740000001</v>
      </c>
      <c r="AB245">
        <v>1.646092629</v>
      </c>
      <c r="AC245">
        <v>1.6301133290000001</v>
      </c>
      <c r="AD245">
        <v>1.598824738</v>
      </c>
      <c r="AE245">
        <v>1.570621123</v>
      </c>
      <c r="AF245">
        <v>1.5705788030000001</v>
      </c>
      <c r="AG245">
        <v>1.5559125840000001</v>
      </c>
      <c r="AH245">
        <v>1.542481757</v>
      </c>
      <c r="AI245">
        <v>1.5327065070000001</v>
      </c>
      <c r="AJ245">
        <v>1.523133106</v>
      </c>
      <c r="AK245">
        <v>1.5137489019999999</v>
      </c>
      <c r="AL245">
        <v>1.5055281149999999</v>
      </c>
      <c r="AM245">
        <v>1.4964728540000001</v>
      </c>
      <c r="AN245">
        <v>1.4895258280000001</v>
      </c>
      <c r="AO245">
        <v>1.481577353</v>
      </c>
      <c r="AP245">
        <v>1.473290247</v>
      </c>
      <c r="AQ245">
        <v>1.464812995</v>
      </c>
      <c r="AR245">
        <v>1.4560933170000001</v>
      </c>
      <c r="AS245">
        <v>1.990011703</v>
      </c>
      <c r="AT245">
        <v>2.5179688869999999</v>
      </c>
      <c r="AU245">
        <v>3.0396187619999999</v>
      </c>
      <c r="AV245">
        <v>3.554642737</v>
      </c>
      <c r="AW245">
        <v>4.0628674560000002</v>
      </c>
    </row>
    <row r="246" spans="2:49" x14ac:dyDescent="0.35">
      <c r="B246" t="s">
        <v>345</v>
      </c>
      <c r="C246">
        <v>5.0750954082325404</v>
      </c>
      <c r="D246">
        <v>5.1565777065978304</v>
      </c>
      <c r="E246">
        <v>5.2640531209999999</v>
      </c>
      <c r="F246">
        <v>5.1234421770000003</v>
      </c>
      <c r="G246">
        <v>4.9806451679999997</v>
      </c>
      <c r="H246">
        <v>4.4840911869999998</v>
      </c>
      <c r="I246">
        <v>4.4237297</v>
      </c>
      <c r="J246">
        <v>4.240542381</v>
      </c>
      <c r="K246">
        <v>3.9783719839999998</v>
      </c>
      <c r="L246">
        <v>3.6864116779999998</v>
      </c>
      <c r="M246">
        <v>3.4256572030000001</v>
      </c>
      <c r="N246">
        <v>3.1528672430000002</v>
      </c>
      <c r="O246">
        <v>2.8646462530000001</v>
      </c>
      <c r="P246">
        <v>2.6241730159999999</v>
      </c>
      <c r="Q246">
        <v>2.4105668310000001</v>
      </c>
      <c r="R246">
        <v>2.1619437239999999</v>
      </c>
      <c r="S246">
        <v>0.90223520459999995</v>
      </c>
      <c r="T246">
        <v>0.7082562027</v>
      </c>
      <c r="U246">
        <v>0.54030365589999996</v>
      </c>
      <c r="V246">
        <v>0.38955596260000003</v>
      </c>
      <c r="W246">
        <v>0.33121842699999998</v>
      </c>
      <c r="X246">
        <v>0.26161408780000001</v>
      </c>
      <c r="Y246">
        <v>0.2617702422</v>
      </c>
      <c r="Z246">
        <v>0.26137481779999999</v>
      </c>
      <c r="AA246">
        <v>0.26091844289999999</v>
      </c>
      <c r="AB246">
        <v>0.26015549360000001</v>
      </c>
      <c r="AC246">
        <v>0.2596276112</v>
      </c>
      <c r="AD246">
        <v>0.25564880620000002</v>
      </c>
      <c r="AE246">
        <v>0.25216134610000002</v>
      </c>
      <c r="AF246">
        <v>0.25209365579999998</v>
      </c>
      <c r="AG246">
        <v>0.2503552335</v>
      </c>
      <c r="AH246">
        <v>0.2488195245</v>
      </c>
      <c r="AI246">
        <v>0.2479307063</v>
      </c>
      <c r="AJ246">
        <v>0.24707925280000001</v>
      </c>
      <c r="AK246">
        <v>0.24626350659999999</v>
      </c>
      <c r="AL246">
        <v>0.2455959489</v>
      </c>
      <c r="AM246">
        <v>0.24479717570000001</v>
      </c>
      <c r="AN246">
        <v>0.24439875050000001</v>
      </c>
      <c r="AO246">
        <v>0.24384037829999999</v>
      </c>
      <c r="AP246">
        <v>0.2432300573</v>
      </c>
      <c r="AQ246">
        <v>0.24259193770000001</v>
      </c>
      <c r="AR246">
        <v>0.2419171135</v>
      </c>
      <c r="AS246">
        <v>0.2421931755</v>
      </c>
      <c r="AT246">
        <v>0.24241610869999999</v>
      </c>
      <c r="AU246">
        <v>0.24258564790000001</v>
      </c>
      <c r="AV246">
        <v>0.24270298779999999</v>
      </c>
      <c r="AW246">
        <v>0.24277690390000001</v>
      </c>
    </row>
    <row r="247" spans="2:49" x14ac:dyDescent="0.35">
      <c r="B247" t="s">
        <v>346</v>
      </c>
      <c r="C247">
        <v>0.35516190417563898</v>
      </c>
      <c r="D247">
        <v>0.36086414342755202</v>
      </c>
      <c r="E247">
        <v>0.36838541540000003</v>
      </c>
      <c r="F247">
        <v>0.60907175099999999</v>
      </c>
      <c r="G247">
        <v>0.8369254009</v>
      </c>
      <c r="H247">
        <v>0.97351952870000003</v>
      </c>
      <c r="I247">
        <v>1.175040077</v>
      </c>
      <c r="J247">
        <v>1.3658559139999999</v>
      </c>
      <c r="K247">
        <v>1.510620206</v>
      </c>
      <c r="L247">
        <v>1.6121088100000001</v>
      </c>
      <c r="M247">
        <v>1.68960011</v>
      </c>
      <c r="N247">
        <v>1.7183675270000001</v>
      </c>
      <c r="O247">
        <v>1.9345846339999999</v>
      </c>
      <c r="P247">
        <v>2.1963959380000002</v>
      </c>
      <c r="Q247">
        <v>2.5011001799999999</v>
      </c>
      <c r="R247">
        <v>2.7812479749999999</v>
      </c>
      <c r="S247">
        <v>3.6738219870000002</v>
      </c>
      <c r="T247">
        <v>3.7451667209999999</v>
      </c>
      <c r="U247">
        <v>3.8436691010000001</v>
      </c>
      <c r="V247">
        <v>3.9535262580000001</v>
      </c>
      <c r="W247">
        <v>4.5171926280000001</v>
      </c>
      <c r="X247">
        <v>5.120149606</v>
      </c>
      <c r="Y247">
        <v>5.4696437329999998</v>
      </c>
      <c r="Z247">
        <v>5.8081879289999998</v>
      </c>
      <c r="AA247">
        <v>6.1451521170000003</v>
      </c>
      <c r="AB247">
        <v>6.365442528</v>
      </c>
      <c r="AC247">
        <v>6.5905389369999998</v>
      </c>
      <c r="AD247">
        <v>6.8891860090000003</v>
      </c>
      <c r="AE247">
        <v>7.192067379</v>
      </c>
      <c r="AF247">
        <v>7.4996594879999998</v>
      </c>
      <c r="AG247">
        <v>7.8230567750000004</v>
      </c>
      <c r="AH247">
        <v>8.1471353709999903</v>
      </c>
      <c r="AI247">
        <v>8.4937839410000002</v>
      </c>
      <c r="AJ247">
        <v>8.8383119749999999</v>
      </c>
      <c r="AK247">
        <v>9.1809695680000001</v>
      </c>
      <c r="AL247">
        <v>9.5363100309999904</v>
      </c>
      <c r="AM247">
        <v>9.8836233680000003</v>
      </c>
      <c r="AN247">
        <v>10.24345827</v>
      </c>
      <c r="AO247">
        <v>10.594450159999999</v>
      </c>
      <c r="AP247">
        <v>10.94079393</v>
      </c>
      <c r="AQ247">
        <v>11.28344678</v>
      </c>
      <c r="AR247">
        <v>11.621924959999999</v>
      </c>
      <c r="AS247">
        <v>11.98584831</v>
      </c>
      <c r="AT247">
        <v>12.34761636</v>
      </c>
      <c r="AU247">
        <v>12.706993020000001</v>
      </c>
      <c r="AV247">
        <v>13.063819560000001</v>
      </c>
      <c r="AW247">
        <v>13.418363469999999</v>
      </c>
    </row>
    <row r="248" spans="2:49" x14ac:dyDescent="0.35">
      <c r="B248" t="s">
        <v>347</v>
      </c>
      <c r="C248">
        <v>7.99114284395189E-2</v>
      </c>
      <c r="D248">
        <v>8.1194432271199296E-2</v>
      </c>
      <c r="E248">
        <v>8.2886718499999998E-2</v>
      </c>
      <c r="F248">
        <v>0.1047925512</v>
      </c>
      <c r="G248">
        <v>0.13230257879999999</v>
      </c>
      <c r="H248">
        <v>0.1546619937</v>
      </c>
      <c r="I248">
        <v>0.1980791163</v>
      </c>
      <c r="J248">
        <v>0.25364230869999999</v>
      </c>
      <c r="K248">
        <v>0.31798029010000001</v>
      </c>
      <c r="L248">
        <v>0.3938661671</v>
      </c>
      <c r="M248">
        <v>0.48944754350000003</v>
      </c>
      <c r="N248">
        <v>0.60265022270000002</v>
      </c>
      <c r="O248">
        <v>0.70009700640000005</v>
      </c>
      <c r="P248">
        <v>0.82016709369999996</v>
      </c>
      <c r="Q248">
        <v>0.96370479210000004</v>
      </c>
      <c r="R248">
        <v>1.1057930739999999</v>
      </c>
      <c r="S248">
        <v>1.61907219</v>
      </c>
      <c r="T248">
        <v>1.6505141800000001</v>
      </c>
      <c r="U248">
        <v>1.693924684</v>
      </c>
      <c r="V248">
        <v>1.7423392959999999</v>
      </c>
      <c r="W248">
        <v>1.9112319</v>
      </c>
      <c r="X248">
        <v>2.09025075</v>
      </c>
      <c r="Y248">
        <v>2.247100326</v>
      </c>
      <c r="Z248">
        <v>2.3994711419999999</v>
      </c>
      <c r="AA248">
        <v>2.5511788759999998</v>
      </c>
      <c r="AB248">
        <v>2.7025809980000002</v>
      </c>
      <c r="AC248">
        <v>2.855794436</v>
      </c>
      <c r="AD248">
        <v>3.182251709</v>
      </c>
      <c r="AE248">
        <v>3.5056822190000001</v>
      </c>
      <c r="AF248">
        <v>3.8274015659999998</v>
      </c>
      <c r="AG248">
        <v>4.1620968029999998</v>
      </c>
      <c r="AH248">
        <v>4.4942099689999999</v>
      </c>
      <c r="AI248">
        <v>4.8434810009999998</v>
      </c>
      <c r="AJ248">
        <v>5.1897824569999997</v>
      </c>
      <c r="AK248">
        <v>5.5333865769999999</v>
      </c>
      <c r="AL248">
        <v>5.8889988649999996</v>
      </c>
      <c r="AM248">
        <v>6.2382474730000004</v>
      </c>
      <c r="AN248">
        <v>6.6003933290000001</v>
      </c>
      <c r="AO248">
        <v>6.9558934509999997</v>
      </c>
      <c r="AP248">
        <v>7.307338551</v>
      </c>
      <c r="AQ248">
        <v>7.6553289209999997</v>
      </c>
      <c r="AR248">
        <v>7.9995172869999998</v>
      </c>
      <c r="AS248">
        <v>8.2019750269999996</v>
      </c>
      <c r="AT248">
        <v>8.4029080450000002</v>
      </c>
      <c r="AU248">
        <v>8.6021844549999997</v>
      </c>
      <c r="AV248">
        <v>8.7997245970000009</v>
      </c>
      <c r="AW248">
        <v>8.9957336800000007</v>
      </c>
    </row>
    <row r="249" spans="2:49" x14ac:dyDescent="0.35">
      <c r="B249" t="s">
        <v>348</v>
      </c>
      <c r="C249">
        <v>4.4799793836545803</v>
      </c>
      <c r="D249">
        <v>4.5519069017495504</v>
      </c>
      <c r="E249">
        <v>4.6467795299999999</v>
      </c>
      <c r="F249">
        <v>4.7494947820000002</v>
      </c>
      <c r="G249">
        <v>4.848182091</v>
      </c>
      <c r="H249">
        <v>4.5828162319999999</v>
      </c>
      <c r="I249">
        <v>4.7464754920000001</v>
      </c>
      <c r="J249">
        <v>4.8921925079999999</v>
      </c>
      <c r="K249">
        <v>4.936456733</v>
      </c>
      <c r="L249">
        <v>4.9213027900000004</v>
      </c>
      <c r="M249">
        <v>4.9219337459999997</v>
      </c>
      <c r="N249">
        <v>4.8772381820000001</v>
      </c>
      <c r="O249">
        <v>4.9799191699999996</v>
      </c>
      <c r="P249">
        <v>5.127646801</v>
      </c>
      <c r="Q249">
        <v>5.295508935</v>
      </c>
      <c r="R249">
        <v>5.3404971630000002</v>
      </c>
      <c r="S249">
        <v>4.8247905050000002</v>
      </c>
      <c r="T249">
        <v>4.9152743040000004</v>
      </c>
      <c r="U249">
        <v>5.0412600379999999</v>
      </c>
      <c r="V249">
        <v>5.181965173</v>
      </c>
      <c r="W249">
        <v>5.2357645020000003</v>
      </c>
      <c r="X249">
        <v>5.2784285290000001</v>
      </c>
      <c r="Y249">
        <v>5.268445496</v>
      </c>
      <c r="Z249">
        <v>5.2474164620000003</v>
      </c>
      <c r="AA249">
        <v>5.2252492369999999</v>
      </c>
      <c r="AB249">
        <v>5.2070066329999998</v>
      </c>
      <c r="AC249">
        <v>5.1934838389999998</v>
      </c>
      <c r="AD249">
        <v>5.1577870179999996</v>
      </c>
      <c r="AE249">
        <v>5.1318312380000002</v>
      </c>
      <c r="AF249">
        <v>5.1282804930000001</v>
      </c>
      <c r="AG249">
        <v>5.1205017819999998</v>
      </c>
      <c r="AH249">
        <v>5.116972691</v>
      </c>
      <c r="AI249">
        <v>5.122242731</v>
      </c>
      <c r="AJ249">
        <v>5.1284635310000004</v>
      </c>
      <c r="AK249">
        <v>5.1356138409999996</v>
      </c>
      <c r="AL249">
        <v>5.1446055260000003</v>
      </c>
      <c r="AM249">
        <v>5.1510284850000003</v>
      </c>
      <c r="AN249">
        <v>5.1584589840000001</v>
      </c>
      <c r="AO249">
        <v>5.1626175630000004</v>
      </c>
      <c r="AP249">
        <v>5.1657674440000001</v>
      </c>
      <c r="AQ249">
        <v>5.1684136719999998</v>
      </c>
      <c r="AR249">
        <v>5.1703611299999999</v>
      </c>
      <c r="AS249">
        <v>5.1804332300000002</v>
      </c>
      <c r="AT249">
        <v>5.1893956680000004</v>
      </c>
      <c r="AU249">
        <v>5.1972401389999998</v>
      </c>
      <c r="AV249">
        <v>5.2039895950000004</v>
      </c>
      <c r="AW249">
        <v>5.2098297359999997</v>
      </c>
    </row>
    <row r="250" spans="2:49" x14ac:dyDescent="0.35">
      <c r="B250" t="s">
        <v>349</v>
      </c>
      <c r="C250">
        <v>1.4169855567767899</v>
      </c>
      <c r="D250">
        <v>1.4397357182278101</v>
      </c>
      <c r="E250">
        <v>1.469743255</v>
      </c>
      <c r="F250">
        <v>1.6047242020000001</v>
      </c>
      <c r="G250">
        <v>1.7498529709999999</v>
      </c>
      <c r="H250">
        <v>1.76696349</v>
      </c>
      <c r="I250">
        <v>1.954962807</v>
      </c>
      <c r="J250">
        <v>2.0911382559999998</v>
      </c>
      <c r="K250">
        <v>2.1891529209999998</v>
      </c>
      <c r="L250">
        <v>2.2635072460000001</v>
      </c>
      <c r="M250">
        <v>2.3470767669999999</v>
      </c>
      <c r="N250">
        <v>2.4104183629999998</v>
      </c>
      <c r="O250">
        <v>2.6724535600000001</v>
      </c>
      <c r="P250">
        <v>2.9853231930000002</v>
      </c>
      <c r="Q250">
        <v>3.3416276140000001</v>
      </c>
      <c r="R250">
        <v>3.6490031470000002</v>
      </c>
      <c r="S250">
        <v>2.6284766660000001</v>
      </c>
      <c r="T250">
        <v>3.2017585510000002</v>
      </c>
      <c r="U250">
        <v>3.683474613</v>
      </c>
      <c r="V250">
        <v>4.0809008670000004</v>
      </c>
      <c r="W250">
        <v>4.2324635610000003</v>
      </c>
      <c r="X250">
        <v>4.3858099670000001</v>
      </c>
      <c r="Y250">
        <v>4.3480455259999999</v>
      </c>
      <c r="Z250">
        <v>4.2844556689999997</v>
      </c>
      <c r="AA250">
        <v>4.2033159690000002</v>
      </c>
      <c r="AB250">
        <v>4.1505266780000003</v>
      </c>
      <c r="AC250">
        <v>4.0878067849999997</v>
      </c>
      <c r="AD250">
        <v>3.9749576019999999</v>
      </c>
      <c r="AE250">
        <v>3.8673430880000002</v>
      </c>
      <c r="AF250">
        <v>3.8951413850000001</v>
      </c>
      <c r="AG250">
        <v>3.8485750510000001</v>
      </c>
      <c r="AH250">
        <v>3.8032707380000002</v>
      </c>
      <c r="AI250">
        <v>3.859721526</v>
      </c>
      <c r="AJ250">
        <v>3.8959000079999999</v>
      </c>
      <c r="AK250">
        <v>3.9121595579999999</v>
      </c>
      <c r="AL250">
        <v>3.9631451850000001</v>
      </c>
      <c r="AM250">
        <v>3.9957714019999999</v>
      </c>
      <c r="AN250">
        <v>3.9848032369999999</v>
      </c>
      <c r="AO250">
        <v>3.9699363700000001</v>
      </c>
      <c r="AP250">
        <v>3.952951342</v>
      </c>
      <c r="AQ250">
        <v>3.9342586399999999</v>
      </c>
      <c r="AR250">
        <v>3.9137312789999998</v>
      </c>
      <c r="AS250">
        <v>3.9218647569999998</v>
      </c>
      <c r="AT250">
        <v>3.9278361300000002</v>
      </c>
      <c r="AU250">
        <v>3.9316376220000002</v>
      </c>
      <c r="AV250">
        <v>3.93328677</v>
      </c>
      <c r="AW250">
        <v>3.9329255569999999</v>
      </c>
    </row>
    <row r="251" spans="2:49" x14ac:dyDescent="0.35">
      <c r="B251" t="s">
        <v>350</v>
      </c>
      <c r="C251">
        <v>34.067295461021303</v>
      </c>
      <c r="D251">
        <v>34.614256909026899</v>
      </c>
      <c r="E251">
        <v>35.359228450000003</v>
      </c>
      <c r="F251">
        <v>35.492059910000002</v>
      </c>
      <c r="G251">
        <v>34.658004849999998</v>
      </c>
      <c r="H251">
        <v>33.421689389999997</v>
      </c>
      <c r="I251">
        <v>34.05694811</v>
      </c>
      <c r="J251">
        <v>34.071422800000001</v>
      </c>
      <c r="K251">
        <v>32.946153379999998</v>
      </c>
      <c r="L251">
        <v>32.344634630000002</v>
      </c>
      <c r="M251">
        <v>32.3562291</v>
      </c>
      <c r="N251">
        <v>32.847080149999996</v>
      </c>
      <c r="O251">
        <v>32.676530290000002</v>
      </c>
      <c r="P251">
        <v>31.308306179999999</v>
      </c>
      <c r="Q251">
        <v>28.734479289999999</v>
      </c>
      <c r="R251">
        <v>26.162973439999998</v>
      </c>
      <c r="S251">
        <v>23.739344920000001</v>
      </c>
      <c r="T251">
        <v>22.782091680000001</v>
      </c>
      <c r="U251">
        <v>22.117336909999999</v>
      </c>
      <c r="V251">
        <v>21.571446009999999</v>
      </c>
      <c r="W251">
        <v>20.735911560000002</v>
      </c>
      <c r="X251">
        <v>19.912006439999999</v>
      </c>
      <c r="Y251">
        <v>19.283909090000002</v>
      </c>
      <c r="Z251">
        <v>18.814616690000001</v>
      </c>
      <c r="AA251">
        <v>18.450292050000002</v>
      </c>
      <c r="AB251">
        <v>18.171587509999998</v>
      </c>
      <c r="AC251">
        <v>17.927110320000001</v>
      </c>
      <c r="AD251">
        <v>17.763317090000001</v>
      </c>
      <c r="AE251">
        <v>17.600261809999999</v>
      </c>
      <c r="AF251">
        <v>17.441719320000001</v>
      </c>
      <c r="AG251">
        <v>17.27214906</v>
      </c>
      <c r="AH251">
        <v>17.113956590000001</v>
      </c>
      <c r="AI251">
        <v>17.07137861</v>
      </c>
      <c r="AJ251">
        <v>17.032307729999999</v>
      </c>
      <c r="AK251">
        <v>17.0049101</v>
      </c>
      <c r="AL251">
        <v>16.984263370000001</v>
      </c>
      <c r="AM251">
        <v>16.949520830000001</v>
      </c>
      <c r="AN251">
        <v>16.848661360000001</v>
      </c>
      <c r="AO251">
        <v>16.749311689999999</v>
      </c>
      <c r="AP251">
        <v>16.654204249999999</v>
      </c>
      <c r="AQ251">
        <v>16.565552660000002</v>
      </c>
      <c r="AR251">
        <v>16.478210690000001</v>
      </c>
      <c r="AS251">
        <v>16.395951780000001</v>
      </c>
      <c r="AT251">
        <v>16.31519668</v>
      </c>
      <c r="AU251">
        <v>16.234065609999998</v>
      </c>
      <c r="AV251">
        <v>16.152818440000001</v>
      </c>
      <c r="AW251">
        <v>16.0758185</v>
      </c>
    </row>
    <row r="252" spans="2:49" x14ac:dyDescent="0.35">
      <c r="B252" t="s">
        <v>351</v>
      </c>
      <c r="C252">
        <v>1.54983431156195</v>
      </c>
      <c r="D252">
        <v>1.57471740274219</v>
      </c>
      <c r="E252">
        <v>1.60860863</v>
      </c>
      <c r="F252">
        <v>1.873045399</v>
      </c>
      <c r="G252">
        <v>2.0755696449999999</v>
      </c>
      <c r="H252">
        <v>2.232830898</v>
      </c>
      <c r="I252">
        <v>2.5033874840000001</v>
      </c>
      <c r="J252">
        <v>2.7134910880000001</v>
      </c>
      <c r="K252">
        <v>2.813347759</v>
      </c>
      <c r="L252">
        <v>2.9338250160000001</v>
      </c>
      <c r="M252">
        <v>3.0906681640000002</v>
      </c>
      <c r="N252">
        <v>3.277185485</v>
      </c>
      <c r="O252">
        <v>4.2825014269999997</v>
      </c>
      <c r="P252">
        <v>5.3898954999999997</v>
      </c>
      <c r="Q252">
        <v>6.4980816949999998</v>
      </c>
      <c r="R252">
        <v>7.7719836359999999</v>
      </c>
      <c r="S252">
        <v>6.568542291</v>
      </c>
      <c r="T252">
        <v>6.5459729109999998</v>
      </c>
      <c r="U252">
        <v>6.5881817610000004</v>
      </c>
      <c r="V252">
        <v>6.6511020209999998</v>
      </c>
      <c r="W252">
        <v>6.4740715099999999</v>
      </c>
      <c r="X252">
        <v>6.2969856809999998</v>
      </c>
      <c r="Y252">
        <v>6.2381368909999999</v>
      </c>
      <c r="Z252">
        <v>6.2257959820000002</v>
      </c>
      <c r="AA252">
        <v>6.2451443639999997</v>
      </c>
      <c r="AB252">
        <v>6.2938730500000002</v>
      </c>
      <c r="AC252">
        <v>6.3536618259999997</v>
      </c>
      <c r="AD252">
        <v>6.4376480479999998</v>
      </c>
      <c r="AE252">
        <v>6.5211225720000003</v>
      </c>
      <c r="AF252">
        <v>6.6050687320000003</v>
      </c>
      <c r="AG252">
        <v>6.6859469279999999</v>
      </c>
      <c r="AH252">
        <v>6.770416569</v>
      </c>
      <c r="AI252">
        <v>6.8000857430000003</v>
      </c>
      <c r="AJ252">
        <v>6.8311577320000003</v>
      </c>
      <c r="AK252">
        <v>6.8669590749999996</v>
      </c>
      <c r="AL252">
        <v>6.9058328199999996</v>
      </c>
      <c r="AM252">
        <v>6.9390697570000004</v>
      </c>
      <c r="AN252">
        <v>6.9701328680000003</v>
      </c>
      <c r="AO252">
        <v>7.0017565780000002</v>
      </c>
      <c r="AP252">
        <v>7.0351137599999998</v>
      </c>
      <c r="AQ252">
        <v>7.0712047739999999</v>
      </c>
      <c r="AR252">
        <v>7.1078962880000001</v>
      </c>
      <c r="AS252">
        <v>7.1187094420000001</v>
      </c>
      <c r="AT252">
        <v>7.1304802949999999</v>
      </c>
      <c r="AU252">
        <v>7.1424025249999996</v>
      </c>
      <c r="AV252">
        <v>7.1545959100000003</v>
      </c>
      <c r="AW252">
        <v>7.1690134790000002</v>
      </c>
    </row>
    <row r="253" spans="2:49" x14ac:dyDescent="0.35">
      <c r="B253" t="s">
        <v>352</v>
      </c>
      <c r="C253">
        <v>0.19372928894524399</v>
      </c>
      <c r="D253">
        <v>0.196839675342774</v>
      </c>
      <c r="E253">
        <v>0.2010760788</v>
      </c>
      <c r="F253">
        <v>0.1902792482</v>
      </c>
      <c r="G253">
        <v>0.1751726794</v>
      </c>
      <c r="H253">
        <v>0.15925526800000001</v>
      </c>
      <c r="I253">
        <v>0.15299376410000001</v>
      </c>
      <c r="J253">
        <v>0.14374549889999999</v>
      </c>
      <c r="K253">
        <v>0.13047423920000001</v>
      </c>
      <c r="L253">
        <v>0.1201684895</v>
      </c>
      <c r="M253">
        <v>0.1127030559</v>
      </c>
      <c r="N253">
        <v>0.1071890858</v>
      </c>
      <c r="O253">
        <v>0.1070013506</v>
      </c>
      <c r="P253">
        <v>0.1028760516</v>
      </c>
      <c r="Q253">
        <v>9.4746092599999998E-2</v>
      </c>
      <c r="R253">
        <v>8.6566571600000003E-2</v>
      </c>
      <c r="S253">
        <v>0.36735247450000003</v>
      </c>
      <c r="T253">
        <v>0.33169609639999997</v>
      </c>
      <c r="U253">
        <v>0.30196724089999999</v>
      </c>
      <c r="V253">
        <v>0.27513589510000003</v>
      </c>
      <c r="W253">
        <v>0.3430299859</v>
      </c>
      <c r="X253">
        <v>0.40733880020000002</v>
      </c>
      <c r="Y253">
        <v>0.39831262029999998</v>
      </c>
      <c r="Z253">
        <v>0.39243320390000003</v>
      </c>
      <c r="AA253">
        <v>0.38865957070000001</v>
      </c>
      <c r="AB253">
        <v>0.38664340339999997</v>
      </c>
      <c r="AC253">
        <v>0.38533380389999999</v>
      </c>
      <c r="AD253">
        <v>0.39992496989999998</v>
      </c>
      <c r="AE253">
        <v>0.41443376469999998</v>
      </c>
      <c r="AF253">
        <v>0.42892419500000001</v>
      </c>
      <c r="AG253">
        <v>0.44325923420000002</v>
      </c>
      <c r="AH253">
        <v>0.45778282689999999</v>
      </c>
      <c r="AI253">
        <v>0.47653405360000001</v>
      </c>
      <c r="AJ253">
        <v>0.49538713280000002</v>
      </c>
      <c r="AK253">
        <v>0.51460153409999998</v>
      </c>
      <c r="AL253">
        <v>0.53443450859999997</v>
      </c>
      <c r="AM253">
        <v>0.55386647200000005</v>
      </c>
      <c r="AN253">
        <v>0.5701666232</v>
      </c>
      <c r="AO253">
        <v>0.58650141590000004</v>
      </c>
      <c r="AP253">
        <v>0.60297482560000004</v>
      </c>
      <c r="AQ253">
        <v>0.6196846775</v>
      </c>
      <c r="AR253">
        <v>0.63645563490000001</v>
      </c>
      <c r="AS253">
        <v>0.65056151549999996</v>
      </c>
      <c r="AT253">
        <v>0.66484097559999999</v>
      </c>
      <c r="AU253">
        <v>0.67922310159999999</v>
      </c>
      <c r="AV253">
        <v>0.69372080209999998</v>
      </c>
      <c r="AW253">
        <v>0.70852907470000004</v>
      </c>
    </row>
    <row r="254" spans="2:49" x14ac:dyDescent="0.35">
      <c r="B254" t="s">
        <v>353</v>
      </c>
      <c r="C254">
        <v>0.71679836909740502</v>
      </c>
      <c r="D254">
        <v>0.72830679876826598</v>
      </c>
      <c r="E254">
        <v>0.74398149140000003</v>
      </c>
      <c r="F254">
        <v>0.73782270179999998</v>
      </c>
      <c r="G254">
        <v>0.71184562870000001</v>
      </c>
      <c r="H254">
        <v>0.67822238450000005</v>
      </c>
      <c r="I254">
        <v>0.68282734479999996</v>
      </c>
      <c r="J254">
        <v>0.67234207820000003</v>
      </c>
      <c r="K254">
        <v>0.6395576141</v>
      </c>
      <c r="L254">
        <v>0.61731149659999995</v>
      </c>
      <c r="M254">
        <v>0.60674795010000004</v>
      </c>
      <c r="N254">
        <v>0.60475860319999997</v>
      </c>
      <c r="O254">
        <v>0.61987453199999998</v>
      </c>
      <c r="P254">
        <v>0.61191243240000004</v>
      </c>
      <c r="Q254">
        <v>0.57859387829999998</v>
      </c>
      <c r="R254">
        <v>0.54272149729999997</v>
      </c>
      <c r="S254">
        <v>1.417240241</v>
      </c>
      <c r="T254">
        <v>1.194404113</v>
      </c>
      <c r="U254">
        <v>1.0007182160000001</v>
      </c>
      <c r="V254">
        <v>0.82304128340000005</v>
      </c>
      <c r="W254">
        <v>0.8084281338</v>
      </c>
      <c r="X254">
        <v>0.79341687120000004</v>
      </c>
      <c r="Y254">
        <v>0.77478190010000003</v>
      </c>
      <c r="Z254">
        <v>0.76230387929999999</v>
      </c>
      <c r="AA254">
        <v>0.7539385529</v>
      </c>
      <c r="AB254">
        <v>0.74885821959999999</v>
      </c>
      <c r="AC254">
        <v>0.74515427000000001</v>
      </c>
      <c r="AD254">
        <v>0.73967758669999994</v>
      </c>
      <c r="AE254">
        <v>0.7342304355</v>
      </c>
      <c r="AF254">
        <v>0.72992511029999996</v>
      </c>
      <c r="AG254">
        <v>0.72458011850000004</v>
      </c>
      <c r="AH254">
        <v>0.71970664230000003</v>
      </c>
      <c r="AI254">
        <v>0.71809038020000004</v>
      </c>
      <c r="AJ254">
        <v>0.71662300420000002</v>
      </c>
      <c r="AK254">
        <v>0.71564829490000004</v>
      </c>
      <c r="AL254">
        <v>0.71501925070000005</v>
      </c>
      <c r="AM254">
        <v>0.7137986851</v>
      </c>
      <c r="AN254">
        <v>0.71220450710000005</v>
      </c>
      <c r="AO254">
        <v>0.71067263319999996</v>
      </c>
      <c r="AP254">
        <v>0.70932012300000002</v>
      </c>
      <c r="AQ254">
        <v>0.70824365209999995</v>
      </c>
      <c r="AR254">
        <v>0.70722552589999998</v>
      </c>
      <c r="AS254">
        <v>0.70866315270000002</v>
      </c>
      <c r="AT254">
        <v>0.71019888929999997</v>
      </c>
      <c r="AU254">
        <v>0.71175254710000002</v>
      </c>
      <c r="AV254">
        <v>0.71333610839999995</v>
      </c>
      <c r="AW254">
        <v>0.71514445599999998</v>
      </c>
    </row>
    <row r="255" spans="2:49" x14ac:dyDescent="0.35">
      <c r="B255" t="s">
        <v>354</v>
      </c>
      <c r="C255">
        <v>0.19372928894524399</v>
      </c>
      <c r="D255">
        <v>0.196839675342774</v>
      </c>
      <c r="E255">
        <v>0.2010760788</v>
      </c>
      <c r="F255">
        <v>0.2107932891</v>
      </c>
      <c r="G255">
        <v>0.2149795155</v>
      </c>
      <c r="H255">
        <v>0.2165159364</v>
      </c>
      <c r="I255">
        <v>0.23042794329999999</v>
      </c>
      <c r="J255">
        <v>0.23983967210000001</v>
      </c>
      <c r="K255">
        <v>0.2411664519</v>
      </c>
      <c r="L255">
        <v>0.24606399809999999</v>
      </c>
      <c r="M255">
        <v>0.25565748929999998</v>
      </c>
      <c r="N255">
        <v>0.26936350079999999</v>
      </c>
      <c r="O255">
        <v>0.28783187970000002</v>
      </c>
      <c r="P255">
        <v>0.29622750129999997</v>
      </c>
      <c r="Q255">
        <v>0.29203429089999999</v>
      </c>
      <c r="R255">
        <v>0.28561710480000002</v>
      </c>
      <c r="S255">
        <v>0.32126610290000002</v>
      </c>
      <c r="T255">
        <v>0.30028620630000002</v>
      </c>
      <c r="U255">
        <v>0.28380648200000003</v>
      </c>
      <c r="V255">
        <v>0.2693448161</v>
      </c>
      <c r="W255">
        <v>0.26585479740000001</v>
      </c>
      <c r="X255">
        <v>0.26218728610000003</v>
      </c>
      <c r="Y255">
        <v>0.25947286120000002</v>
      </c>
      <c r="Z255">
        <v>0.25870187989999999</v>
      </c>
      <c r="AA255">
        <v>0.2592531716</v>
      </c>
      <c r="AB255">
        <v>0.26092768329999999</v>
      </c>
      <c r="AC255">
        <v>0.26306258939999999</v>
      </c>
      <c r="AD255">
        <v>0.26170050369999998</v>
      </c>
      <c r="AE255">
        <v>0.26034339070000001</v>
      </c>
      <c r="AF255">
        <v>0.25902973689999997</v>
      </c>
      <c r="AG255">
        <v>0.25759067029999999</v>
      </c>
      <c r="AH255">
        <v>0.25631512519999999</v>
      </c>
      <c r="AI255">
        <v>0.25614640039999997</v>
      </c>
      <c r="AJ255">
        <v>0.25603024330000002</v>
      </c>
      <c r="AK255">
        <v>0.2560899251</v>
      </c>
      <c r="AL255">
        <v>0.25628939950000001</v>
      </c>
      <c r="AM255">
        <v>0.25627707840000002</v>
      </c>
      <c r="AN255">
        <v>0.25619637579999999</v>
      </c>
      <c r="AO255">
        <v>0.25613727520000001</v>
      </c>
      <c r="AP255">
        <v>0.25614217360000002</v>
      </c>
      <c r="AQ255">
        <v>0.25624641929999997</v>
      </c>
      <c r="AR255">
        <v>0.25637167249999998</v>
      </c>
      <c r="AS255">
        <v>0.2572225541</v>
      </c>
      <c r="AT255">
        <v>0.25811105950000002</v>
      </c>
      <c r="AU255">
        <v>0.2590081508</v>
      </c>
      <c r="AV255">
        <v>0.259918225</v>
      </c>
      <c r="AW255">
        <v>0.26091243060000002</v>
      </c>
    </row>
    <row r="256" spans="2:49" x14ac:dyDescent="0.35">
      <c r="B256" t="s">
        <v>355</v>
      </c>
      <c r="C256">
        <v>0.38745857789048899</v>
      </c>
      <c r="D256">
        <v>0.39367935068554899</v>
      </c>
      <c r="E256">
        <v>0.4021521575</v>
      </c>
      <c r="F256">
        <v>0.45763561349999998</v>
      </c>
      <c r="G256">
        <v>0.50663262340000004</v>
      </c>
      <c r="H256">
        <v>0.55388420090000001</v>
      </c>
      <c r="I256">
        <v>0.63987816630000005</v>
      </c>
      <c r="J256">
        <v>0.72296322710000005</v>
      </c>
      <c r="K256">
        <v>0.78912375680000002</v>
      </c>
      <c r="L256">
        <v>0.87399578560000002</v>
      </c>
      <c r="M256">
        <v>0.98571830110000003</v>
      </c>
      <c r="N256">
        <v>1.127368994</v>
      </c>
      <c r="O256">
        <v>1.2167055490000001</v>
      </c>
      <c r="P256">
        <v>1.264710797</v>
      </c>
      <c r="Q256">
        <v>1.259270289</v>
      </c>
      <c r="R256">
        <v>1.243908902</v>
      </c>
      <c r="S256">
        <v>2.1917989609999999</v>
      </c>
      <c r="T256">
        <v>2.194605986</v>
      </c>
      <c r="U256">
        <v>2.218335545</v>
      </c>
      <c r="V256">
        <v>2.2484533510000002</v>
      </c>
      <c r="W256">
        <v>2.2808652880000002</v>
      </c>
      <c r="X256">
        <v>2.308863782</v>
      </c>
      <c r="Y256">
        <v>2.3761089389999999</v>
      </c>
      <c r="Z256">
        <v>2.4580537570000001</v>
      </c>
      <c r="AA256">
        <v>2.5506670480000002</v>
      </c>
      <c r="AB256">
        <v>2.6591269199999998</v>
      </c>
      <c r="AC256">
        <v>2.7717837859999999</v>
      </c>
      <c r="AD256">
        <v>2.8553788839999998</v>
      </c>
      <c r="AE256">
        <v>2.9384969399999998</v>
      </c>
      <c r="AF256">
        <v>3.021588537</v>
      </c>
      <c r="AG256">
        <v>3.1068729080000002</v>
      </c>
      <c r="AH256">
        <v>3.1935627709999999</v>
      </c>
      <c r="AI256">
        <v>3.2489117260000002</v>
      </c>
      <c r="AJ256">
        <v>3.3049396689999999</v>
      </c>
      <c r="AK256">
        <v>3.3633010209999998</v>
      </c>
      <c r="AL256">
        <v>3.4253664549999998</v>
      </c>
      <c r="AM256">
        <v>3.48472552</v>
      </c>
      <c r="AN256">
        <v>3.539264599</v>
      </c>
      <c r="AO256">
        <v>3.594056734</v>
      </c>
      <c r="AP256">
        <v>3.6497201160000001</v>
      </c>
      <c r="AQ256">
        <v>3.7068077659999998</v>
      </c>
      <c r="AR256">
        <v>3.7642340980000002</v>
      </c>
      <c r="AS256">
        <v>3.8554097299999999</v>
      </c>
      <c r="AT256">
        <v>3.9476637719999998</v>
      </c>
      <c r="AU256">
        <v>4.0405775740000003</v>
      </c>
      <c r="AV256">
        <v>4.1342287689999999</v>
      </c>
      <c r="AW256">
        <v>4.2297825119999999</v>
      </c>
    </row>
    <row r="257" spans="2:49" x14ac:dyDescent="0.35">
      <c r="B257" t="s">
        <v>356</v>
      </c>
      <c r="C257">
        <v>34.067295461021303</v>
      </c>
      <c r="D257">
        <v>34.614256909026899</v>
      </c>
      <c r="E257">
        <v>35.359228450000003</v>
      </c>
      <c r="F257">
        <v>35.492059910000002</v>
      </c>
      <c r="G257">
        <v>34.658004849999998</v>
      </c>
      <c r="H257">
        <v>33.421689389999997</v>
      </c>
      <c r="I257">
        <v>34.05694811</v>
      </c>
      <c r="J257">
        <v>34.071422800000001</v>
      </c>
      <c r="K257">
        <v>32.946153379999998</v>
      </c>
      <c r="L257">
        <v>32.344634630000002</v>
      </c>
      <c r="M257">
        <v>32.3562291</v>
      </c>
      <c r="N257">
        <v>32.847080149999996</v>
      </c>
      <c r="O257">
        <v>32.676530290000002</v>
      </c>
      <c r="P257">
        <v>31.308306179999999</v>
      </c>
      <c r="Q257">
        <v>28.734479289999999</v>
      </c>
      <c r="R257">
        <v>26.162973439999998</v>
      </c>
      <c r="S257">
        <v>23.739344920000001</v>
      </c>
      <c r="T257">
        <v>22.782091680000001</v>
      </c>
      <c r="U257">
        <v>22.117336909999999</v>
      </c>
      <c r="V257">
        <v>21.571446009999999</v>
      </c>
      <c r="W257">
        <v>20.735911560000002</v>
      </c>
      <c r="X257">
        <v>19.912006439999999</v>
      </c>
      <c r="Y257">
        <v>19.283909090000002</v>
      </c>
      <c r="Z257">
        <v>18.814616690000001</v>
      </c>
      <c r="AA257">
        <v>18.450292050000002</v>
      </c>
      <c r="AB257">
        <v>18.171587509999998</v>
      </c>
      <c r="AC257">
        <v>17.927110320000001</v>
      </c>
      <c r="AD257">
        <v>17.763317090000001</v>
      </c>
      <c r="AE257">
        <v>17.600261809999999</v>
      </c>
      <c r="AF257">
        <v>17.441719320000001</v>
      </c>
      <c r="AG257">
        <v>17.27214906</v>
      </c>
      <c r="AH257">
        <v>17.113956590000001</v>
      </c>
      <c r="AI257">
        <v>17.07137861</v>
      </c>
      <c r="AJ257">
        <v>17.032307729999999</v>
      </c>
      <c r="AK257">
        <v>17.0049101</v>
      </c>
      <c r="AL257">
        <v>16.984263370000001</v>
      </c>
      <c r="AM257">
        <v>16.949520830000001</v>
      </c>
      <c r="AN257">
        <v>16.848661360000001</v>
      </c>
      <c r="AO257">
        <v>16.749311689999999</v>
      </c>
      <c r="AP257">
        <v>16.654204249999999</v>
      </c>
      <c r="AQ257">
        <v>16.565552660000002</v>
      </c>
      <c r="AR257">
        <v>16.478210690000001</v>
      </c>
      <c r="AS257">
        <v>16.395951780000001</v>
      </c>
      <c r="AT257">
        <v>16.31519668</v>
      </c>
      <c r="AU257">
        <v>16.234065609999998</v>
      </c>
      <c r="AV257">
        <v>16.152818440000001</v>
      </c>
      <c r="AW257">
        <v>16.0758185</v>
      </c>
    </row>
    <row r="258" spans="2:49" x14ac:dyDescent="0.35">
      <c r="B258" t="s">
        <v>357</v>
      </c>
      <c r="C258">
        <v>1.54983431156195</v>
      </c>
      <c r="D258">
        <v>1.57471740274219</v>
      </c>
      <c r="E258">
        <v>1.60860863</v>
      </c>
      <c r="F258">
        <v>1.873045399</v>
      </c>
      <c r="G258">
        <v>2.0755696449999999</v>
      </c>
      <c r="H258">
        <v>2.232830898</v>
      </c>
      <c r="I258">
        <v>2.5033874840000001</v>
      </c>
      <c r="J258">
        <v>2.7134910880000001</v>
      </c>
      <c r="K258">
        <v>2.813347759</v>
      </c>
      <c r="L258">
        <v>2.9338250160000001</v>
      </c>
      <c r="M258">
        <v>3.0906681640000002</v>
      </c>
      <c r="N258">
        <v>3.277185485</v>
      </c>
      <c r="O258">
        <v>4.2825014269999997</v>
      </c>
      <c r="P258">
        <v>5.3898954999999997</v>
      </c>
      <c r="Q258">
        <v>6.4980816949999998</v>
      </c>
      <c r="R258">
        <v>7.7719836359999999</v>
      </c>
      <c r="S258">
        <v>6.568542291</v>
      </c>
      <c r="T258">
        <v>6.5459729109999998</v>
      </c>
      <c r="U258">
        <v>6.5881817610000004</v>
      </c>
      <c r="V258">
        <v>6.6511020209999998</v>
      </c>
      <c r="W258">
        <v>6.4740715099999999</v>
      </c>
      <c r="X258">
        <v>6.2969856809999998</v>
      </c>
      <c r="Y258">
        <v>6.2381368909999999</v>
      </c>
      <c r="Z258">
        <v>6.2257959820000002</v>
      </c>
      <c r="AA258">
        <v>6.2451443639999997</v>
      </c>
      <c r="AB258">
        <v>6.2938730500000002</v>
      </c>
      <c r="AC258">
        <v>6.3536618259999997</v>
      </c>
      <c r="AD258">
        <v>6.4376480479999998</v>
      </c>
      <c r="AE258">
        <v>6.5211225720000003</v>
      </c>
      <c r="AF258">
        <v>6.6050687320000003</v>
      </c>
      <c r="AG258">
        <v>6.6859469279999999</v>
      </c>
      <c r="AH258">
        <v>6.770416569</v>
      </c>
      <c r="AI258">
        <v>6.8000857430000003</v>
      </c>
      <c r="AJ258">
        <v>6.8311577320000003</v>
      </c>
      <c r="AK258">
        <v>6.8669590749999996</v>
      </c>
      <c r="AL258">
        <v>6.9058328199999996</v>
      </c>
      <c r="AM258">
        <v>6.9390697570000004</v>
      </c>
      <c r="AN258">
        <v>6.9701328680000003</v>
      </c>
      <c r="AO258">
        <v>7.0017565780000002</v>
      </c>
      <c r="AP258">
        <v>7.0351137599999998</v>
      </c>
      <c r="AQ258">
        <v>7.0712047739999999</v>
      </c>
      <c r="AR258">
        <v>7.1078962880000001</v>
      </c>
      <c r="AS258">
        <v>7.1187094420000001</v>
      </c>
      <c r="AT258">
        <v>7.1304802949999999</v>
      </c>
      <c r="AU258">
        <v>7.1424025249999996</v>
      </c>
      <c r="AV258">
        <v>7.1545959100000003</v>
      </c>
      <c r="AW258">
        <v>7.1690134790000002</v>
      </c>
    </row>
    <row r="259" spans="2:49" x14ac:dyDescent="0.35">
      <c r="B259" t="s">
        <v>358</v>
      </c>
      <c r="C259">
        <v>0.19372928894524399</v>
      </c>
      <c r="D259">
        <v>0.196839675342774</v>
      </c>
      <c r="E259">
        <v>0.2010760788</v>
      </c>
      <c r="F259">
        <v>0.1902792482</v>
      </c>
      <c r="G259">
        <v>0.1751726794</v>
      </c>
      <c r="H259">
        <v>0.15925526800000001</v>
      </c>
      <c r="I259">
        <v>0.15299376410000001</v>
      </c>
      <c r="J259">
        <v>0.14374549889999999</v>
      </c>
      <c r="K259">
        <v>0.13047423920000001</v>
      </c>
      <c r="L259">
        <v>0.1201684895</v>
      </c>
      <c r="M259">
        <v>0.1127030559</v>
      </c>
      <c r="N259">
        <v>0.1071890858</v>
      </c>
      <c r="O259">
        <v>0.1070013506</v>
      </c>
      <c r="P259">
        <v>0.1028760516</v>
      </c>
      <c r="Q259">
        <v>9.4746092599999998E-2</v>
      </c>
      <c r="R259">
        <v>8.6566571600000003E-2</v>
      </c>
      <c r="S259">
        <v>0.36735247450000003</v>
      </c>
      <c r="T259">
        <v>0.33169609639999997</v>
      </c>
      <c r="U259">
        <v>0.30196724089999999</v>
      </c>
      <c r="V259">
        <v>0.27513589510000003</v>
      </c>
      <c r="W259">
        <v>0.3430299859</v>
      </c>
      <c r="X259">
        <v>0.40733880020000002</v>
      </c>
      <c r="Y259">
        <v>0.39831262029999998</v>
      </c>
      <c r="Z259">
        <v>0.39243320390000003</v>
      </c>
      <c r="AA259">
        <v>0.38865957070000001</v>
      </c>
      <c r="AB259">
        <v>0.38664340339999997</v>
      </c>
      <c r="AC259">
        <v>0.38533380389999999</v>
      </c>
      <c r="AD259">
        <v>0.39992496989999998</v>
      </c>
      <c r="AE259">
        <v>0.41443376469999998</v>
      </c>
      <c r="AF259">
        <v>0.42892419500000001</v>
      </c>
      <c r="AG259">
        <v>0.44325923420000002</v>
      </c>
      <c r="AH259">
        <v>0.45778282689999999</v>
      </c>
      <c r="AI259">
        <v>0.47653405360000001</v>
      </c>
      <c r="AJ259">
        <v>0.49538713280000002</v>
      </c>
      <c r="AK259">
        <v>0.51460153409999998</v>
      </c>
      <c r="AL259">
        <v>0.53443450859999997</v>
      </c>
      <c r="AM259">
        <v>0.55386647200000005</v>
      </c>
      <c r="AN259">
        <v>0.5701666232</v>
      </c>
      <c r="AO259">
        <v>0.58650141590000004</v>
      </c>
      <c r="AP259">
        <v>0.60297482560000004</v>
      </c>
      <c r="AQ259">
        <v>0.6196846775</v>
      </c>
      <c r="AR259">
        <v>0.63645563490000001</v>
      </c>
      <c r="AS259">
        <v>0.65056151549999996</v>
      </c>
      <c r="AT259">
        <v>0.66484097559999999</v>
      </c>
      <c r="AU259">
        <v>0.67922310159999999</v>
      </c>
      <c r="AV259">
        <v>0.69372080209999998</v>
      </c>
      <c r="AW259">
        <v>0.70852907470000004</v>
      </c>
    </row>
    <row r="260" spans="2:49" x14ac:dyDescent="0.35">
      <c r="B260" t="s">
        <v>359</v>
      </c>
      <c r="C260">
        <v>0.71679836909740502</v>
      </c>
      <c r="D260">
        <v>0.72830679876826598</v>
      </c>
      <c r="E260">
        <v>0.74398149140000003</v>
      </c>
      <c r="F260">
        <v>0.73782270179999998</v>
      </c>
      <c r="G260">
        <v>0.71184562870000001</v>
      </c>
      <c r="H260">
        <v>0.67822238450000005</v>
      </c>
      <c r="I260">
        <v>0.68282734479999996</v>
      </c>
      <c r="J260">
        <v>0.67234207820000003</v>
      </c>
      <c r="K260">
        <v>0.6395576141</v>
      </c>
      <c r="L260">
        <v>0.61731149659999995</v>
      </c>
      <c r="M260">
        <v>0.60674795010000004</v>
      </c>
      <c r="N260">
        <v>0.60475860319999997</v>
      </c>
      <c r="O260">
        <v>0.61987453199999998</v>
      </c>
      <c r="P260">
        <v>0.61191243240000004</v>
      </c>
      <c r="Q260">
        <v>0.57859387829999998</v>
      </c>
      <c r="R260">
        <v>0.54272149729999997</v>
      </c>
      <c r="S260">
        <v>1.417240241</v>
      </c>
      <c r="T260">
        <v>1.194404113</v>
      </c>
      <c r="U260">
        <v>1.0007182160000001</v>
      </c>
      <c r="V260">
        <v>0.82304128340000005</v>
      </c>
      <c r="W260">
        <v>0.8084281338</v>
      </c>
      <c r="X260">
        <v>0.79341687120000004</v>
      </c>
      <c r="Y260">
        <v>0.77478190010000003</v>
      </c>
      <c r="Z260">
        <v>0.76230387929999999</v>
      </c>
      <c r="AA260">
        <v>0.7539385529</v>
      </c>
      <c r="AB260">
        <v>0.74885821959999999</v>
      </c>
      <c r="AC260">
        <v>0.74515427000000001</v>
      </c>
      <c r="AD260">
        <v>0.73967758669999994</v>
      </c>
      <c r="AE260">
        <v>0.7342304355</v>
      </c>
      <c r="AF260">
        <v>0.72992511029999996</v>
      </c>
      <c r="AG260">
        <v>0.72458011850000004</v>
      </c>
      <c r="AH260">
        <v>0.71970664230000003</v>
      </c>
      <c r="AI260">
        <v>0.71809038020000004</v>
      </c>
      <c r="AJ260">
        <v>0.71662300420000002</v>
      </c>
      <c r="AK260">
        <v>0.71564829490000004</v>
      </c>
      <c r="AL260">
        <v>0.71501925070000005</v>
      </c>
      <c r="AM260">
        <v>0.7137986851</v>
      </c>
      <c r="AN260">
        <v>0.71220450710000005</v>
      </c>
      <c r="AO260">
        <v>0.71067263319999996</v>
      </c>
      <c r="AP260">
        <v>0.70932012300000002</v>
      </c>
      <c r="AQ260">
        <v>0.70824365209999995</v>
      </c>
      <c r="AR260">
        <v>0.70722552589999998</v>
      </c>
      <c r="AS260">
        <v>0.70866315270000002</v>
      </c>
      <c r="AT260">
        <v>0.71019888929999997</v>
      </c>
      <c r="AU260">
        <v>0.71175254710000002</v>
      </c>
      <c r="AV260">
        <v>0.71333610839999995</v>
      </c>
      <c r="AW260">
        <v>0.71514445599999998</v>
      </c>
    </row>
    <row r="261" spans="2:49" x14ac:dyDescent="0.35">
      <c r="B261" t="s">
        <v>360</v>
      </c>
      <c r="C261">
        <v>0.19372928894524399</v>
      </c>
      <c r="D261">
        <v>0.196839675342774</v>
      </c>
      <c r="E261">
        <v>0.2010760788</v>
      </c>
      <c r="F261">
        <v>0.2107932891</v>
      </c>
      <c r="G261">
        <v>0.2149795155</v>
      </c>
      <c r="H261">
        <v>0.2165159364</v>
      </c>
      <c r="I261">
        <v>0.23042794329999999</v>
      </c>
      <c r="J261">
        <v>0.23983967210000001</v>
      </c>
      <c r="K261">
        <v>0.2411664519</v>
      </c>
      <c r="L261">
        <v>0.24606399809999999</v>
      </c>
      <c r="M261">
        <v>0.25565748929999998</v>
      </c>
      <c r="N261">
        <v>0.26936350079999999</v>
      </c>
      <c r="O261">
        <v>0.28783187970000002</v>
      </c>
      <c r="P261">
        <v>0.29622750129999997</v>
      </c>
      <c r="Q261">
        <v>0.29203429089999999</v>
      </c>
      <c r="R261">
        <v>0.28561710480000002</v>
      </c>
      <c r="S261">
        <v>0.32126610290000002</v>
      </c>
      <c r="T261">
        <v>0.30028620630000002</v>
      </c>
      <c r="U261">
        <v>0.28380648200000003</v>
      </c>
      <c r="V261">
        <v>0.2693448161</v>
      </c>
      <c r="W261">
        <v>0.26585479740000001</v>
      </c>
      <c r="X261">
        <v>0.26218728610000003</v>
      </c>
      <c r="Y261">
        <v>0.25947286120000002</v>
      </c>
      <c r="Z261">
        <v>0.25870187989999999</v>
      </c>
      <c r="AA261">
        <v>0.2592531716</v>
      </c>
      <c r="AB261">
        <v>0.26092768329999999</v>
      </c>
      <c r="AC261">
        <v>0.26306258939999999</v>
      </c>
      <c r="AD261">
        <v>0.26170050369999998</v>
      </c>
      <c r="AE261">
        <v>0.26034339070000001</v>
      </c>
      <c r="AF261">
        <v>0.25902973689999997</v>
      </c>
      <c r="AG261">
        <v>0.25759067029999999</v>
      </c>
      <c r="AH261">
        <v>0.25631512519999999</v>
      </c>
      <c r="AI261">
        <v>0.25614640039999997</v>
      </c>
      <c r="AJ261">
        <v>0.25603024330000002</v>
      </c>
      <c r="AK261">
        <v>0.2560899251</v>
      </c>
      <c r="AL261">
        <v>0.25628939950000001</v>
      </c>
      <c r="AM261">
        <v>0.25627707840000002</v>
      </c>
      <c r="AN261">
        <v>0.25619637579999999</v>
      </c>
      <c r="AO261">
        <v>0.25613727520000001</v>
      </c>
      <c r="AP261">
        <v>0.25614217360000002</v>
      </c>
      <c r="AQ261">
        <v>0.25624641929999997</v>
      </c>
      <c r="AR261">
        <v>0.25637167249999998</v>
      </c>
      <c r="AS261">
        <v>0.2572225541</v>
      </c>
      <c r="AT261">
        <v>0.25811105950000002</v>
      </c>
      <c r="AU261">
        <v>0.2590081508</v>
      </c>
      <c r="AV261">
        <v>0.259918225</v>
      </c>
      <c r="AW261">
        <v>0.26091243060000002</v>
      </c>
    </row>
    <row r="262" spans="2:49" x14ac:dyDescent="0.35">
      <c r="B262" t="s">
        <v>361</v>
      </c>
      <c r="C262">
        <v>0.38745857789048899</v>
      </c>
      <c r="D262">
        <v>0.39367935068554899</v>
      </c>
      <c r="E262">
        <v>0.4021521575</v>
      </c>
      <c r="F262">
        <v>0.45763561349999998</v>
      </c>
      <c r="G262">
        <v>0.50663262340000004</v>
      </c>
      <c r="H262">
        <v>0.55388420090000001</v>
      </c>
      <c r="I262">
        <v>0.63987816630000005</v>
      </c>
      <c r="J262">
        <v>0.72296322710000005</v>
      </c>
      <c r="K262">
        <v>0.78912375680000002</v>
      </c>
      <c r="L262">
        <v>0.87399578560000002</v>
      </c>
      <c r="M262">
        <v>0.98571830110000003</v>
      </c>
      <c r="N262">
        <v>1.127368994</v>
      </c>
      <c r="O262">
        <v>1.2167055490000001</v>
      </c>
      <c r="P262">
        <v>1.264710797</v>
      </c>
      <c r="Q262">
        <v>1.259270289</v>
      </c>
      <c r="R262">
        <v>1.243908902</v>
      </c>
      <c r="S262">
        <v>2.1917989609999999</v>
      </c>
      <c r="T262">
        <v>2.194605986</v>
      </c>
      <c r="U262">
        <v>2.218335545</v>
      </c>
      <c r="V262">
        <v>2.2484533510000002</v>
      </c>
      <c r="W262">
        <v>2.2808652880000002</v>
      </c>
      <c r="X262">
        <v>2.308863782</v>
      </c>
      <c r="Y262">
        <v>2.3761089389999999</v>
      </c>
      <c r="Z262">
        <v>2.4580537570000001</v>
      </c>
      <c r="AA262">
        <v>2.5506670480000002</v>
      </c>
      <c r="AB262">
        <v>2.6591269199999998</v>
      </c>
      <c r="AC262">
        <v>2.7717837859999999</v>
      </c>
      <c r="AD262">
        <v>2.8553788839999998</v>
      </c>
      <c r="AE262">
        <v>2.9384969399999998</v>
      </c>
      <c r="AF262">
        <v>3.021588537</v>
      </c>
      <c r="AG262">
        <v>3.1068729080000002</v>
      </c>
      <c r="AH262">
        <v>3.1935627709999999</v>
      </c>
      <c r="AI262">
        <v>3.2489117260000002</v>
      </c>
      <c r="AJ262">
        <v>3.3049396689999999</v>
      </c>
      <c r="AK262">
        <v>3.3633010209999998</v>
      </c>
      <c r="AL262">
        <v>3.4253664549999998</v>
      </c>
      <c r="AM262">
        <v>3.48472552</v>
      </c>
      <c r="AN262">
        <v>3.539264599</v>
      </c>
      <c r="AO262">
        <v>3.594056734</v>
      </c>
      <c r="AP262">
        <v>3.6497201160000001</v>
      </c>
      <c r="AQ262">
        <v>3.7068077659999998</v>
      </c>
      <c r="AR262">
        <v>3.7642340980000002</v>
      </c>
      <c r="AS262">
        <v>3.8554097299999999</v>
      </c>
      <c r="AT262">
        <v>3.9476637719999998</v>
      </c>
      <c r="AU262">
        <v>4.0405775740000003</v>
      </c>
      <c r="AV262">
        <v>4.1342287689999999</v>
      </c>
      <c r="AW262">
        <v>4.2297825119999999</v>
      </c>
    </row>
    <row r="263" spans="2:49" x14ac:dyDescent="0.35">
      <c r="B263" t="s">
        <v>362</v>
      </c>
      <c r="C263">
        <v>1.1905732046364299</v>
      </c>
      <c r="D263">
        <v>1.2096882425386799</v>
      </c>
      <c r="E263">
        <v>1.229110199</v>
      </c>
      <c r="F263">
        <v>1.2315210889999999</v>
      </c>
      <c r="G263">
        <v>1.1449187329999999</v>
      </c>
      <c r="H263">
        <v>0.92601423009999995</v>
      </c>
      <c r="I263">
        <v>1.0179888459999999</v>
      </c>
      <c r="J263">
        <v>1.0425604260000001</v>
      </c>
      <c r="K263">
        <v>0.98423772379999996</v>
      </c>
      <c r="L263">
        <v>0.97519208479999997</v>
      </c>
      <c r="M263">
        <v>0.97964951410000001</v>
      </c>
      <c r="N263">
        <v>0.95446687779999995</v>
      </c>
      <c r="O263">
        <v>0.94806820520000001</v>
      </c>
      <c r="P263">
        <v>0.93623792750000001</v>
      </c>
      <c r="Q263">
        <v>0.92346104780000005</v>
      </c>
      <c r="R263">
        <v>0.9124547959</v>
      </c>
      <c r="S263">
        <v>0.90503491849999995</v>
      </c>
      <c r="T263">
        <v>0.89471461699999999</v>
      </c>
      <c r="U263">
        <v>0.89454529029999996</v>
      </c>
      <c r="V263">
        <v>0.8994858295</v>
      </c>
      <c r="W263">
        <v>0.90053548510000003</v>
      </c>
      <c r="X263">
        <v>0.90307236840000005</v>
      </c>
      <c r="Y263">
        <v>0.90777001820000003</v>
      </c>
      <c r="Z263">
        <v>0.91445419490000002</v>
      </c>
      <c r="AA263">
        <v>0.9230379353</v>
      </c>
      <c r="AB263">
        <v>0.93305470989999995</v>
      </c>
      <c r="AC263">
        <v>0.94453023300000005</v>
      </c>
      <c r="AD263">
        <v>0.95740568039999996</v>
      </c>
      <c r="AE263">
        <v>0.97123035710000005</v>
      </c>
      <c r="AF263">
        <v>0.98598859500000002</v>
      </c>
      <c r="AG263">
        <v>1.0016035560000001</v>
      </c>
      <c r="AH263">
        <v>1.0180261479999999</v>
      </c>
      <c r="AI263">
        <v>1.034843798</v>
      </c>
      <c r="AJ263">
        <v>1.052174132</v>
      </c>
      <c r="AK263">
        <v>1.0700741600000001</v>
      </c>
      <c r="AL263">
        <v>1.0883956939999999</v>
      </c>
      <c r="AM263" s="39">
        <v>1.1073498959999999</v>
      </c>
      <c r="AN263" s="39">
        <v>1.1255864170000001</v>
      </c>
      <c r="AO263" s="39">
        <v>1.1434973960000001</v>
      </c>
      <c r="AP263" s="39">
        <v>1.161154912</v>
      </c>
      <c r="AQ263" s="39">
        <v>1.1787009829999999</v>
      </c>
      <c r="AR263" s="39">
        <v>1.195927714</v>
      </c>
      <c r="AS263" s="39">
        <v>1.213556128</v>
      </c>
      <c r="AT263" s="39">
        <v>1.2314003120000001</v>
      </c>
      <c r="AU263" s="39">
        <v>1.249346791</v>
      </c>
      <c r="AV263">
        <v>1.267384106</v>
      </c>
      <c r="AW263">
        <v>1.2856443799999999</v>
      </c>
    </row>
    <row r="264" spans="2:49" x14ac:dyDescent="0.35">
      <c r="B264" t="s">
        <v>363</v>
      </c>
      <c r="C264">
        <v>1.7112081308179601</v>
      </c>
      <c r="D264">
        <v>1.7386821308642</v>
      </c>
      <c r="E264">
        <v>1.766597204</v>
      </c>
      <c r="F264">
        <v>1.7874173019999999</v>
      </c>
      <c r="G264">
        <v>1.810204771</v>
      </c>
      <c r="H264">
        <v>1.7022867580000001</v>
      </c>
      <c r="I264">
        <v>1.7767751169999999</v>
      </c>
      <c r="J264">
        <v>1.8105798239999999</v>
      </c>
      <c r="K264">
        <v>1.791703268</v>
      </c>
      <c r="L264">
        <v>1.7992142</v>
      </c>
      <c r="M264">
        <v>1.8081049119999999</v>
      </c>
      <c r="N264">
        <v>1.8460067529999999</v>
      </c>
      <c r="O264">
        <v>1.8929711490000001</v>
      </c>
      <c r="P264">
        <v>1.91517286</v>
      </c>
      <c r="Q264">
        <v>1.92588648</v>
      </c>
      <c r="R264">
        <v>1.941051987</v>
      </c>
      <c r="S264">
        <v>1.9615142409999999</v>
      </c>
      <c r="T264">
        <v>1.9624848720000001</v>
      </c>
      <c r="U264">
        <v>1.9658654529999999</v>
      </c>
      <c r="V264">
        <v>1.9723634800000001</v>
      </c>
      <c r="W264">
        <v>1.975028612</v>
      </c>
      <c r="X264">
        <v>1.9746840139999999</v>
      </c>
      <c r="Y264">
        <v>1.9876845089999999</v>
      </c>
      <c r="Z264">
        <v>2.0108941200000001</v>
      </c>
      <c r="AA264">
        <v>2.041543324</v>
      </c>
      <c r="AB264">
        <v>2.0772676589999999</v>
      </c>
      <c r="AC264">
        <v>2.1164810520000001</v>
      </c>
      <c r="AD264">
        <v>2.157986916</v>
      </c>
      <c r="AE264">
        <v>2.2010646170000001</v>
      </c>
      <c r="AF264">
        <v>2.2453861759999998</v>
      </c>
      <c r="AG264">
        <v>2.290791939</v>
      </c>
      <c r="AH264">
        <v>2.3372129899999998</v>
      </c>
      <c r="AI264">
        <v>2.383612952</v>
      </c>
      <c r="AJ264">
        <v>2.4303733840000001</v>
      </c>
      <c r="AK264">
        <v>2.477633172</v>
      </c>
      <c r="AL264">
        <v>2.5255140950000001</v>
      </c>
      <c r="AM264">
        <v>2.574064602</v>
      </c>
      <c r="AN264">
        <v>2.622725312</v>
      </c>
      <c r="AO264">
        <v>2.6717232000000002</v>
      </c>
      <c r="AP264">
        <v>2.721131814</v>
      </c>
      <c r="AQ264">
        <v>2.7710314930000002</v>
      </c>
      <c r="AR264">
        <v>2.8214287320000002</v>
      </c>
      <c r="AS264">
        <v>2.8719422450000001</v>
      </c>
      <c r="AT264">
        <v>2.9227246039999999</v>
      </c>
      <c r="AU264">
        <v>2.973918244</v>
      </c>
      <c r="AV264">
        <v>3.0256263799999998</v>
      </c>
      <c r="AW264">
        <v>3.0779470600000001</v>
      </c>
    </row>
    <row r="265" spans="2:49" x14ac:dyDescent="0.35">
      <c r="B265" t="s">
        <v>364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</row>
    <row r="266" spans="2:49" x14ac:dyDescent="0.35">
      <c r="B266" t="s">
        <v>365</v>
      </c>
      <c r="C266">
        <v>1.5692072404564801</v>
      </c>
      <c r="D266">
        <v>1.5944013702764701</v>
      </c>
      <c r="E266">
        <v>1.6200002060000001</v>
      </c>
      <c r="F266">
        <v>1.6389765730000001</v>
      </c>
      <c r="G266">
        <v>1.663232187</v>
      </c>
      <c r="H266">
        <v>1.551759764</v>
      </c>
      <c r="I266">
        <v>1.6288634749999999</v>
      </c>
      <c r="J266">
        <v>1.6761074439999999</v>
      </c>
      <c r="K266">
        <v>1.6664686259999999</v>
      </c>
      <c r="L266">
        <v>1.6732747960000001</v>
      </c>
      <c r="M266">
        <v>1.6801261110000001</v>
      </c>
      <c r="N266">
        <v>1.696718564</v>
      </c>
      <c r="O266">
        <v>1.7709885249999999</v>
      </c>
      <c r="P266">
        <v>1.8488448470000001</v>
      </c>
      <c r="Q266">
        <v>1.9178909159999999</v>
      </c>
      <c r="R266">
        <v>1.976127921</v>
      </c>
      <c r="S266">
        <v>2.02055937</v>
      </c>
      <c r="T266">
        <v>2.0144739660000002</v>
      </c>
      <c r="U266">
        <v>2.0045145529999999</v>
      </c>
      <c r="V266">
        <v>1.9974887189999999</v>
      </c>
      <c r="W266">
        <v>1.9800157599999999</v>
      </c>
      <c r="X266">
        <v>1.9593235470000001</v>
      </c>
      <c r="Y266">
        <v>1.956601743</v>
      </c>
      <c r="Z266">
        <v>1.968562503</v>
      </c>
      <c r="AA266">
        <v>1.9904289070000001</v>
      </c>
      <c r="AB266">
        <v>2.0198588960000001</v>
      </c>
      <c r="AC266">
        <v>2.0530288310000002</v>
      </c>
      <c r="AD266">
        <v>2.0882313149999998</v>
      </c>
      <c r="AE266">
        <v>2.1249305280000002</v>
      </c>
      <c r="AF266">
        <v>2.1628484860000001</v>
      </c>
      <c r="AG266">
        <v>2.2011804709999998</v>
      </c>
      <c r="AH266">
        <v>2.240709039</v>
      </c>
      <c r="AI266">
        <v>2.281791197</v>
      </c>
      <c r="AJ266">
        <v>2.3235039510000002</v>
      </c>
      <c r="AK266">
        <v>2.366189361</v>
      </c>
      <c r="AL266">
        <v>2.4099146469999999</v>
      </c>
      <c r="AM266">
        <v>2.4527850199999999</v>
      </c>
      <c r="AN266">
        <v>2.4962455019999998</v>
      </c>
      <c r="AO266">
        <v>2.5407971979999999</v>
      </c>
      <c r="AP266">
        <v>2.5862453150000002</v>
      </c>
      <c r="AQ266">
        <v>2.6323344629999998</v>
      </c>
      <c r="AR266">
        <v>2.6788066380000002</v>
      </c>
      <c r="AS266">
        <v>2.7252337999999998</v>
      </c>
      <c r="AT266">
        <v>2.7715266220000001</v>
      </c>
      <c r="AU266" s="39">
        <v>2.8177532260000002</v>
      </c>
      <c r="AV266">
        <v>2.8639849979999998</v>
      </c>
      <c r="AW266">
        <v>2.9102989890000002</v>
      </c>
    </row>
    <row r="267" spans="2:49" x14ac:dyDescent="0.35">
      <c r="B267" t="s">
        <v>366</v>
      </c>
      <c r="C267">
        <v>0.99189533402801899</v>
      </c>
      <c r="D267">
        <v>0.99189533402801799</v>
      </c>
      <c r="E267">
        <v>0.99189532579999995</v>
      </c>
      <c r="F267">
        <v>0.98719299760000001</v>
      </c>
      <c r="G267">
        <v>0.98253090730000003</v>
      </c>
      <c r="H267">
        <v>0.97786703210000003</v>
      </c>
      <c r="I267">
        <v>0.97325870889999999</v>
      </c>
      <c r="J267">
        <v>0.96867469780000004</v>
      </c>
      <c r="K267">
        <v>0.96412075190000002</v>
      </c>
      <c r="L267">
        <v>0.95959345910000005</v>
      </c>
      <c r="M267">
        <v>0.95507468500000003</v>
      </c>
      <c r="N267">
        <v>0.95058946609999995</v>
      </c>
      <c r="O267">
        <v>0.94786269499999998</v>
      </c>
      <c r="P267">
        <v>0.94500637750000005</v>
      </c>
      <c r="Q267">
        <v>0.94201177439999995</v>
      </c>
      <c r="R267">
        <v>0.9388456114</v>
      </c>
      <c r="S267">
        <v>0.95295316890000004</v>
      </c>
      <c r="T267">
        <v>0.95006148349999997</v>
      </c>
      <c r="U267">
        <v>0.94720847350000004</v>
      </c>
      <c r="V267">
        <v>0.94439044139999995</v>
      </c>
      <c r="W267">
        <v>0.94266147259999999</v>
      </c>
      <c r="X267">
        <v>0.9409210979</v>
      </c>
      <c r="Y267">
        <v>0.94095403050000004</v>
      </c>
      <c r="Z267">
        <v>0.94099205819999998</v>
      </c>
      <c r="AA267">
        <v>0.94103295629999995</v>
      </c>
      <c r="AB267">
        <v>0.94105889170000001</v>
      </c>
      <c r="AC267">
        <v>0.94108454929999996</v>
      </c>
      <c r="AD267">
        <v>0.9411850128</v>
      </c>
      <c r="AE267">
        <v>0.94129034560000002</v>
      </c>
      <c r="AF267">
        <v>0.94140048180000002</v>
      </c>
      <c r="AG267">
        <v>0.94150692629999999</v>
      </c>
      <c r="AH267">
        <v>0.94161814109999997</v>
      </c>
      <c r="AI267">
        <v>0.94165430679999995</v>
      </c>
      <c r="AJ267">
        <v>0.94169087490000003</v>
      </c>
      <c r="AK267">
        <v>0.94172785810000004</v>
      </c>
      <c r="AL267">
        <v>0.94177541269999998</v>
      </c>
      <c r="AM267">
        <v>0.94182128369999996</v>
      </c>
      <c r="AN267">
        <v>0.94167716130000001</v>
      </c>
      <c r="AO267">
        <v>0.94152741340000001</v>
      </c>
      <c r="AP267">
        <v>0.94137132420000003</v>
      </c>
      <c r="AQ267">
        <v>0.94120758469999999</v>
      </c>
      <c r="AR267">
        <v>0.94103599869999999</v>
      </c>
      <c r="AS267">
        <v>0.94082123500000003</v>
      </c>
      <c r="AT267">
        <v>0.94060043149999994</v>
      </c>
      <c r="AU267">
        <v>0.9403734628</v>
      </c>
      <c r="AV267">
        <v>0.94013979650000001</v>
      </c>
      <c r="AW267">
        <v>0.93989819050000001</v>
      </c>
    </row>
    <row r="268" spans="2:49" x14ac:dyDescent="0.35">
      <c r="B268" t="s">
        <v>367</v>
      </c>
      <c r="C268">
        <v>8.10466597198101E-3</v>
      </c>
      <c r="D268">
        <v>8.10466597198101E-3</v>
      </c>
      <c r="E268">
        <v>8.1046741600000003E-3</v>
      </c>
      <c r="F268">
        <v>1.28070024E-2</v>
      </c>
      <c r="G268">
        <v>1.7469092700000001E-2</v>
      </c>
      <c r="H268">
        <v>2.2132967900000002E-2</v>
      </c>
      <c r="I268">
        <v>2.6741291100000002E-2</v>
      </c>
      <c r="J268">
        <v>3.1325302200000002E-2</v>
      </c>
      <c r="K268">
        <v>3.5879248099999997E-2</v>
      </c>
      <c r="L268">
        <v>4.0406540900000003E-2</v>
      </c>
      <c r="M268">
        <v>4.4925315E-2</v>
      </c>
      <c r="N268">
        <v>4.9410533899999998E-2</v>
      </c>
      <c r="O268">
        <v>5.2137305000000002E-2</v>
      </c>
      <c r="P268">
        <v>5.4993622499999999E-2</v>
      </c>
      <c r="Q268">
        <v>5.7988225599999998E-2</v>
      </c>
      <c r="R268">
        <v>6.1154388599999998E-2</v>
      </c>
      <c r="S268">
        <v>4.7046831099999999E-2</v>
      </c>
      <c r="T268">
        <v>4.9938516500000002E-2</v>
      </c>
      <c r="U268">
        <v>5.2791526499999998E-2</v>
      </c>
      <c r="V268">
        <v>5.5609558599999998E-2</v>
      </c>
      <c r="W268">
        <v>5.7338527399999999E-2</v>
      </c>
      <c r="X268">
        <v>5.9078902099999997E-2</v>
      </c>
      <c r="Y268">
        <v>5.9045969500000003E-2</v>
      </c>
      <c r="Z268">
        <v>5.9007941799999998E-2</v>
      </c>
      <c r="AA268">
        <v>5.8967043699999999E-2</v>
      </c>
      <c r="AB268">
        <v>5.8941108300000003E-2</v>
      </c>
      <c r="AC268">
        <v>5.8915450699999997E-2</v>
      </c>
      <c r="AD268">
        <v>5.8814987200000002E-2</v>
      </c>
      <c r="AE268">
        <v>5.8709654399999998E-2</v>
      </c>
      <c r="AF268">
        <v>5.8599518199999999E-2</v>
      </c>
      <c r="AG268">
        <v>5.8493073700000002E-2</v>
      </c>
      <c r="AH268">
        <v>5.83818589E-2</v>
      </c>
      <c r="AI268">
        <v>5.83456932E-2</v>
      </c>
      <c r="AJ268">
        <v>5.8309125099999998E-2</v>
      </c>
      <c r="AK268">
        <v>5.8272141899999998E-2</v>
      </c>
      <c r="AL268">
        <v>5.8224587299999998E-2</v>
      </c>
      <c r="AM268">
        <v>5.8178716300000002E-2</v>
      </c>
      <c r="AN268">
        <v>5.8322838699999997E-2</v>
      </c>
      <c r="AO268">
        <v>5.8472586600000001E-2</v>
      </c>
      <c r="AP268">
        <v>5.8628675800000002E-2</v>
      </c>
      <c r="AQ268">
        <v>5.8792415299999998E-2</v>
      </c>
      <c r="AR268">
        <v>5.8964001299999999E-2</v>
      </c>
      <c r="AS268">
        <v>5.9178765000000001E-2</v>
      </c>
      <c r="AT268">
        <v>5.93995685E-2</v>
      </c>
      <c r="AU268">
        <v>5.9626537200000003E-2</v>
      </c>
      <c r="AV268">
        <v>5.98602035E-2</v>
      </c>
      <c r="AW268">
        <v>6.0101809499999999E-2</v>
      </c>
    </row>
    <row r="269" spans="2:49" x14ac:dyDescent="0.35">
      <c r="B269" t="s">
        <v>368</v>
      </c>
      <c r="C269">
        <v>0.79896379760487002</v>
      </c>
      <c r="D269">
        <v>0.79896379760486902</v>
      </c>
      <c r="E269">
        <v>0.79896379760000003</v>
      </c>
      <c r="F269">
        <v>0.79854263209999998</v>
      </c>
      <c r="G269">
        <v>0.79812168849999998</v>
      </c>
      <c r="H269">
        <v>0.79770096690000003</v>
      </c>
      <c r="I269">
        <v>0.79728046699999999</v>
      </c>
      <c r="J269">
        <v>0.79686018879999998</v>
      </c>
      <c r="K269">
        <v>0.79644013209999998</v>
      </c>
      <c r="L269">
        <v>0.79602029689999998</v>
      </c>
      <c r="M269">
        <v>0.79560068299999998</v>
      </c>
      <c r="N269">
        <v>0.79518129029999995</v>
      </c>
      <c r="O269">
        <v>0.78222990709999995</v>
      </c>
      <c r="P269">
        <v>0.76778352620000001</v>
      </c>
      <c r="Q269">
        <v>0.75177697219999995</v>
      </c>
      <c r="R269">
        <v>0.73415414150000002</v>
      </c>
      <c r="S269">
        <v>0.69408091299999997</v>
      </c>
      <c r="T269">
        <v>0.69306060079999998</v>
      </c>
      <c r="U269">
        <v>0.69208266200000002</v>
      </c>
      <c r="V269">
        <v>0.69114451089999995</v>
      </c>
      <c r="W269">
        <v>0.68868891460000004</v>
      </c>
      <c r="X269">
        <v>0.68626280289999997</v>
      </c>
      <c r="Y269">
        <v>0.67775046579999998</v>
      </c>
      <c r="Z269">
        <v>0.66938119969999998</v>
      </c>
      <c r="AA269">
        <v>0.66115142760000001</v>
      </c>
      <c r="AB269">
        <v>0.65475837879999998</v>
      </c>
      <c r="AC269">
        <v>0.64846858620000003</v>
      </c>
      <c r="AD269">
        <v>0.63469239889999995</v>
      </c>
      <c r="AE269">
        <v>0.62123754340000004</v>
      </c>
      <c r="AF269">
        <v>0.60809290640000002</v>
      </c>
      <c r="AG269">
        <v>0.59456247490000003</v>
      </c>
      <c r="AH269">
        <v>0.58133482650000001</v>
      </c>
      <c r="AI269">
        <v>0.5666115799</v>
      </c>
      <c r="AJ269">
        <v>0.55218208820000003</v>
      </c>
      <c r="AK269">
        <v>0.53803764679999999</v>
      </c>
      <c r="AL269">
        <v>0.52355173580000003</v>
      </c>
      <c r="AM269">
        <v>0.50934324639999995</v>
      </c>
      <c r="AN269">
        <v>0.4958055864</v>
      </c>
      <c r="AO269">
        <v>0.48247065709999998</v>
      </c>
      <c r="AP269">
        <v>0.4693339386</v>
      </c>
      <c r="AQ269">
        <v>0.45639104400000002</v>
      </c>
      <c r="AR269">
        <v>0.4436377152</v>
      </c>
      <c r="AS269">
        <v>0.42915867419999998</v>
      </c>
      <c r="AT269">
        <v>0.4148590452</v>
      </c>
      <c r="AU269">
        <v>0.40073551400000001</v>
      </c>
      <c r="AV269">
        <v>0.38678484769999999</v>
      </c>
      <c r="AW269">
        <v>0.3730038919</v>
      </c>
    </row>
    <row r="270" spans="2:49" x14ac:dyDescent="0.35">
      <c r="B270" t="s">
        <v>369</v>
      </c>
      <c r="C270">
        <v>1.02537481030392E-2</v>
      </c>
      <c r="D270">
        <v>1.02537481030392E-2</v>
      </c>
      <c r="E270">
        <v>1.02537481E-2</v>
      </c>
      <c r="F270">
        <v>9.28913229E-3</v>
      </c>
      <c r="G270">
        <v>8.4152621800000008E-3</v>
      </c>
      <c r="H270">
        <v>7.6236009400000001E-3</v>
      </c>
      <c r="I270">
        <v>6.9064147999999999E-3</v>
      </c>
      <c r="J270">
        <v>6.2566975599999998E-3</v>
      </c>
      <c r="K270">
        <v>5.6681021099999999E-3</v>
      </c>
      <c r="L270">
        <v>5.1348784699999997E-3</v>
      </c>
      <c r="M270">
        <v>4.6518175500000003E-3</v>
      </c>
      <c r="N270">
        <v>4.21420033E-3</v>
      </c>
      <c r="O270">
        <v>3.8372227699999999E-3</v>
      </c>
      <c r="P270">
        <v>3.4862213600000001E-3</v>
      </c>
      <c r="Q270">
        <v>3.1596484300000002E-3</v>
      </c>
      <c r="R270">
        <v>2.8560813299999999E-3</v>
      </c>
      <c r="S270">
        <v>2.9085724800000001E-3</v>
      </c>
      <c r="T270">
        <v>4.7403159399999999E-3</v>
      </c>
      <c r="U270">
        <v>6.4959871600000002E-3</v>
      </c>
      <c r="V270">
        <v>8.1802286499999995E-3</v>
      </c>
      <c r="W270">
        <v>7.0718760800000001E-3</v>
      </c>
      <c r="X270">
        <v>5.9768316400000002E-3</v>
      </c>
      <c r="Y270">
        <v>5.8664569800000003E-3</v>
      </c>
      <c r="Z270">
        <v>5.7579374500000002E-3</v>
      </c>
      <c r="AA270">
        <v>5.6512266499999997E-3</v>
      </c>
      <c r="AB270">
        <v>5.5609613300000001E-3</v>
      </c>
      <c r="AC270">
        <v>5.4721539300000002E-3</v>
      </c>
      <c r="AD270">
        <v>5.5302444400000001E-3</v>
      </c>
      <c r="AE270">
        <v>5.5869799900000001E-3</v>
      </c>
      <c r="AF270">
        <v>5.6424074200000004E-3</v>
      </c>
      <c r="AG270">
        <v>5.6994452399999999E-3</v>
      </c>
      <c r="AH270">
        <v>5.7552066799999996E-3</v>
      </c>
      <c r="AI270" s="39">
        <v>5.6820847899999999E-3</v>
      </c>
      <c r="AJ270" s="39">
        <v>5.6104218100000002E-3</v>
      </c>
      <c r="AK270" s="39">
        <v>5.5401745099999998E-3</v>
      </c>
      <c r="AL270" s="39">
        <v>5.4682570800000004E-3</v>
      </c>
      <c r="AM270" s="39">
        <v>5.39771696E-3</v>
      </c>
      <c r="AN270" s="39">
        <v>5.4498631800000003E-3</v>
      </c>
      <c r="AO270" s="39">
        <v>5.5012285000000001E-3</v>
      </c>
      <c r="AP270" s="39">
        <v>5.5518303200000002E-3</v>
      </c>
      <c r="AQ270" s="39">
        <v>5.6016855499999999E-3</v>
      </c>
      <c r="AR270" s="39">
        <v>5.6508105800000003E-3</v>
      </c>
      <c r="AS270" s="39">
        <v>5.6479370500000002E-3</v>
      </c>
      <c r="AT270" s="39">
        <v>5.6450991200000002E-3</v>
      </c>
      <c r="AU270" s="39">
        <v>5.6422961400000001E-3</v>
      </c>
      <c r="AV270" s="39">
        <v>5.63952746E-3</v>
      </c>
      <c r="AW270" s="39">
        <v>5.6367924699999997E-3</v>
      </c>
    </row>
    <row r="271" spans="2:49" x14ac:dyDescent="0.35">
      <c r="B271" t="s">
        <v>370</v>
      </c>
      <c r="C271">
        <v>4.0949078402655603E-2</v>
      </c>
      <c r="D271">
        <v>4.0949078402655603E-2</v>
      </c>
      <c r="E271">
        <v>4.0949078399999998E-2</v>
      </c>
      <c r="F271">
        <v>3.93031244E-2</v>
      </c>
      <c r="G271">
        <v>3.7723329700000002E-2</v>
      </c>
      <c r="H271">
        <v>3.62070351E-2</v>
      </c>
      <c r="I271">
        <v>3.4751688099999997E-2</v>
      </c>
      <c r="J271">
        <v>3.3354839099999999E-2</v>
      </c>
      <c r="K271">
        <v>3.20141366E-2</v>
      </c>
      <c r="L271">
        <v>3.0727323800000001E-2</v>
      </c>
      <c r="M271">
        <v>2.94922346E-2</v>
      </c>
      <c r="N271">
        <v>2.83067901E-2</v>
      </c>
      <c r="O271">
        <v>3.1063401899999999E-2</v>
      </c>
      <c r="P271">
        <v>3.40128887E-2</v>
      </c>
      <c r="Q271">
        <v>3.71521436E-2</v>
      </c>
      <c r="R271">
        <v>4.0473637700000002E-2</v>
      </c>
      <c r="S271">
        <v>6.1546973300000002E-2</v>
      </c>
      <c r="T271">
        <v>4.6782661500000003E-2</v>
      </c>
      <c r="U271">
        <v>3.2631510900000001E-2</v>
      </c>
      <c r="V271">
        <v>1.9056101999999998E-2</v>
      </c>
      <c r="W271">
        <v>1.8253908999999999E-2</v>
      </c>
      <c r="X271">
        <v>1.7461348000000002E-2</v>
      </c>
      <c r="Y271">
        <v>1.7267602999999999E-2</v>
      </c>
      <c r="Z271">
        <v>1.7077114399999999E-2</v>
      </c>
      <c r="AA271">
        <v>1.68898008E-2</v>
      </c>
      <c r="AB271">
        <v>1.6748364599999999E-2</v>
      </c>
      <c r="AC271">
        <v>1.6609212799999998E-2</v>
      </c>
      <c r="AD271">
        <v>1.6592279000000001E-2</v>
      </c>
      <c r="AE271">
        <v>1.6575740299999999E-2</v>
      </c>
      <c r="AF271">
        <v>1.65595828E-2</v>
      </c>
      <c r="AG271">
        <v>1.6543038600000001E-2</v>
      </c>
      <c r="AH271">
        <v>1.65268646E-2</v>
      </c>
      <c r="AI271">
        <v>1.6506447800000001E-2</v>
      </c>
      <c r="AJ271">
        <v>1.64864383E-2</v>
      </c>
      <c r="AK271">
        <v>1.6466824000000001E-2</v>
      </c>
      <c r="AL271">
        <v>1.6446748300000001E-2</v>
      </c>
      <c r="AM271">
        <v>1.64270571E-2</v>
      </c>
      <c r="AN271">
        <v>1.6406935399999999E-2</v>
      </c>
      <c r="AO271">
        <v>1.6387115099999999E-2</v>
      </c>
      <c r="AP271">
        <v>1.63675894E-2</v>
      </c>
      <c r="AQ271">
        <v>1.6348351800000001E-2</v>
      </c>
      <c r="AR271">
        <v>1.6329395999999999E-2</v>
      </c>
      <c r="AS271">
        <v>2.22887264E-2</v>
      </c>
      <c r="AT271">
        <v>2.81742138E-2</v>
      </c>
      <c r="AU271">
        <v>3.39872222E-2</v>
      </c>
      <c r="AV271">
        <v>3.9729082399999997E-2</v>
      </c>
      <c r="AW271">
        <v>4.5401092599999998E-2</v>
      </c>
    </row>
    <row r="272" spans="2:49" x14ac:dyDescent="0.35">
      <c r="B272" t="s">
        <v>371</v>
      </c>
      <c r="C272">
        <v>4.0858446639591303E-2</v>
      </c>
      <c r="D272">
        <v>4.0858446639591303E-2</v>
      </c>
      <c r="E272">
        <v>4.0858446600000001E-2</v>
      </c>
      <c r="F272">
        <v>3.8169239799999997E-2</v>
      </c>
      <c r="G272">
        <v>3.5657030200000002E-2</v>
      </c>
      <c r="H272">
        <v>3.33101684E-2</v>
      </c>
      <c r="I272">
        <v>3.1117771499999999E-2</v>
      </c>
      <c r="J272">
        <v>2.9069672899999999E-2</v>
      </c>
      <c r="K272">
        <v>2.7156375399999998E-2</v>
      </c>
      <c r="L272">
        <v>2.5369006699999998E-2</v>
      </c>
      <c r="M272">
        <v>2.3699278399999999E-2</v>
      </c>
      <c r="N272">
        <v>2.2139447600000001E-2</v>
      </c>
      <c r="O272">
        <v>2.0123113299999999E-2</v>
      </c>
      <c r="P272">
        <v>1.8249865800000001E-2</v>
      </c>
      <c r="Q272">
        <v>1.6510872900000001E-2</v>
      </c>
      <c r="R272">
        <v>1.48980146E-2</v>
      </c>
      <c r="S272">
        <v>5.7328033000000004E-3</v>
      </c>
      <c r="T272">
        <v>4.6851091799999999E-3</v>
      </c>
      <c r="U272">
        <v>3.6809257700000002E-3</v>
      </c>
      <c r="V272">
        <v>2.7175976999999998E-3</v>
      </c>
      <c r="W272">
        <v>2.1373302200000002E-3</v>
      </c>
      <c r="X272">
        <v>1.56403009E-3</v>
      </c>
      <c r="Y272">
        <v>1.54612841E-3</v>
      </c>
      <c r="Z272">
        <v>1.5285276199999999E-3</v>
      </c>
      <c r="AA272">
        <v>1.5112201900000001E-3</v>
      </c>
      <c r="AB272">
        <v>1.49802946E-3</v>
      </c>
      <c r="AC272">
        <v>1.48505177E-3</v>
      </c>
      <c r="AD272">
        <v>1.4831638899999999E-3</v>
      </c>
      <c r="AE272">
        <v>1.48132004E-3</v>
      </c>
      <c r="AF272">
        <v>1.47951871E-3</v>
      </c>
      <c r="AG272">
        <v>1.47766504E-3</v>
      </c>
      <c r="AH272">
        <v>1.47585285E-3</v>
      </c>
      <c r="AI272">
        <v>1.47396348E-3</v>
      </c>
      <c r="AJ272">
        <v>1.4721118E-3</v>
      </c>
      <c r="AK272">
        <v>1.4702966899999999E-3</v>
      </c>
      <c r="AL272">
        <v>1.4684384400000001E-3</v>
      </c>
      <c r="AM272">
        <v>1.4666157700000001E-3</v>
      </c>
      <c r="AN272">
        <v>1.46475898E-3</v>
      </c>
      <c r="AO272">
        <v>1.4629299899999999E-3</v>
      </c>
      <c r="AP272">
        <v>1.46112819E-3</v>
      </c>
      <c r="AQ272">
        <v>1.4593529699999999E-3</v>
      </c>
      <c r="AR272">
        <v>1.45760376E-3</v>
      </c>
      <c r="AS272">
        <v>1.45180257E-3</v>
      </c>
      <c r="AT272" s="39">
        <v>1.44607326E-3</v>
      </c>
      <c r="AU272" s="39">
        <v>1.44041451E-3</v>
      </c>
      <c r="AV272" s="39">
        <v>1.43482502E-3</v>
      </c>
      <c r="AW272" s="39">
        <v>1.4293035300000001E-3</v>
      </c>
    </row>
    <row r="273" spans="2:49" x14ac:dyDescent="0.35">
      <c r="B273" t="s">
        <v>372</v>
      </c>
      <c r="C273">
        <v>8.2546962733871607E-3</v>
      </c>
      <c r="D273">
        <v>8.2546962733871607E-3</v>
      </c>
      <c r="E273">
        <v>8.2546962700000004E-3</v>
      </c>
      <c r="F273">
        <v>1.3385109900000001E-2</v>
      </c>
      <c r="G273">
        <v>1.8063529700000001E-2</v>
      </c>
      <c r="H273">
        <v>2.2286687400000001E-2</v>
      </c>
      <c r="I273">
        <v>2.6043462699999999E-2</v>
      </c>
      <c r="J273">
        <v>2.93135359E-2</v>
      </c>
      <c r="K273">
        <v>3.2065675000000002E-2</v>
      </c>
      <c r="L273">
        <v>3.4255574300000001E-2</v>
      </c>
      <c r="M273">
        <v>3.58231387E-2</v>
      </c>
      <c r="N273">
        <v>3.6689084400000002E-2</v>
      </c>
      <c r="O273">
        <v>4.1917166399999997E-2</v>
      </c>
      <c r="P273">
        <v>4.7784062400000001E-2</v>
      </c>
      <c r="Q273">
        <v>5.4340055399999997E-2</v>
      </c>
      <c r="R273">
        <v>6.1631833800000001E-2</v>
      </c>
      <c r="S273">
        <v>8.39523571E-2</v>
      </c>
      <c r="T273">
        <v>8.8159484400000002E-2</v>
      </c>
      <c r="U273">
        <v>9.2191889900000004E-2</v>
      </c>
      <c r="V273">
        <v>9.6060236399999999E-2</v>
      </c>
      <c r="W273">
        <v>0.1042878832</v>
      </c>
      <c r="X273">
        <v>0.1124167397</v>
      </c>
      <c r="Y273">
        <v>0.1188589171</v>
      </c>
      <c r="Z273">
        <v>0.12519281779999999</v>
      </c>
      <c r="AA273">
        <v>0.13142114860000001</v>
      </c>
      <c r="AB273">
        <v>0.1353528678</v>
      </c>
      <c r="AC273">
        <v>0.13922108429999999</v>
      </c>
      <c r="AD273">
        <v>0.14589482249999999</v>
      </c>
      <c r="AE273">
        <v>0.1524128947</v>
      </c>
      <c r="AF273">
        <v>0.15878068449999999</v>
      </c>
      <c r="AG273">
        <v>0.16533276180000001</v>
      </c>
      <c r="AH273">
        <v>0.17173821719999999</v>
      </c>
      <c r="AI273">
        <v>0.17830255079999999</v>
      </c>
      <c r="AJ273">
        <v>0.1847359143</v>
      </c>
      <c r="AK273">
        <v>0.1910421887</v>
      </c>
      <c r="AL273">
        <v>0.1974979879</v>
      </c>
      <c r="AM273">
        <v>0.2038301512</v>
      </c>
      <c r="AN273">
        <v>0.21036127960000001</v>
      </c>
      <c r="AO273">
        <v>0.21679460219999999</v>
      </c>
      <c r="AP273">
        <v>0.22313229970000001</v>
      </c>
      <c r="AQ273">
        <v>0.2293764885</v>
      </c>
      <c r="AR273">
        <v>0.23552922300000001</v>
      </c>
      <c r="AS273">
        <v>0.2412355598</v>
      </c>
      <c r="AT273">
        <v>0.24687118850000001</v>
      </c>
      <c r="AU273">
        <v>0.25243741520000001</v>
      </c>
      <c r="AV273">
        <v>0.25793551419999999</v>
      </c>
      <c r="AW273">
        <v>0.26336672849999998</v>
      </c>
    </row>
    <row r="274" spans="2:49" x14ac:dyDescent="0.35">
      <c r="B274" t="s">
        <v>373</v>
      </c>
      <c r="C274">
        <v>1.85730666151211E-3</v>
      </c>
      <c r="D274">
        <v>1.85730666151211E-3</v>
      </c>
      <c r="E274">
        <v>1.8573066599999999E-3</v>
      </c>
      <c r="F274">
        <v>2.3029467500000002E-3</v>
      </c>
      <c r="G274">
        <v>2.85551323E-3</v>
      </c>
      <c r="H274">
        <v>3.5406618999999999E-3</v>
      </c>
      <c r="I274">
        <v>4.3902043700000002E-3</v>
      </c>
      <c r="J274">
        <v>5.4435851100000003E-3</v>
      </c>
      <c r="K274">
        <v>6.7497128599999998E-3</v>
      </c>
      <c r="L274">
        <v>8.3692314399999995E-3</v>
      </c>
      <c r="M274">
        <v>1.0377335499999999E-2</v>
      </c>
      <c r="N274">
        <v>1.28672618E-2</v>
      </c>
      <c r="O274">
        <v>1.5169190399999999E-2</v>
      </c>
      <c r="P274">
        <v>1.7843283599999999E-2</v>
      </c>
      <c r="Q274">
        <v>2.0937894499999998E-2</v>
      </c>
      <c r="R274">
        <v>2.45041275E-2</v>
      </c>
      <c r="S274">
        <v>3.6998234300000002E-2</v>
      </c>
      <c r="T274">
        <v>3.8852336899999999E-2</v>
      </c>
      <c r="U274">
        <v>4.0629438699999999E-2</v>
      </c>
      <c r="V274">
        <v>4.23342388E-2</v>
      </c>
      <c r="W274">
        <v>4.4124381099999999E-2</v>
      </c>
      <c r="X274">
        <v>4.5893029000000002E-2</v>
      </c>
      <c r="Y274">
        <v>4.88309522E-2</v>
      </c>
      <c r="Z274">
        <v>5.1719496199999999E-2</v>
      </c>
      <c r="AA274">
        <v>5.4559895599999998E-2</v>
      </c>
      <c r="AB274">
        <v>5.7466874699999997E-2</v>
      </c>
      <c r="AC274">
        <v>6.0326902199999997E-2</v>
      </c>
      <c r="AD274">
        <v>6.7391713300000003E-2</v>
      </c>
      <c r="AE274">
        <v>7.4291736499999997E-2</v>
      </c>
      <c r="AF274">
        <v>8.1032671099999995E-2</v>
      </c>
      <c r="AG274">
        <v>8.7961902800000005E-2</v>
      </c>
      <c r="AH274">
        <v>9.4736072599999999E-2</v>
      </c>
      <c r="AI274">
        <v>0.1016749453</v>
      </c>
      <c r="AJ274">
        <v>0.10847537509999999</v>
      </c>
      <c r="AK274">
        <v>0.11514146460000001</v>
      </c>
      <c r="AL274">
        <v>0.12196178840000001</v>
      </c>
      <c r="AM274">
        <v>0.12865149540000001</v>
      </c>
      <c r="AN274">
        <v>0.1355467216</v>
      </c>
      <c r="AO274">
        <v>0.14233868960000001</v>
      </c>
      <c r="AP274">
        <v>0.14902970169999999</v>
      </c>
      <c r="AQ274">
        <v>0.1556219921</v>
      </c>
      <c r="AR274">
        <v>0.1621177298</v>
      </c>
      <c r="AS274">
        <v>0.16507868149999999</v>
      </c>
      <c r="AT274">
        <v>0.16800294369999999</v>
      </c>
      <c r="AU274">
        <v>0.170891194</v>
      </c>
      <c r="AV274">
        <v>0.17374409360000001</v>
      </c>
      <c r="AW274">
        <v>0.1765622875</v>
      </c>
    </row>
    <row r="275" spans="2:49" x14ac:dyDescent="0.35">
      <c r="B275" t="s">
        <v>374</v>
      </c>
      <c r="C275">
        <v>9.2848272947954696E-2</v>
      </c>
      <c r="D275">
        <v>9.2848272947954599E-2</v>
      </c>
      <c r="E275">
        <v>9.2848272900000001E-2</v>
      </c>
      <c r="F275">
        <v>9.2738145600000002E-2</v>
      </c>
      <c r="G275">
        <v>9.2628149000000007E-2</v>
      </c>
      <c r="H275">
        <v>9.2518282699999996E-2</v>
      </c>
      <c r="I275">
        <v>9.2408546800000005E-2</v>
      </c>
      <c r="J275">
        <v>9.2298941100000004E-2</v>
      </c>
      <c r="K275">
        <v>9.2189465400000004E-2</v>
      </c>
      <c r="L275">
        <v>9.2080119500000002E-2</v>
      </c>
      <c r="M275">
        <v>9.1970903300000004E-2</v>
      </c>
      <c r="N275">
        <v>9.1861816600000007E-2</v>
      </c>
      <c r="O275">
        <v>9.5526416500000003E-2</v>
      </c>
      <c r="P275">
        <v>9.9116978100000003E-2</v>
      </c>
      <c r="Q275">
        <v>0.1025931762</v>
      </c>
      <c r="R275">
        <v>0.1059099842</v>
      </c>
      <c r="S275">
        <v>0.10258601320000001</v>
      </c>
      <c r="T275">
        <v>0.1077269341</v>
      </c>
      <c r="U275">
        <v>0.11265435259999999</v>
      </c>
      <c r="V275">
        <v>0.11738129849999999</v>
      </c>
      <c r="W275">
        <v>0.1124973816</v>
      </c>
      <c r="X275">
        <v>0.1076721065</v>
      </c>
      <c r="Y275">
        <v>0.1064289512</v>
      </c>
      <c r="Z275">
        <v>0.10520669019999999</v>
      </c>
      <c r="AA275">
        <v>0.1040048011</v>
      </c>
      <c r="AB275">
        <v>0.1031054297</v>
      </c>
      <c r="AC275">
        <v>0.1022205843</v>
      </c>
      <c r="AD275">
        <v>0.10204557910000001</v>
      </c>
      <c r="AE275">
        <v>0.1018746559</v>
      </c>
      <c r="AF275">
        <v>0.10170767360000001</v>
      </c>
      <c r="AG275">
        <v>0.10154411570000001</v>
      </c>
      <c r="AH275">
        <v>0.101384218</v>
      </c>
      <c r="AI275">
        <v>0.1012243929</v>
      </c>
      <c r="AJ275">
        <v>0.1010677566</v>
      </c>
      <c r="AK275">
        <v>0.1009142147</v>
      </c>
      <c r="AL275">
        <v>0.1007616802</v>
      </c>
      <c r="AM275">
        <v>0.10061206690000001</v>
      </c>
      <c r="AN275">
        <v>0.1004634444</v>
      </c>
      <c r="AO275">
        <v>0.10031704769999999</v>
      </c>
      <c r="AP275">
        <v>0.1001728269</v>
      </c>
      <c r="AQ275">
        <v>0.1000307341</v>
      </c>
      <c r="AR275">
        <v>9.9890722400000007E-2</v>
      </c>
      <c r="AS275">
        <v>9.9485071199999997E-2</v>
      </c>
      <c r="AT275">
        <v>9.9084446500000006E-2</v>
      </c>
      <c r="AU275">
        <v>9.8688755399999994E-2</v>
      </c>
      <c r="AV275">
        <v>9.8297907300000001E-2</v>
      </c>
      <c r="AW275">
        <v>9.7911814E-2</v>
      </c>
    </row>
    <row r="276" spans="2:49" x14ac:dyDescent="0.35">
      <c r="B276" t="s">
        <v>375</v>
      </c>
      <c r="C276">
        <v>6.0146533669896496E-3</v>
      </c>
      <c r="D276">
        <v>6.0146533669896496E-3</v>
      </c>
      <c r="E276">
        <v>6.0146533700000003E-3</v>
      </c>
      <c r="F276">
        <v>6.2696692400000002E-3</v>
      </c>
      <c r="G276">
        <v>6.5354975499999999E-3</v>
      </c>
      <c r="H276">
        <v>6.8125967500000002E-3</v>
      </c>
      <c r="I276">
        <v>7.1014447E-3</v>
      </c>
      <c r="J276">
        <v>7.4025395400000001E-3</v>
      </c>
      <c r="K276">
        <v>7.7164005299999996E-3</v>
      </c>
      <c r="L276">
        <v>8.0435689499999997E-3</v>
      </c>
      <c r="M276">
        <v>8.3846090100000003E-3</v>
      </c>
      <c r="N276">
        <v>8.7401088599999999E-3</v>
      </c>
      <c r="O276">
        <v>1.01335816E-2</v>
      </c>
      <c r="P276">
        <v>1.17231739E-2</v>
      </c>
      <c r="Q276">
        <v>1.35292368E-2</v>
      </c>
      <c r="R276">
        <v>1.55721794E-2</v>
      </c>
      <c r="S276">
        <v>1.21941333E-2</v>
      </c>
      <c r="T276">
        <v>1.5992557300000002E-2</v>
      </c>
      <c r="U276">
        <v>1.9633232899999999E-2</v>
      </c>
      <c r="V276">
        <v>2.3125786999999998E-2</v>
      </c>
      <c r="W276">
        <v>2.2938324199999999E-2</v>
      </c>
      <c r="X276">
        <v>2.2753112200000002E-2</v>
      </c>
      <c r="Y276">
        <v>2.3450525400000002E-2</v>
      </c>
      <c r="Z276">
        <v>2.4136216700000001E-2</v>
      </c>
      <c r="AA276">
        <v>2.4810479399999998E-2</v>
      </c>
      <c r="AB276">
        <v>2.5509093699999999E-2</v>
      </c>
      <c r="AC276">
        <v>2.6196424400000001E-2</v>
      </c>
      <c r="AD276">
        <v>2.63697988E-2</v>
      </c>
      <c r="AE276">
        <v>2.6539129299999999E-2</v>
      </c>
      <c r="AF276">
        <v>2.6704555599999999E-2</v>
      </c>
      <c r="AG276">
        <v>2.68785959E-2</v>
      </c>
      <c r="AH276">
        <v>2.7048741599999999E-2</v>
      </c>
      <c r="AI276">
        <v>2.8524035100000001E-2</v>
      </c>
      <c r="AJ276">
        <v>2.9969893800000001E-2</v>
      </c>
      <c r="AK276">
        <v>3.1387190099999997E-2</v>
      </c>
      <c r="AL276">
        <v>3.2843363899999999E-2</v>
      </c>
      <c r="AM276">
        <v>3.4271650399999999E-2</v>
      </c>
      <c r="AN276">
        <v>3.4501410400000002E-2</v>
      </c>
      <c r="AO276">
        <v>3.4727729800000003E-2</v>
      </c>
      <c r="AP276">
        <v>3.4950685099999997E-2</v>
      </c>
      <c r="AQ276">
        <v>3.51703508E-2</v>
      </c>
      <c r="AR276">
        <v>3.5386799300000001E-2</v>
      </c>
      <c r="AS276">
        <v>3.5653547299999998E-2</v>
      </c>
      <c r="AT276">
        <v>3.5916990099999997E-2</v>
      </c>
      <c r="AU276">
        <v>3.6177188499999999E-2</v>
      </c>
      <c r="AV276">
        <v>3.6434202300000003E-2</v>
      </c>
      <c r="AW276">
        <v>3.66880895E-2</v>
      </c>
    </row>
    <row r="277" spans="2:49" x14ac:dyDescent="0.35">
      <c r="B277" t="s">
        <v>376</v>
      </c>
      <c r="C277">
        <v>0.92287069498865704</v>
      </c>
      <c r="D277">
        <v>0.92287069498865704</v>
      </c>
      <c r="E277">
        <v>0.92285345399999996</v>
      </c>
      <c r="F277">
        <v>0.91580034519999998</v>
      </c>
      <c r="G277">
        <v>0.90892104730000001</v>
      </c>
      <c r="H277">
        <v>0.90182068319999997</v>
      </c>
      <c r="I277">
        <v>0.89502733079999997</v>
      </c>
      <c r="J277">
        <v>0.8883145992</v>
      </c>
      <c r="K277">
        <v>0.88167376330000002</v>
      </c>
      <c r="L277">
        <v>0.87507744799999998</v>
      </c>
      <c r="M277">
        <v>0.86844038999999995</v>
      </c>
      <c r="N277">
        <v>0.86180637689999995</v>
      </c>
      <c r="O277">
        <v>0.83691448589999995</v>
      </c>
      <c r="P277">
        <v>0.80739007060000001</v>
      </c>
      <c r="Q277">
        <v>0.7728920896</v>
      </c>
      <c r="R277">
        <v>0.73287661260000003</v>
      </c>
      <c r="S277">
        <v>0.70219295270000004</v>
      </c>
      <c r="T277">
        <v>0.69978875279999997</v>
      </c>
      <c r="U277">
        <v>0.6972300213</v>
      </c>
      <c r="V277">
        <v>0.69468432449999995</v>
      </c>
      <c r="W277">
        <v>0.68856632910000004</v>
      </c>
      <c r="X277">
        <v>0.68236596620000001</v>
      </c>
      <c r="Y277">
        <v>0.67640671279999998</v>
      </c>
      <c r="Z277">
        <v>0.6704602073</v>
      </c>
      <c r="AA277">
        <v>0.664522379</v>
      </c>
      <c r="AB277">
        <v>0.65841240599999995</v>
      </c>
      <c r="AC277">
        <v>0.65231401470000006</v>
      </c>
      <c r="AD277">
        <v>0.6470490002</v>
      </c>
      <c r="AE277">
        <v>0.64185097579999995</v>
      </c>
      <c r="AF277">
        <v>0.63671286729999998</v>
      </c>
      <c r="AG277">
        <v>0.63150863170000004</v>
      </c>
      <c r="AH277">
        <v>0.62635356279999999</v>
      </c>
      <c r="AI277">
        <v>0.62425690950000001</v>
      </c>
      <c r="AJ277">
        <v>0.62217646500000001</v>
      </c>
      <c r="AK277">
        <v>0.62010188740000005</v>
      </c>
      <c r="AL277">
        <v>0.61798196859999999</v>
      </c>
      <c r="AM277">
        <v>0.61588904430000002</v>
      </c>
      <c r="AN277">
        <v>0.61320881110000003</v>
      </c>
      <c r="AO277">
        <v>0.61055054880000004</v>
      </c>
      <c r="AP277">
        <v>0.60790637199999997</v>
      </c>
      <c r="AQ277">
        <v>0.60526800110000001</v>
      </c>
      <c r="AR277">
        <v>0.60264177730000001</v>
      </c>
      <c r="AS277">
        <v>0.59992294290000003</v>
      </c>
      <c r="AT277">
        <v>0.59719144150000003</v>
      </c>
      <c r="AU277">
        <v>0.59445188940000004</v>
      </c>
      <c r="AV277">
        <v>0.59170447120000003</v>
      </c>
      <c r="AW277">
        <v>0.58893975369999996</v>
      </c>
    </row>
    <row r="278" spans="2:49" x14ac:dyDescent="0.35">
      <c r="B278" t="s">
        <v>377</v>
      </c>
      <c r="C278">
        <v>4.1245617653124303E-2</v>
      </c>
      <c r="D278">
        <v>4.1245617653124303E-2</v>
      </c>
      <c r="E278">
        <v>4.1254837400000001E-2</v>
      </c>
      <c r="F278">
        <v>4.7474178200000001E-2</v>
      </c>
      <c r="G278">
        <v>5.3373724300000001E-2</v>
      </c>
      <c r="H278">
        <v>5.9167075E-2</v>
      </c>
      <c r="I278">
        <v>6.4520142799999999E-2</v>
      </c>
      <c r="J278">
        <v>6.9541849399999994E-2</v>
      </c>
      <c r="K278">
        <v>7.4211054299999996E-2</v>
      </c>
      <c r="L278">
        <v>7.8515116600000004E-2</v>
      </c>
      <c r="M278">
        <v>8.2473652999999994E-2</v>
      </c>
      <c r="N278">
        <v>8.6019665300000006E-2</v>
      </c>
      <c r="O278">
        <v>0.109237846</v>
      </c>
      <c r="P278">
        <v>0.13749655329999999</v>
      </c>
      <c r="Q278">
        <v>0.17125877170000001</v>
      </c>
      <c r="R278">
        <v>0.21108966479999999</v>
      </c>
      <c r="S278">
        <v>0.18305832220000001</v>
      </c>
      <c r="T278">
        <v>0.18865011440000001</v>
      </c>
      <c r="U278">
        <v>0.19424458829999999</v>
      </c>
      <c r="V278">
        <v>0.1997435444</v>
      </c>
      <c r="W278">
        <v>0.2001093847</v>
      </c>
      <c r="X278">
        <v>0.2004888316</v>
      </c>
      <c r="Y278">
        <v>0.202702827</v>
      </c>
      <c r="Z278">
        <v>0.204910391</v>
      </c>
      <c r="AA278">
        <v>0.2071141246</v>
      </c>
      <c r="AB278">
        <v>0.20934116280000001</v>
      </c>
      <c r="AC278">
        <v>0.2115632305</v>
      </c>
      <c r="AD278">
        <v>0.21398241300000001</v>
      </c>
      <c r="AE278">
        <v>0.21636788270000001</v>
      </c>
      <c r="AF278">
        <v>0.21872393579999999</v>
      </c>
      <c r="AG278">
        <v>0.2210509829</v>
      </c>
      <c r="AH278">
        <v>0.223355899</v>
      </c>
      <c r="AI278">
        <v>0.22356557299999999</v>
      </c>
      <c r="AJ278">
        <v>0.22377269229999999</v>
      </c>
      <c r="AK278">
        <v>0.22398329819999999</v>
      </c>
      <c r="AL278">
        <v>0.22417965149999999</v>
      </c>
      <c r="AM278">
        <v>0.2243671008</v>
      </c>
      <c r="AN278">
        <v>0.2250320059</v>
      </c>
      <c r="AO278">
        <v>0.2256876461</v>
      </c>
      <c r="AP278">
        <v>0.22633863060000001</v>
      </c>
      <c r="AQ278">
        <v>0.22698972410000001</v>
      </c>
      <c r="AR278">
        <v>0.22763724290000001</v>
      </c>
      <c r="AS278">
        <v>0.22736668199999999</v>
      </c>
      <c r="AT278">
        <v>0.22710148429999999</v>
      </c>
      <c r="AU278">
        <v>0.2268389317</v>
      </c>
      <c r="AV278">
        <v>0.22657884989999999</v>
      </c>
      <c r="AW278">
        <v>0.22632636519999999</v>
      </c>
    </row>
    <row r="279" spans="2:49" x14ac:dyDescent="0.35">
      <c r="B279" t="s">
        <v>378</v>
      </c>
      <c r="C279">
        <v>5.1557022066405396E-3</v>
      </c>
      <c r="D279">
        <v>5.1557022066405396E-3</v>
      </c>
      <c r="E279">
        <v>5.1568546799999997E-3</v>
      </c>
      <c r="F279">
        <v>4.8228147299999996E-3</v>
      </c>
      <c r="G279">
        <v>4.5046035099999999E-3</v>
      </c>
      <c r="H279">
        <v>4.22005464E-3</v>
      </c>
      <c r="I279">
        <v>3.9431288899999997E-3</v>
      </c>
      <c r="J279">
        <v>3.68393612E-3</v>
      </c>
      <c r="K279">
        <v>3.4416757899999998E-3</v>
      </c>
      <c r="L279">
        <v>3.2159528599999998E-3</v>
      </c>
      <c r="M279">
        <v>3.00745089E-3</v>
      </c>
      <c r="N279">
        <v>2.8135024199999999E-3</v>
      </c>
      <c r="O279">
        <v>2.7293854399999999E-3</v>
      </c>
      <c r="P279">
        <v>2.6243741699999998E-3</v>
      </c>
      <c r="Q279">
        <v>2.49705993E-3</v>
      </c>
      <c r="R279">
        <v>2.3511769300000001E-3</v>
      </c>
      <c r="S279">
        <v>1.0237724700000001E-2</v>
      </c>
      <c r="T279">
        <v>9.5592370100000008E-3</v>
      </c>
      <c r="U279">
        <v>8.9031396700000008E-3</v>
      </c>
      <c r="V279">
        <v>8.2627839299999999E-3</v>
      </c>
      <c r="W279">
        <v>1.06028361E-2</v>
      </c>
      <c r="X279">
        <v>1.29692021E-2</v>
      </c>
      <c r="Y279">
        <v>1.29428218E-2</v>
      </c>
      <c r="Z279">
        <v>1.29162024E-2</v>
      </c>
      <c r="AA279">
        <v>1.2889515799999999E-2</v>
      </c>
      <c r="AB279">
        <v>1.28601862E-2</v>
      </c>
      <c r="AC279">
        <v>1.28307843E-2</v>
      </c>
      <c r="AD279">
        <v>1.3293194899999999E-2</v>
      </c>
      <c r="AE279">
        <v>1.3750723899999999E-2</v>
      </c>
      <c r="AF279">
        <v>1.4203635399999999E-2</v>
      </c>
      <c r="AG279">
        <v>1.4655050399999999E-2</v>
      </c>
      <c r="AH279">
        <v>1.5102245699999999E-2</v>
      </c>
      <c r="AI279">
        <v>1.5666950799999999E-2</v>
      </c>
      <c r="AJ279">
        <v>1.6227719599999999E-2</v>
      </c>
      <c r="AK279">
        <v>1.6785035100000002E-2</v>
      </c>
      <c r="AL279">
        <v>1.7349007E-2</v>
      </c>
      <c r="AM279">
        <v>1.7908656200000001E-2</v>
      </c>
      <c r="AN279">
        <v>1.8407933000000001E-2</v>
      </c>
      <c r="AO279">
        <v>1.8904702299999999E-2</v>
      </c>
      <c r="AP279">
        <v>1.9399330400000001E-2</v>
      </c>
      <c r="AQ279">
        <v>1.98922331E-2</v>
      </c>
      <c r="AR279">
        <v>2.03831064E-2</v>
      </c>
      <c r="AS279">
        <v>2.0778487200000001E-2</v>
      </c>
      <c r="AT279">
        <v>2.1174782900000001E-2</v>
      </c>
      <c r="AU279">
        <v>2.1571766999999999E-2</v>
      </c>
      <c r="AV279">
        <v>2.1969439399999999E-2</v>
      </c>
      <c r="AW279">
        <v>2.23683231E-2</v>
      </c>
    </row>
    <row r="280" spans="2:49" x14ac:dyDescent="0.35">
      <c r="B280" t="s">
        <v>379</v>
      </c>
      <c r="C280">
        <v>1.5260878531656001E-2</v>
      </c>
      <c r="D280">
        <v>1.5260878531656001E-2</v>
      </c>
      <c r="E280">
        <v>1.52642899E-2</v>
      </c>
      <c r="F280">
        <v>1.4960673799999999E-2</v>
      </c>
      <c r="G280">
        <v>1.4644212E-2</v>
      </c>
      <c r="H280">
        <v>1.4377599200000001E-2</v>
      </c>
      <c r="I280">
        <v>1.40788809E-2</v>
      </c>
      <c r="J280">
        <v>1.37847253E-2</v>
      </c>
      <c r="K280">
        <v>1.34963037E-2</v>
      </c>
      <c r="L280">
        <v>1.3216407600000001E-2</v>
      </c>
      <c r="M280">
        <v>1.29527254E-2</v>
      </c>
      <c r="N280">
        <v>1.26989779E-2</v>
      </c>
      <c r="O280">
        <v>1.27406124E-2</v>
      </c>
      <c r="P280">
        <v>1.26693736E-2</v>
      </c>
      <c r="Q280">
        <v>1.24670101E-2</v>
      </c>
      <c r="R280">
        <v>1.21401097E-2</v>
      </c>
      <c r="S280">
        <v>3.4474536600000001E-2</v>
      </c>
      <c r="T280">
        <v>3.0100941700000002E-2</v>
      </c>
      <c r="U280">
        <v>2.58496127E-2</v>
      </c>
      <c r="V280">
        <v>2.1695722800000001E-2</v>
      </c>
      <c r="W280">
        <v>2.2003970800000001E-2</v>
      </c>
      <c r="X280">
        <v>2.2316670800000001E-2</v>
      </c>
      <c r="Y280">
        <v>2.2306702500000001E-2</v>
      </c>
      <c r="Z280">
        <v>2.2296285999999998E-2</v>
      </c>
      <c r="AA280">
        <v>2.2285716000000001E-2</v>
      </c>
      <c r="AB280">
        <v>2.22620067E-2</v>
      </c>
      <c r="AC280">
        <v>2.2238134E-2</v>
      </c>
      <c r="AD280">
        <v>2.2066097999999999E-2</v>
      </c>
      <c r="AE280">
        <v>2.1894349399999999E-2</v>
      </c>
      <c r="AF280">
        <v>2.17233353E-2</v>
      </c>
      <c r="AG280">
        <v>2.1549336700000001E-2</v>
      </c>
      <c r="AH280">
        <v>2.1376893899999999E-2</v>
      </c>
      <c r="AI280">
        <v>2.1275206800000002E-2</v>
      </c>
      <c r="AJ280">
        <v>2.1174107500000001E-2</v>
      </c>
      <c r="AK280">
        <v>2.10741578E-2</v>
      </c>
      <c r="AL280">
        <v>2.0974124199999999E-2</v>
      </c>
      <c r="AM280">
        <v>2.0874041600000001E-2</v>
      </c>
      <c r="AN280">
        <v>2.0814102899999999E-2</v>
      </c>
      <c r="AO280">
        <v>2.0753784800000001E-2</v>
      </c>
      <c r="AP280">
        <v>2.0693516700000001E-2</v>
      </c>
      <c r="AQ280">
        <v>2.0633731999999998E-2</v>
      </c>
      <c r="AR280">
        <v>2.05740908E-2</v>
      </c>
      <c r="AS280">
        <v>2.0577242200000002E-2</v>
      </c>
      <c r="AT280">
        <v>2.05809068E-2</v>
      </c>
      <c r="AU280">
        <v>2.0584840199999999E-2</v>
      </c>
      <c r="AV280">
        <v>2.0589027699999998E-2</v>
      </c>
      <c r="AW280">
        <v>2.05939368E-2</v>
      </c>
    </row>
    <row r="281" spans="2:49" x14ac:dyDescent="0.35">
      <c r="B281" t="s">
        <v>380</v>
      </c>
      <c r="C281">
        <v>5.1557022066405396E-3</v>
      </c>
      <c r="D281">
        <v>5.1557022066405396E-3</v>
      </c>
      <c r="E281">
        <v>5.1568546799999997E-3</v>
      </c>
      <c r="F281">
        <v>5.3427632800000001E-3</v>
      </c>
      <c r="G281">
        <v>5.5282449399999996E-3</v>
      </c>
      <c r="H281">
        <v>5.7373868599999997E-3</v>
      </c>
      <c r="I281">
        <v>5.9388504199999999E-3</v>
      </c>
      <c r="J281">
        <v>6.1466552899999997E-3</v>
      </c>
      <c r="K281">
        <v>6.3615372800000002E-3</v>
      </c>
      <c r="L281">
        <v>6.5851723900000004E-3</v>
      </c>
      <c r="M281">
        <v>6.8221516900000001E-3</v>
      </c>
      <c r="N281">
        <v>7.0702614500000004E-3</v>
      </c>
      <c r="O281">
        <v>7.3420021199999998E-3</v>
      </c>
      <c r="P281">
        <v>7.5567810899999999E-3</v>
      </c>
      <c r="Q281">
        <v>7.69664592E-3</v>
      </c>
      <c r="R281">
        <v>7.7574557199999996E-3</v>
      </c>
      <c r="S281">
        <v>8.9533462900000006E-3</v>
      </c>
      <c r="T281">
        <v>8.6540271300000002E-3</v>
      </c>
      <c r="U281">
        <v>8.3676916100000002E-3</v>
      </c>
      <c r="V281">
        <v>8.0888682900000005E-3</v>
      </c>
      <c r="W281">
        <v>8.2174007299999994E-3</v>
      </c>
      <c r="X281">
        <v>8.3477437200000001E-3</v>
      </c>
      <c r="Y281">
        <v>8.4313447100000001E-3</v>
      </c>
      <c r="Z281">
        <v>8.5146868800000004E-3</v>
      </c>
      <c r="AA281">
        <v>8.5978786899999996E-3</v>
      </c>
      <c r="AB281">
        <v>8.6787426699999996E-3</v>
      </c>
      <c r="AC281">
        <v>8.7594166599999999E-3</v>
      </c>
      <c r="AD281">
        <v>8.6987211600000006E-3</v>
      </c>
      <c r="AE281">
        <v>8.6380753600000006E-3</v>
      </c>
      <c r="AF281">
        <v>8.5776554099999906E-3</v>
      </c>
      <c r="AG281">
        <v>8.5164706600000008E-3</v>
      </c>
      <c r="AH281">
        <v>8.4558305400000006E-3</v>
      </c>
      <c r="AI281">
        <v>8.4212933400000002E-3</v>
      </c>
      <c r="AJ281">
        <v>8.3869497799999998E-3</v>
      </c>
      <c r="AK281">
        <v>8.3530228500000008E-3</v>
      </c>
      <c r="AL281">
        <v>8.3197595100000001E-3</v>
      </c>
      <c r="AM281">
        <v>8.2864342199999996E-3</v>
      </c>
      <c r="AN281">
        <v>8.2713465299999907E-3</v>
      </c>
      <c r="AO281">
        <v>8.2560737599999996E-3</v>
      </c>
      <c r="AP281">
        <v>8.2407862600000006E-3</v>
      </c>
      <c r="AQ281">
        <v>8.2256568500000005E-3</v>
      </c>
      <c r="AR281">
        <v>8.2105504000000006E-3</v>
      </c>
      <c r="AS281">
        <v>8.2155114099999905E-3</v>
      </c>
      <c r="AT281">
        <v>8.22068112E-3</v>
      </c>
      <c r="AU281">
        <v>8.2259620700000004E-3</v>
      </c>
      <c r="AV281">
        <v>8.2313485200000008E-3</v>
      </c>
      <c r="AW281">
        <v>8.2370276200000002E-3</v>
      </c>
    </row>
    <row r="282" spans="2:49" x14ac:dyDescent="0.35">
      <c r="B282" t="s">
        <v>381</v>
      </c>
      <c r="C282">
        <v>1.0311404413280999E-2</v>
      </c>
      <c r="D282">
        <v>1.0311404413280999E-2</v>
      </c>
      <c r="E282">
        <v>1.0313709399999999E-2</v>
      </c>
      <c r="F282">
        <v>1.15992248E-2</v>
      </c>
      <c r="G282">
        <v>1.3028168E-2</v>
      </c>
      <c r="H282">
        <v>1.46772011E-2</v>
      </c>
      <c r="I282">
        <v>1.6491666200000001E-2</v>
      </c>
      <c r="J282">
        <v>1.85282347E-2</v>
      </c>
      <c r="K282">
        <v>2.08156655E-2</v>
      </c>
      <c r="L282">
        <v>2.33899025E-2</v>
      </c>
      <c r="M282">
        <v>2.63036291E-2</v>
      </c>
      <c r="N282">
        <v>2.9591216E-2</v>
      </c>
      <c r="O282">
        <v>3.1035668200000002E-2</v>
      </c>
      <c r="P282">
        <v>3.2262847300000001E-2</v>
      </c>
      <c r="Q282">
        <v>3.3188422799999999E-2</v>
      </c>
      <c r="R282">
        <v>3.3784980200000002E-2</v>
      </c>
      <c r="S282">
        <v>6.1083117499999999E-2</v>
      </c>
      <c r="T282">
        <v>6.32469269E-2</v>
      </c>
      <c r="U282">
        <v>6.5404946399999997E-2</v>
      </c>
      <c r="V282">
        <v>6.75247561E-2</v>
      </c>
      <c r="W282">
        <v>7.0500078499999896E-2</v>
      </c>
      <c r="X282">
        <v>7.3511585599999998E-2</v>
      </c>
      <c r="Y282">
        <v>7.7209591199999997E-2</v>
      </c>
      <c r="Z282">
        <v>8.0902226499999896E-2</v>
      </c>
      <c r="AA282">
        <v>8.4590386099999998E-2</v>
      </c>
      <c r="AB282">
        <v>8.8445495599999896E-2</v>
      </c>
      <c r="AC282">
        <v>9.2294419799999999E-2</v>
      </c>
      <c r="AD282">
        <v>9.4910572799999995E-2</v>
      </c>
      <c r="AE282">
        <v>9.7497992800000002E-2</v>
      </c>
      <c r="AF282">
        <v>0.1000585708</v>
      </c>
      <c r="AG282">
        <v>0.1027195276</v>
      </c>
      <c r="AH282">
        <v>0.1053555681</v>
      </c>
      <c r="AI282">
        <v>0.10681406659999999</v>
      </c>
      <c r="AJ282">
        <v>0.1082620658</v>
      </c>
      <c r="AK282">
        <v>0.1097025987</v>
      </c>
      <c r="AL282">
        <v>0.1111954891</v>
      </c>
      <c r="AM282">
        <v>0.1126747229</v>
      </c>
      <c r="AN282">
        <v>0.1142658005</v>
      </c>
      <c r="AO282">
        <v>0.1158472442</v>
      </c>
      <c r="AP282">
        <v>0.117421364</v>
      </c>
      <c r="AQ282">
        <v>0.1189906528</v>
      </c>
      <c r="AR282">
        <v>0.1205532322</v>
      </c>
      <c r="AS282">
        <v>0.12313913429999999</v>
      </c>
      <c r="AT282">
        <v>0.1257307033</v>
      </c>
      <c r="AU282">
        <v>0.1283266096</v>
      </c>
      <c r="AV282">
        <v>0.13092686319999999</v>
      </c>
      <c r="AW282">
        <v>0.1335345936</v>
      </c>
    </row>
    <row r="283" spans="2:49" x14ac:dyDescent="0.35">
      <c r="B283" t="s">
        <v>382</v>
      </c>
      <c r="C283">
        <v>0.99172610111270199</v>
      </c>
      <c r="D283">
        <v>0.99172610111270199</v>
      </c>
      <c r="E283">
        <v>0.99172610110000003</v>
      </c>
      <c r="F283">
        <v>0.98692243619999998</v>
      </c>
      <c r="G283">
        <v>0.98214203899999997</v>
      </c>
      <c r="H283">
        <v>0.97738479680000001</v>
      </c>
      <c r="I283">
        <v>0.97265059740000004</v>
      </c>
      <c r="J283">
        <v>0.96793932930000004</v>
      </c>
      <c r="K283">
        <v>0.96325088140000004</v>
      </c>
      <c r="L283">
        <v>0.95858514299999997</v>
      </c>
      <c r="M283">
        <v>0.95394200429999998</v>
      </c>
      <c r="N283">
        <v>0.94932135579999999</v>
      </c>
      <c r="O283">
        <v>0.94649834600000005</v>
      </c>
      <c r="P283">
        <v>0.94352743750000001</v>
      </c>
      <c r="Q283">
        <v>0.94040194440000002</v>
      </c>
      <c r="R283">
        <v>0.93711499880000004</v>
      </c>
      <c r="S283">
        <v>0.95161573820000001</v>
      </c>
      <c r="T283">
        <v>0.94863721099999998</v>
      </c>
      <c r="U283">
        <v>0.94569023600000002</v>
      </c>
      <c r="V283">
        <v>0.94277431450000004</v>
      </c>
      <c r="W283">
        <v>0.94096855940000002</v>
      </c>
      <c r="X283">
        <v>0.93914802249999996</v>
      </c>
      <c r="Y283">
        <v>0.93915106670000004</v>
      </c>
      <c r="Z283">
        <v>0.93915429120000005</v>
      </c>
      <c r="AA283">
        <v>0.93915771260000003</v>
      </c>
      <c r="AB283">
        <v>0.93914282400000004</v>
      </c>
      <c r="AC283">
        <v>0.93912696520000005</v>
      </c>
      <c r="AD283">
        <v>0.93917792330000005</v>
      </c>
      <c r="AE283">
        <v>0.93923165669999997</v>
      </c>
      <c r="AF283">
        <v>0.9392883984</v>
      </c>
      <c r="AG283">
        <v>0.93933993189999998</v>
      </c>
      <c r="AH283">
        <v>0.93939452649999999</v>
      </c>
      <c r="AI283">
        <v>0.93936840190000004</v>
      </c>
      <c r="AJ283">
        <v>0.93934093090000004</v>
      </c>
      <c r="AK283">
        <v>0.93931200660000003</v>
      </c>
      <c r="AL283">
        <v>0.93929188559999999</v>
      </c>
      <c r="AM283">
        <v>0.93927064110000003</v>
      </c>
      <c r="AN283">
        <v>0.93905184689999999</v>
      </c>
      <c r="AO283">
        <v>0.93882460950000002</v>
      </c>
      <c r="AP283">
        <v>0.93858843049999996</v>
      </c>
      <c r="AQ283">
        <v>0.93834277150000001</v>
      </c>
      <c r="AR283">
        <v>0.93808705020000005</v>
      </c>
      <c r="AS283">
        <v>0.93778548299999998</v>
      </c>
      <c r="AT283">
        <v>0.93747725920000002</v>
      </c>
      <c r="AU283">
        <v>0.93716215570000005</v>
      </c>
      <c r="AV283">
        <v>0.93683993970000001</v>
      </c>
      <c r="AW283">
        <v>0.93651036759999995</v>
      </c>
    </row>
    <row r="284" spans="2:49" x14ac:dyDescent="0.35">
      <c r="B284" t="s">
        <v>383</v>
      </c>
      <c r="C284">
        <v>0.91950930808135101</v>
      </c>
      <c r="D284">
        <v>0.91950930808135101</v>
      </c>
      <c r="E284">
        <v>0.91950930809999998</v>
      </c>
      <c r="F284">
        <v>0.91215096689999997</v>
      </c>
      <c r="G284">
        <v>0.90485151050000001</v>
      </c>
      <c r="H284">
        <v>0.89761046779999998</v>
      </c>
      <c r="I284">
        <v>0.89042737130000005</v>
      </c>
      <c r="J284">
        <v>0.88330175730000005</v>
      </c>
      <c r="K284">
        <v>0.87623316569999998</v>
      </c>
      <c r="L284">
        <v>0.86922114029999997</v>
      </c>
      <c r="M284">
        <v>0.86226522839999997</v>
      </c>
      <c r="N284">
        <v>0.85536498090000002</v>
      </c>
      <c r="O284">
        <v>0.82919865599999998</v>
      </c>
      <c r="P284">
        <v>0.79785612839999998</v>
      </c>
      <c r="Q284">
        <v>0.76080142579999999</v>
      </c>
      <c r="R284">
        <v>0.71772633799999996</v>
      </c>
      <c r="S284">
        <v>0.68442251590000003</v>
      </c>
      <c r="T284">
        <v>0.68128557830000003</v>
      </c>
      <c r="U284">
        <v>0.67821213570000005</v>
      </c>
      <c r="V284">
        <v>0.67520027940000005</v>
      </c>
      <c r="W284">
        <v>0.66826373350000001</v>
      </c>
      <c r="X284">
        <v>0.66123277800000002</v>
      </c>
      <c r="Y284">
        <v>0.65443644909999998</v>
      </c>
      <c r="Z284">
        <v>0.64762958530000003</v>
      </c>
      <c r="AA284">
        <v>0.64081216200000002</v>
      </c>
      <c r="AB284">
        <v>0.63381081480000001</v>
      </c>
      <c r="AC284">
        <v>0.62680164090000001</v>
      </c>
      <c r="AD284">
        <v>0.62072292949999996</v>
      </c>
      <c r="AE284">
        <v>0.61468461139999997</v>
      </c>
      <c r="AF284">
        <v>0.60868628530000002</v>
      </c>
      <c r="AG284">
        <v>0.60258668010000005</v>
      </c>
      <c r="AH284">
        <v>0.59652857429999995</v>
      </c>
      <c r="AI284">
        <v>0.59378327620000004</v>
      </c>
      <c r="AJ284">
        <v>0.59105026370000002</v>
      </c>
      <c r="AK284">
        <v>0.58832945469999998</v>
      </c>
      <c r="AL284">
        <v>0.58555966999999998</v>
      </c>
      <c r="AM284">
        <v>0.58280186329999994</v>
      </c>
      <c r="AN284">
        <v>0.57930420520000003</v>
      </c>
      <c r="AO284">
        <v>0.57581047640000005</v>
      </c>
      <c r="AP284">
        <v>0.57232066999999998</v>
      </c>
      <c r="AQ284">
        <v>0.56883477959999995</v>
      </c>
      <c r="AR284">
        <v>0.56535279859999998</v>
      </c>
      <c r="AS284">
        <v>0.56177929579999997</v>
      </c>
      <c r="AT284">
        <v>0.55819244999999995</v>
      </c>
      <c r="AU284">
        <v>0.55459218639999996</v>
      </c>
      <c r="AV284">
        <v>0.55097842949999998</v>
      </c>
      <c r="AW284">
        <v>0.54735110340000004</v>
      </c>
    </row>
    <row r="285" spans="2:49" x14ac:dyDescent="0.35">
      <c r="B285" t="s">
        <v>504</v>
      </c>
      <c r="C285">
        <v>383714635.27038902</v>
      </c>
      <c r="D285">
        <v>389875297.85567099</v>
      </c>
      <c r="E285">
        <v>396134871.89999998</v>
      </c>
      <c r="F285">
        <v>412015962.39999998</v>
      </c>
      <c r="G285">
        <v>421142046.19999999</v>
      </c>
      <c r="H285">
        <v>439537742.5</v>
      </c>
      <c r="I285">
        <v>454175219.19999999</v>
      </c>
      <c r="J285">
        <v>471399717.39999998</v>
      </c>
      <c r="K285">
        <v>493298723.89999998</v>
      </c>
      <c r="L285">
        <v>519361374.69999999</v>
      </c>
      <c r="M285">
        <v>549574613.60000002</v>
      </c>
      <c r="N285">
        <v>565404891.79999995</v>
      </c>
      <c r="O285">
        <v>564692559.5</v>
      </c>
      <c r="P285">
        <v>564413232</v>
      </c>
      <c r="Q285">
        <v>563182343.39999998</v>
      </c>
      <c r="R285">
        <v>562978063.29999995</v>
      </c>
      <c r="S285">
        <v>568376145.29999995</v>
      </c>
      <c r="T285">
        <v>573130308.20000005</v>
      </c>
      <c r="U285">
        <v>575742986.79999995</v>
      </c>
      <c r="V285">
        <v>577609416.10000002</v>
      </c>
      <c r="W285">
        <v>578464049.79999995</v>
      </c>
      <c r="X285">
        <v>578555052.79999995</v>
      </c>
      <c r="Y285">
        <v>579550148.79999995</v>
      </c>
      <c r="Z285">
        <v>581423510.79999995</v>
      </c>
      <c r="AA285">
        <v>583949964.10000002</v>
      </c>
      <c r="AB285">
        <v>586867187.29999995</v>
      </c>
      <c r="AC285">
        <v>590013271</v>
      </c>
      <c r="AD285">
        <v>593182684.60000002</v>
      </c>
      <c r="AE285">
        <v>596329642.5</v>
      </c>
      <c r="AF285">
        <v>599442526.5</v>
      </c>
      <c r="AG285">
        <v>602531767</v>
      </c>
      <c r="AH285">
        <v>605630234.39999998</v>
      </c>
      <c r="AI285">
        <v>608713909.5</v>
      </c>
      <c r="AJ285">
        <v>611818722.39999998</v>
      </c>
      <c r="AK285">
        <v>614970936.70000005</v>
      </c>
      <c r="AL285">
        <v>618194829.20000005</v>
      </c>
      <c r="AM285">
        <v>621531311.89999998</v>
      </c>
      <c r="AN285">
        <v>625062395.70000005</v>
      </c>
      <c r="AO285">
        <v>628756993.10000002</v>
      </c>
      <c r="AP285">
        <v>632559271.60000002</v>
      </c>
      <c r="AQ285">
        <v>636437385.5</v>
      </c>
      <c r="AR285">
        <v>640360507.29999995</v>
      </c>
      <c r="AS285">
        <v>644300165.70000005</v>
      </c>
      <c r="AT285">
        <v>648258498.20000005</v>
      </c>
      <c r="AU285">
        <v>652235435.60000002</v>
      </c>
      <c r="AV285">
        <v>656229202.79999995</v>
      </c>
      <c r="AW285">
        <v>660252417.79999995</v>
      </c>
    </row>
    <row r="286" spans="2:49" x14ac:dyDescent="0.35">
      <c r="B286" t="s">
        <v>505</v>
      </c>
      <c r="C286">
        <v>261485.90393552999</v>
      </c>
      <c r="D286">
        <v>265684.14470322698</v>
      </c>
      <c r="E286">
        <v>269949.78960000002</v>
      </c>
      <c r="F286">
        <v>277098.17170000001</v>
      </c>
      <c r="G286">
        <v>283659.86829999997</v>
      </c>
      <c r="H286">
        <v>284994.99819999997</v>
      </c>
      <c r="I286">
        <v>276969.24219999998</v>
      </c>
      <c r="J286">
        <v>276311.07939999999</v>
      </c>
      <c r="K286">
        <v>278560.18609999999</v>
      </c>
      <c r="L286">
        <v>278778.19709999999</v>
      </c>
      <c r="M286">
        <v>284116.59600000002</v>
      </c>
      <c r="N286">
        <v>292990.47159999999</v>
      </c>
      <c r="O286">
        <v>300379.13520000002</v>
      </c>
      <c r="P286">
        <v>308878.95010000002</v>
      </c>
      <c r="Q286">
        <v>317365.6201</v>
      </c>
      <c r="R286">
        <v>328595.4534</v>
      </c>
      <c r="S286">
        <v>327873.1421</v>
      </c>
      <c r="T286">
        <v>327196.73859999998</v>
      </c>
      <c r="U286">
        <v>327409.57990000001</v>
      </c>
      <c r="V286">
        <v>326761.6116</v>
      </c>
      <c r="W286">
        <v>333814.5233</v>
      </c>
      <c r="X286">
        <v>338696.11330000003</v>
      </c>
      <c r="Y286">
        <v>344785.66480000003</v>
      </c>
      <c r="Z286">
        <v>351876.21179999999</v>
      </c>
      <c r="AA286">
        <v>359547.43839999998</v>
      </c>
      <c r="AB286">
        <v>367422.054</v>
      </c>
      <c r="AC286">
        <v>375270.5367</v>
      </c>
      <c r="AD286">
        <v>383140.92749999999</v>
      </c>
      <c r="AE286">
        <v>390879.15279999998</v>
      </c>
      <c r="AF286">
        <v>398399.57780000003</v>
      </c>
      <c r="AG286">
        <v>405746.97730000003</v>
      </c>
      <c r="AH286">
        <v>413054.43280000001</v>
      </c>
      <c r="AI286">
        <v>420294.82260000001</v>
      </c>
      <c r="AJ286">
        <v>427553.32290000003</v>
      </c>
      <c r="AK286">
        <v>434863.70669999998</v>
      </c>
      <c r="AL286">
        <v>442374.98269999999</v>
      </c>
      <c r="AM286">
        <v>450457.5428</v>
      </c>
      <c r="AN286">
        <v>458905.3786</v>
      </c>
      <c r="AO286">
        <v>467683.74560000002</v>
      </c>
      <c r="AP286">
        <v>476689.3737</v>
      </c>
      <c r="AQ286">
        <v>485989.51429999998</v>
      </c>
      <c r="AR286">
        <v>495605.89169999998</v>
      </c>
      <c r="AS286">
        <v>505518.17910000001</v>
      </c>
      <c r="AT286">
        <v>515828.88549999997</v>
      </c>
      <c r="AU286">
        <v>526552.10530000005</v>
      </c>
      <c r="AV286">
        <v>537672.1287</v>
      </c>
      <c r="AW286">
        <v>549283.03280000004</v>
      </c>
    </row>
    <row r="287" spans="2:49" x14ac:dyDescent="0.35">
      <c r="B287" t="s">
        <v>506</v>
      </c>
      <c r="C287">
        <v>158336.21117690401</v>
      </c>
      <c r="D287">
        <v>160878.35026264799</v>
      </c>
      <c r="E287">
        <v>163461.30420000001</v>
      </c>
      <c r="F287">
        <v>168432.22510000001</v>
      </c>
      <c r="G287">
        <v>175099.23300000001</v>
      </c>
      <c r="H287">
        <v>184375.0638</v>
      </c>
      <c r="I287">
        <v>192030.4235</v>
      </c>
      <c r="J287">
        <v>200640.8302</v>
      </c>
      <c r="K287">
        <v>215030.5569</v>
      </c>
      <c r="L287">
        <v>230856.481</v>
      </c>
      <c r="M287">
        <v>247457.1078</v>
      </c>
      <c r="N287">
        <v>260450.02830000001</v>
      </c>
      <c r="O287">
        <v>261242.96429999999</v>
      </c>
      <c r="P287">
        <v>258856.2923</v>
      </c>
      <c r="Q287">
        <v>254988.948</v>
      </c>
      <c r="R287">
        <v>253654.0907</v>
      </c>
      <c r="S287">
        <v>254237.35339999999</v>
      </c>
      <c r="T287">
        <v>257189.93580000001</v>
      </c>
      <c r="U287">
        <v>258543.78959999999</v>
      </c>
      <c r="V287">
        <v>259386.7746</v>
      </c>
      <c r="W287">
        <v>259872.60509999999</v>
      </c>
      <c r="X287">
        <v>259950.0791</v>
      </c>
      <c r="Y287">
        <v>260432.4638</v>
      </c>
      <c r="Z287">
        <v>261288.34409999999</v>
      </c>
      <c r="AA287">
        <v>262397.24920000002</v>
      </c>
      <c r="AB287">
        <v>263596.42790000001</v>
      </c>
      <c r="AC287">
        <v>264782.23139999999</v>
      </c>
      <c r="AD287">
        <v>265985.00060000003</v>
      </c>
      <c r="AE287">
        <v>267086.46759999997</v>
      </c>
      <c r="AF287">
        <v>268069.82319999998</v>
      </c>
      <c r="AG287">
        <v>268938.96299999999</v>
      </c>
      <c r="AH287">
        <v>269712.69260000001</v>
      </c>
      <c r="AI287">
        <v>270385.08789999998</v>
      </c>
      <c r="AJ287">
        <v>270995.2133</v>
      </c>
      <c r="AK287">
        <v>271586.89909999998</v>
      </c>
      <c r="AL287">
        <v>272179.96399999998</v>
      </c>
      <c r="AM287">
        <v>272805.15970000002</v>
      </c>
      <c r="AN287">
        <v>273369.60129999998</v>
      </c>
      <c r="AO287">
        <v>274003.24109999998</v>
      </c>
      <c r="AP287">
        <v>274724.62410000002</v>
      </c>
      <c r="AQ287">
        <v>275520.39809999999</v>
      </c>
      <c r="AR287">
        <v>276381.18410000001</v>
      </c>
      <c r="AS287">
        <v>277288.86099999998</v>
      </c>
      <c r="AT287">
        <v>278239.18089999998</v>
      </c>
      <c r="AU287">
        <v>279233.99609999999</v>
      </c>
      <c r="AV287">
        <v>280274.72590000002</v>
      </c>
      <c r="AW287">
        <v>281356.93089999998</v>
      </c>
    </row>
    <row r="288" spans="2:49" x14ac:dyDescent="0.35">
      <c r="B288" t="s">
        <v>507</v>
      </c>
      <c r="C288">
        <v>516755.579312385</v>
      </c>
      <c r="D288">
        <v>525052.257287574</v>
      </c>
      <c r="E288">
        <v>533482.14110000001</v>
      </c>
      <c r="F288">
        <v>549193.42949999997</v>
      </c>
      <c r="G288">
        <v>552125.20750000002</v>
      </c>
      <c r="H288">
        <v>567689.07709999999</v>
      </c>
      <c r="I288">
        <v>577881.47109999997</v>
      </c>
      <c r="J288">
        <v>590938.95559999999</v>
      </c>
      <c r="K288">
        <v>606348.71059999999</v>
      </c>
      <c r="L288">
        <v>626362.15890000004</v>
      </c>
      <c r="M288">
        <v>651249.59259999997</v>
      </c>
      <c r="N288">
        <v>668543.24080000003</v>
      </c>
      <c r="O288">
        <v>664369.31969999999</v>
      </c>
      <c r="P288">
        <v>663263.02879999997</v>
      </c>
      <c r="Q288">
        <v>661839.09210000001</v>
      </c>
      <c r="R288">
        <v>660077.05740000005</v>
      </c>
      <c r="S288">
        <v>665324.76679999998</v>
      </c>
      <c r="T288">
        <v>667779.48219999997</v>
      </c>
      <c r="U288">
        <v>668194.7977</v>
      </c>
      <c r="V288">
        <v>667864.27099999995</v>
      </c>
      <c r="W288">
        <v>666286.04839999997</v>
      </c>
      <c r="X288">
        <v>663880.56140000001</v>
      </c>
      <c r="Y288">
        <v>662515.98829999997</v>
      </c>
      <c r="Z288">
        <v>662166.2513</v>
      </c>
      <c r="AA288">
        <v>662579.19590000005</v>
      </c>
      <c r="AB288">
        <v>663483.84259999997</v>
      </c>
      <c r="AC288">
        <v>664716.24439999997</v>
      </c>
      <c r="AD288">
        <v>665950.5466</v>
      </c>
      <c r="AE288">
        <v>667208.98140000005</v>
      </c>
      <c r="AF288">
        <v>668487.71979999996</v>
      </c>
      <c r="AG288">
        <v>669799.44990000001</v>
      </c>
      <c r="AH288">
        <v>671177.84770000004</v>
      </c>
      <c r="AI288">
        <v>672592.7733</v>
      </c>
      <c r="AJ288">
        <v>674066.64430000004</v>
      </c>
      <c r="AK288">
        <v>675603.85580000002</v>
      </c>
      <c r="AL288">
        <v>677223.62719999999</v>
      </c>
      <c r="AM288">
        <v>678960.21810000006</v>
      </c>
      <c r="AN288">
        <v>680998.69850000006</v>
      </c>
      <c r="AO288">
        <v>683194.87849999999</v>
      </c>
      <c r="AP288">
        <v>685454.11820000003</v>
      </c>
      <c r="AQ288">
        <v>687740.47450000001</v>
      </c>
      <c r="AR288">
        <v>690016.96140000003</v>
      </c>
      <c r="AS288">
        <v>692256.97880000004</v>
      </c>
      <c r="AT288">
        <v>694466.62419999996</v>
      </c>
      <c r="AU288">
        <v>696644.29639999999</v>
      </c>
      <c r="AV288">
        <v>698786.35660000006</v>
      </c>
      <c r="AW288">
        <v>700913.51100000006</v>
      </c>
    </row>
    <row r="289" spans="2:49" x14ac:dyDescent="0.35">
      <c r="B289" t="s">
        <v>508</v>
      </c>
      <c r="C289">
        <v>82711.5521017555</v>
      </c>
      <c r="D289">
        <v>84039.512824558697</v>
      </c>
      <c r="E289">
        <v>85388.794389999995</v>
      </c>
      <c r="F289">
        <v>94624.030620000005</v>
      </c>
      <c r="G289">
        <v>97309.61477</v>
      </c>
      <c r="H289">
        <v>103596.51669999999</v>
      </c>
      <c r="I289">
        <v>107572.88219999999</v>
      </c>
      <c r="J289">
        <v>114868.29549999999</v>
      </c>
      <c r="K289">
        <v>120273.13920000001</v>
      </c>
      <c r="L289">
        <v>126785.8879</v>
      </c>
      <c r="M289">
        <v>135784.2187</v>
      </c>
      <c r="N289">
        <v>145687.5558</v>
      </c>
      <c r="O289">
        <v>136449.88690000001</v>
      </c>
      <c r="P289">
        <v>131145.65659999999</v>
      </c>
      <c r="Q289">
        <v>126036.6703</v>
      </c>
      <c r="R289">
        <v>114478.12579999999</v>
      </c>
      <c r="S289">
        <v>113957.5534</v>
      </c>
      <c r="T289">
        <v>113452.2179</v>
      </c>
      <c r="U289">
        <v>113141.73759999999</v>
      </c>
      <c r="V289">
        <v>113072.0344</v>
      </c>
      <c r="W289">
        <v>112917.5928</v>
      </c>
      <c r="X289">
        <v>112833.1498</v>
      </c>
      <c r="Y289">
        <v>112662.7424</v>
      </c>
      <c r="Z289">
        <v>112565.7959</v>
      </c>
      <c r="AA289">
        <v>112620.7451</v>
      </c>
      <c r="AB289">
        <v>112697.49430000001</v>
      </c>
      <c r="AC289">
        <v>112851.0419</v>
      </c>
      <c r="AD289">
        <v>113081.1202</v>
      </c>
      <c r="AE289">
        <v>113398.19040000001</v>
      </c>
      <c r="AF289">
        <v>113787.7521</v>
      </c>
      <c r="AG289">
        <v>114242.65700000001</v>
      </c>
      <c r="AH289">
        <v>114758.13400000001</v>
      </c>
      <c r="AI289">
        <v>115329.348</v>
      </c>
      <c r="AJ289">
        <v>115943.8144</v>
      </c>
      <c r="AK289">
        <v>116584.2706</v>
      </c>
      <c r="AL289">
        <v>117250.9737</v>
      </c>
      <c r="AM289">
        <v>117962.37609999999</v>
      </c>
      <c r="AN289">
        <v>118718.2634</v>
      </c>
      <c r="AO289">
        <v>119466.2791</v>
      </c>
      <c r="AP289">
        <v>120190.1553</v>
      </c>
      <c r="AQ289">
        <v>120898.55250000001</v>
      </c>
      <c r="AR289">
        <v>121589.6577</v>
      </c>
      <c r="AS289">
        <v>122267.9902</v>
      </c>
      <c r="AT289">
        <v>122938.636</v>
      </c>
      <c r="AU289">
        <v>123598.5297</v>
      </c>
      <c r="AV289">
        <v>124244.091</v>
      </c>
      <c r="AW289">
        <v>124883.7911</v>
      </c>
    </row>
    <row r="290" spans="2:49" x14ac:dyDescent="0.35">
      <c r="B290" t="s">
        <v>509</v>
      </c>
      <c r="C290">
        <v>45689.201708803201</v>
      </c>
      <c r="D290">
        <v>46422.756620829103</v>
      </c>
      <c r="E290">
        <v>47168.089010000003</v>
      </c>
      <c r="F290">
        <v>49526.52895</v>
      </c>
      <c r="G290">
        <v>49189.323729999996</v>
      </c>
      <c r="H290">
        <v>50577.665509999999</v>
      </c>
      <c r="I290">
        <v>51404.659030000003</v>
      </c>
      <c r="J290">
        <v>52652.29189</v>
      </c>
      <c r="K290">
        <v>53240.421770000001</v>
      </c>
      <c r="L290">
        <v>54441.881390000002</v>
      </c>
      <c r="M290">
        <v>56442.274799999999</v>
      </c>
      <c r="N290">
        <v>57916.760419999999</v>
      </c>
      <c r="O290">
        <v>56790.046549999999</v>
      </c>
      <c r="P290">
        <v>56687.282290000003</v>
      </c>
      <c r="Q290">
        <v>56747.768029999999</v>
      </c>
      <c r="R290">
        <v>55974.758280000002</v>
      </c>
      <c r="S290">
        <v>56547.996440000003</v>
      </c>
      <c r="T290">
        <v>56516.294699999999</v>
      </c>
      <c r="U290">
        <v>56388.970679999999</v>
      </c>
      <c r="V290">
        <v>56253.782740000002</v>
      </c>
      <c r="W290">
        <v>55992.165650000003</v>
      </c>
      <c r="X290">
        <v>55690.095509999999</v>
      </c>
      <c r="Y290">
        <v>55469.059209999999</v>
      </c>
      <c r="Z290">
        <v>55343.124309999999</v>
      </c>
      <c r="AA290">
        <v>55300.984349999999</v>
      </c>
      <c r="AB290">
        <v>55319.233379999998</v>
      </c>
      <c r="AC290">
        <v>55394.433709999998</v>
      </c>
      <c r="AD290">
        <v>55473.46787</v>
      </c>
      <c r="AE290">
        <v>55578.863870000001</v>
      </c>
      <c r="AF290">
        <v>55711.913569999997</v>
      </c>
      <c r="AG290">
        <v>55873.235789999999</v>
      </c>
      <c r="AH290">
        <v>56064.003689999998</v>
      </c>
      <c r="AI290">
        <v>56280.29262</v>
      </c>
      <c r="AJ290">
        <v>56518.438710000002</v>
      </c>
      <c r="AK290">
        <v>56771.26829</v>
      </c>
      <c r="AL290">
        <v>57038.10267</v>
      </c>
      <c r="AM290">
        <v>57319.599370000004</v>
      </c>
      <c r="AN290">
        <v>57658.074090000002</v>
      </c>
      <c r="AO290">
        <v>58009.031730000002</v>
      </c>
      <c r="AP290">
        <v>58354.972399999999</v>
      </c>
      <c r="AQ290">
        <v>58693.016589999999</v>
      </c>
      <c r="AR290">
        <v>59018.748850000004</v>
      </c>
      <c r="AS290">
        <v>59331.296990000003</v>
      </c>
      <c r="AT290">
        <v>59632.221039999997</v>
      </c>
      <c r="AU290">
        <v>59920.719279999998</v>
      </c>
      <c r="AV290">
        <v>60195.870990000003</v>
      </c>
      <c r="AW290">
        <v>60461.863980000002</v>
      </c>
    </row>
    <row r="291" spans="2:49" x14ac:dyDescent="0.35">
      <c r="B291" t="s">
        <v>510</v>
      </c>
      <c r="C291">
        <v>562444.78102118894</v>
      </c>
      <c r="D291">
        <v>571475.01390840299</v>
      </c>
      <c r="E291">
        <v>580650.23010000004</v>
      </c>
      <c r="F291">
        <v>598711.18119999999</v>
      </c>
      <c r="G291">
        <v>601302.35640000005</v>
      </c>
      <c r="H291">
        <v>618254.22450000001</v>
      </c>
      <c r="I291">
        <v>629273.33019999997</v>
      </c>
      <c r="J291">
        <v>643578.0919</v>
      </c>
      <c r="K291">
        <v>659570.36589999998</v>
      </c>
      <c r="L291">
        <v>680782.07160000002</v>
      </c>
      <c r="M291">
        <v>707668.81539999996</v>
      </c>
      <c r="N291">
        <v>726436.33310000005</v>
      </c>
      <c r="O291">
        <v>721131.15060000005</v>
      </c>
      <c r="P291">
        <v>719922.1422</v>
      </c>
      <c r="Q291">
        <v>718558.47479999997</v>
      </c>
      <c r="R291">
        <v>716020.36100000003</v>
      </c>
      <c r="S291">
        <v>721840.91879999998</v>
      </c>
      <c r="T291">
        <v>726382.50430000003</v>
      </c>
      <c r="U291">
        <v>727341.38769999996</v>
      </c>
      <c r="V291">
        <v>727544.42180000001</v>
      </c>
      <c r="W291">
        <v>726365.3676</v>
      </c>
      <c r="X291">
        <v>724310.25859999994</v>
      </c>
      <c r="Y291">
        <v>723381.19869999995</v>
      </c>
      <c r="Z291">
        <v>723569.23419999995</v>
      </c>
      <c r="AA291">
        <v>724611.53319999995</v>
      </c>
      <c r="AB291">
        <v>726213.01599999995</v>
      </c>
      <c r="AC291">
        <v>728205.94440000004</v>
      </c>
      <c r="AD291">
        <v>730207.76569999999</v>
      </c>
      <c r="AE291">
        <v>732263.8469</v>
      </c>
      <c r="AF291">
        <v>734371.72739999997</v>
      </c>
      <c r="AG291">
        <v>736545.01729999995</v>
      </c>
      <c r="AH291">
        <v>738819.26399999997</v>
      </c>
      <c r="AI291">
        <v>741160.07420000003</v>
      </c>
      <c r="AJ291">
        <v>743586.696</v>
      </c>
      <c r="AK291">
        <v>746096.52639999997</v>
      </c>
      <c r="AL291">
        <v>748708.69070000004</v>
      </c>
      <c r="AM291">
        <v>751459.10049999994</v>
      </c>
      <c r="AN291">
        <v>754580.34849999996</v>
      </c>
      <c r="AO291">
        <v>757880.5747</v>
      </c>
      <c r="AP291">
        <v>761245.52280000004</v>
      </c>
      <c r="AQ291">
        <v>764635.60149999999</v>
      </c>
      <c r="AR291">
        <v>768008.43169999996</v>
      </c>
      <c r="AS291">
        <v>771335.76870000002</v>
      </c>
      <c r="AT291">
        <v>774625.35010000004</v>
      </c>
      <c r="AU291">
        <v>777874.60060000001</v>
      </c>
      <c r="AV291">
        <v>781078.71669999999</v>
      </c>
      <c r="AW291">
        <v>784263.21290000004</v>
      </c>
    </row>
    <row r="292" spans="2:49" x14ac:dyDescent="0.35">
      <c r="B292" t="s">
        <v>511</v>
      </c>
      <c r="C292">
        <v>241047.76327865999</v>
      </c>
      <c r="D292">
        <v>244917.86308720699</v>
      </c>
      <c r="E292">
        <v>248850.0986</v>
      </c>
      <c r="F292">
        <v>262898.27980000002</v>
      </c>
      <c r="G292">
        <v>272241.5797</v>
      </c>
      <c r="H292">
        <v>287790.76390000002</v>
      </c>
      <c r="I292">
        <v>299414.87190000003</v>
      </c>
      <c r="J292">
        <v>315293.48210000002</v>
      </c>
      <c r="K292">
        <v>335053.53840000002</v>
      </c>
      <c r="L292">
        <v>357361.83149999997</v>
      </c>
      <c r="M292">
        <v>382940.67560000002</v>
      </c>
      <c r="N292">
        <v>405801.78539999999</v>
      </c>
      <c r="O292">
        <v>397150.76010000001</v>
      </c>
      <c r="P292">
        <v>389429.723</v>
      </c>
      <c r="Q292">
        <v>380440.76630000002</v>
      </c>
      <c r="R292">
        <v>367234.37349999999</v>
      </c>
      <c r="S292">
        <v>367295.0638</v>
      </c>
      <c r="T292">
        <v>369726.24790000002</v>
      </c>
      <c r="U292">
        <v>370764.53159999999</v>
      </c>
      <c r="V292">
        <v>371535.30790000001</v>
      </c>
      <c r="W292">
        <v>371865.4632</v>
      </c>
      <c r="X292">
        <v>371858.46860000002</v>
      </c>
      <c r="Y292">
        <v>372169.22730000003</v>
      </c>
      <c r="Z292">
        <v>372925.60359999997</v>
      </c>
      <c r="AA292">
        <v>374086.01500000001</v>
      </c>
      <c r="AB292">
        <v>375358.17910000001</v>
      </c>
      <c r="AC292">
        <v>376693.81329999998</v>
      </c>
      <c r="AD292">
        <v>378122.84960000002</v>
      </c>
      <c r="AE292">
        <v>379537.78639999998</v>
      </c>
      <c r="AF292">
        <v>380907.28470000002</v>
      </c>
      <c r="AG292">
        <v>382228.01169999997</v>
      </c>
      <c r="AH292">
        <v>383513.90340000001</v>
      </c>
      <c r="AI292">
        <v>384754.17060000001</v>
      </c>
      <c r="AJ292">
        <v>385975.33470000001</v>
      </c>
      <c r="AK292">
        <v>387203.95799999998</v>
      </c>
      <c r="AL292">
        <v>388460.08069999999</v>
      </c>
      <c r="AM292">
        <v>389792.76809999999</v>
      </c>
      <c r="AN292">
        <v>391109.03370000003</v>
      </c>
      <c r="AO292">
        <v>392486.58809999999</v>
      </c>
      <c r="AP292">
        <v>393927.75199999998</v>
      </c>
      <c r="AQ292">
        <v>395427.79080000002</v>
      </c>
      <c r="AR292">
        <v>396975.52149999997</v>
      </c>
      <c r="AS292">
        <v>398557.34350000002</v>
      </c>
      <c r="AT292">
        <v>400174.076</v>
      </c>
      <c r="AU292">
        <v>401824.50880000001</v>
      </c>
      <c r="AV292">
        <v>403506.48509999999</v>
      </c>
      <c r="AW292">
        <v>405224.01010000001</v>
      </c>
    </row>
    <row r="293" spans="2:49" x14ac:dyDescent="0.35">
      <c r="B293" t="s">
        <v>512</v>
      </c>
      <c r="C293">
        <v>383714635.27038902</v>
      </c>
      <c r="D293">
        <v>389875297.85567099</v>
      </c>
      <c r="E293">
        <v>396134871.89999998</v>
      </c>
      <c r="F293">
        <v>412015962.39999998</v>
      </c>
      <c r="G293">
        <v>421142046.19999999</v>
      </c>
      <c r="H293">
        <v>439537742.5</v>
      </c>
      <c r="I293">
        <v>454175219.19999999</v>
      </c>
      <c r="J293">
        <v>471399717.39999998</v>
      </c>
      <c r="K293">
        <v>493298723.89999998</v>
      </c>
      <c r="L293">
        <v>519361374.69999999</v>
      </c>
      <c r="M293">
        <v>549574613.60000002</v>
      </c>
      <c r="N293">
        <v>565404891.79999995</v>
      </c>
      <c r="O293">
        <v>564692559.5</v>
      </c>
      <c r="P293">
        <v>564413232</v>
      </c>
      <c r="Q293">
        <v>563182343.39999998</v>
      </c>
      <c r="R293">
        <v>562978063.29999995</v>
      </c>
      <c r="S293">
        <v>568376145.29999995</v>
      </c>
      <c r="T293">
        <v>573130308.20000005</v>
      </c>
      <c r="U293">
        <v>575742986.79999995</v>
      </c>
      <c r="V293">
        <v>577610805.79999995</v>
      </c>
      <c r="W293">
        <v>578416411.20000005</v>
      </c>
      <c r="X293">
        <v>578452667.39999998</v>
      </c>
      <c r="Y293">
        <v>579305115.5</v>
      </c>
      <c r="Z293">
        <v>580988517.20000005</v>
      </c>
      <c r="AA293">
        <v>583336682.20000005</v>
      </c>
      <c r="AB293">
        <v>586136116.60000002</v>
      </c>
      <c r="AC293">
        <v>589237677.89999998</v>
      </c>
      <c r="AD293">
        <v>592455015.39999998</v>
      </c>
      <c r="AE293">
        <v>595710259.39999998</v>
      </c>
      <c r="AF293">
        <v>598957768.20000005</v>
      </c>
      <c r="AG293">
        <v>602183028.10000002</v>
      </c>
      <c r="AH293">
        <v>605401851.10000002</v>
      </c>
      <c r="AI293">
        <v>608582403.10000002</v>
      </c>
      <c r="AJ293">
        <v>611762384.20000005</v>
      </c>
      <c r="AK293">
        <v>614968929.10000002</v>
      </c>
      <c r="AL293">
        <v>618230789.5</v>
      </c>
      <c r="AM293">
        <v>621561052.5</v>
      </c>
      <c r="AN293">
        <v>625064560.60000002</v>
      </c>
      <c r="AO293">
        <v>628723486.20000005</v>
      </c>
      <c r="AP293">
        <v>632497190.20000005</v>
      </c>
      <c r="AQ293">
        <v>636361446.60000002</v>
      </c>
      <c r="AR293">
        <v>640284618.60000002</v>
      </c>
      <c r="AS293">
        <v>644233261.60000002</v>
      </c>
      <c r="AT293">
        <v>648202990.29999995</v>
      </c>
      <c r="AU293">
        <v>652187986.10000002</v>
      </c>
      <c r="AV293">
        <v>656182660.20000005</v>
      </c>
      <c r="AW293">
        <v>660218561.10000002</v>
      </c>
    </row>
    <row r="294" spans="2:49" x14ac:dyDescent="0.35">
      <c r="B294" t="s">
        <v>513</v>
      </c>
      <c r="C294">
        <v>261485.90393552999</v>
      </c>
      <c r="D294">
        <v>265684.14470322698</v>
      </c>
      <c r="E294">
        <v>269949.78960000002</v>
      </c>
      <c r="F294">
        <v>277098.17170000001</v>
      </c>
      <c r="G294">
        <v>283659.86829999997</v>
      </c>
      <c r="H294">
        <v>284994.99819999997</v>
      </c>
      <c r="I294">
        <v>276969.24219999998</v>
      </c>
      <c r="J294">
        <v>276311.07939999999</v>
      </c>
      <c r="K294">
        <v>278560.18609999999</v>
      </c>
      <c r="L294">
        <v>278778.19709999999</v>
      </c>
      <c r="M294">
        <v>284116.59600000002</v>
      </c>
      <c r="N294">
        <v>292990.47159999999</v>
      </c>
      <c r="O294">
        <v>300379.13520000002</v>
      </c>
      <c r="P294">
        <v>308878.95010000002</v>
      </c>
      <c r="Q294">
        <v>317365.6201</v>
      </c>
      <c r="R294">
        <v>328595.4534</v>
      </c>
      <c r="S294">
        <v>327873.1421</v>
      </c>
      <c r="T294">
        <v>327196.73859999998</v>
      </c>
      <c r="U294">
        <v>327409.57990000001</v>
      </c>
      <c r="V294">
        <v>326764.87479999999</v>
      </c>
      <c r="W294">
        <v>333217.77730000002</v>
      </c>
      <c r="X294">
        <v>338119.90350000001</v>
      </c>
      <c r="Y294">
        <v>343709.4852</v>
      </c>
      <c r="Z294">
        <v>349759.48340000003</v>
      </c>
      <c r="AA294">
        <v>356370.87469999999</v>
      </c>
      <c r="AB294">
        <v>363340.02039999998</v>
      </c>
      <c r="AC294">
        <v>370552.8284</v>
      </c>
      <c r="AD294">
        <v>377970.97330000001</v>
      </c>
      <c r="AE294">
        <v>385430.85960000003</v>
      </c>
      <c r="AF294">
        <v>392795.27899999998</v>
      </c>
      <c r="AG294">
        <v>400035.85989999998</v>
      </c>
      <c r="AH294">
        <v>407221.97249999997</v>
      </c>
      <c r="AI294">
        <v>414341.52409999998</v>
      </c>
      <c r="AJ294">
        <v>421455.72859999997</v>
      </c>
      <c r="AK294">
        <v>428582.18430000002</v>
      </c>
      <c r="AL294">
        <v>435914.51770000003</v>
      </c>
      <c r="AM294">
        <v>443504.58110000001</v>
      </c>
      <c r="AN294">
        <v>451457.88699999999</v>
      </c>
      <c r="AO294">
        <v>459809.89630000002</v>
      </c>
      <c r="AP294">
        <v>468508.27549999999</v>
      </c>
      <c r="AQ294">
        <v>477624.98100000003</v>
      </c>
      <c r="AR294">
        <v>487160.99959999998</v>
      </c>
      <c r="AS294">
        <v>497061.38179999997</v>
      </c>
      <c r="AT294">
        <v>507397.16580000002</v>
      </c>
      <c r="AU294">
        <v>518157.02309999999</v>
      </c>
      <c r="AV294">
        <v>529301.63500000001</v>
      </c>
      <c r="AW294">
        <v>541036.3517</v>
      </c>
    </row>
    <row r="295" spans="2:49" x14ac:dyDescent="0.35">
      <c r="B295" t="s">
        <v>514</v>
      </c>
      <c r="C295">
        <v>158336.21117690401</v>
      </c>
      <c r="D295">
        <v>160878.35026264799</v>
      </c>
      <c r="E295">
        <v>163461.30420000001</v>
      </c>
      <c r="F295">
        <v>168432.22510000001</v>
      </c>
      <c r="G295">
        <v>175099.23300000001</v>
      </c>
      <c r="H295">
        <v>184375.0638</v>
      </c>
      <c r="I295">
        <v>192030.4235</v>
      </c>
      <c r="J295">
        <v>200640.8302</v>
      </c>
      <c r="K295">
        <v>215030.5569</v>
      </c>
      <c r="L295">
        <v>230856.481</v>
      </c>
      <c r="M295">
        <v>247457.1078</v>
      </c>
      <c r="N295">
        <v>260450.02830000001</v>
      </c>
      <c r="O295">
        <v>261242.96429999999</v>
      </c>
      <c r="P295">
        <v>258856.2923</v>
      </c>
      <c r="Q295">
        <v>254988.948</v>
      </c>
      <c r="R295">
        <v>253654.0907</v>
      </c>
      <c r="S295">
        <v>254237.35339999999</v>
      </c>
      <c r="T295">
        <v>257189.93580000001</v>
      </c>
      <c r="U295">
        <v>258543.78959999999</v>
      </c>
      <c r="V295">
        <v>259386.63159999999</v>
      </c>
      <c r="W295">
        <v>259903.5073</v>
      </c>
      <c r="X295">
        <v>259956.198</v>
      </c>
      <c r="Y295">
        <v>260437.76130000001</v>
      </c>
      <c r="Z295">
        <v>261237.78630000001</v>
      </c>
      <c r="AA295">
        <v>262227.15639999998</v>
      </c>
      <c r="AB295">
        <v>263286.02970000001</v>
      </c>
      <c r="AC295">
        <v>264344.2329</v>
      </c>
      <c r="AD295">
        <v>265424.76549999998</v>
      </c>
      <c r="AE295">
        <v>266439.77189999999</v>
      </c>
      <c r="AF295">
        <v>267368.20740000001</v>
      </c>
      <c r="AG295">
        <v>268203.45500000002</v>
      </c>
      <c r="AH295">
        <v>268956.33779999998</v>
      </c>
      <c r="AI295">
        <v>269612.45480000001</v>
      </c>
      <c r="AJ295">
        <v>270206.88860000001</v>
      </c>
      <c r="AK295">
        <v>270786.21990000003</v>
      </c>
      <c r="AL295">
        <v>271368.24249999999</v>
      </c>
      <c r="AM295">
        <v>271978.18670000002</v>
      </c>
      <c r="AN295">
        <v>272532.17509999999</v>
      </c>
      <c r="AO295">
        <v>273149.50439999998</v>
      </c>
      <c r="AP295">
        <v>273853.734</v>
      </c>
      <c r="AQ295">
        <v>274637.43</v>
      </c>
      <c r="AR295">
        <v>275494.42930000002</v>
      </c>
      <c r="AS295">
        <v>276407.62</v>
      </c>
      <c r="AT295">
        <v>277370.5686</v>
      </c>
      <c r="AU295">
        <v>278382.20299999998</v>
      </c>
      <c r="AV295">
        <v>279442.02380000002</v>
      </c>
      <c r="AW295">
        <v>280541.99550000002</v>
      </c>
    </row>
    <row r="296" spans="2:49" x14ac:dyDescent="0.35">
      <c r="B296" t="s">
        <v>515</v>
      </c>
      <c r="C296">
        <v>516755.579312385</v>
      </c>
      <c r="D296">
        <v>525052.257287574</v>
      </c>
      <c r="E296">
        <v>533482.14110000001</v>
      </c>
      <c r="F296">
        <v>549193.42949999997</v>
      </c>
      <c r="G296">
        <v>552125.20750000002</v>
      </c>
      <c r="H296">
        <v>567689.07709999999</v>
      </c>
      <c r="I296">
        <v>577881.47109999997</v>
      </c>
      <c r="J296">
        <v>590938.95559999999</v>
      </c>
      <c r="K296">
        <v>606348.71059999999</v>
      </c>
      <c r="L296">
        <v>626362.15890000004</v>
      </c>
      <c r="M296">
        <v>651249.59259999997</v>
      </c>
      <c r="N296">
        <v>668543.24080000003</v>
      </c>
      <c r="O296">
        <v>664369.31969999999</v>
      </c>
      <c r="P296">
        <v>663263.02879999997</v>
      </c>
      <c r="Q296">
        <v>661839.09210000001</v>
      </c>
      <c r="R296">
        <v>660077.05740000005</v>
      </c>
      <c r="S296">
        <v>665324.76679999998</v>
      </c>
      <c r="T296">
        <v>667779.48219999997</v>
      </c>
      <c r="U296">
        <v>668194.7977</v>
      </c>
      <c r="V296">
        <v>667866.45589999994</v>
      </c>
      <c r="W296">
        <v>666191.7683</v>
      </c>
      <c r="X296">
        <v>663723.80429999996</v>
      </c>
      <c r="Y296">
        <v>662148.92079999996</v>
      </c>
      <c r="Z296">
        <v>661561.65280000004</v>
      </c>
      <c r="AA296">
        <v>661803.85589999997</v>
      </c>
      <c r="AB296">
        <v>662643.79059999995</v>
      </c>
      <c r="AC296">
        <v>663910.21329999994</v>
      </c>
      <c r="AD296">
        <v>665309.8824</v>
      </c>
      <c r="AE296">
        <v>666794.22259999998</v>
      </c>
      <c r="AF296">
        <v>668312.43180000002</v>
      </c>
      <c r="AG296">
        <v>669848.67509999999</v>
      </c>
      <c r="AH296">
        <v>671418.0013</v>
      </c>
      <c r="AI296">
        <v>672985.6078</v>
      </c>
      <c r="AJ296">
        <v>674579.74950000003</v>
      </c>
      <c r="AK296">
        <v>676204.26850000001</v>
      </c>
      <c r="AL296">
        <v>677886.55689999997</v>
      </c>
      <c r="AM296">
        <v>679625.64029999997</v>
      </c>
      <c r="AN296">
        <v>681632.74459999998</v>
      </c>
      <c r="AO296">
        <v>683790.73210000002</v>
      </c>
      <c r="AP296">
        <v>686022.71840000001</v>
      </c>
      <c r="AQ296">
        <v>688298.93240000005</v>
      </c>
      <c r="AR296">
        <v>690578.65049999999</v>
      </c>
      <c r="AS296">
        <v>692827.38690000004</v>
      </c>
      <c r="AT296">
        <v>695043.68039999995</v>
      </c>
      <c r="AU296">
        <v>697220.10919999995</v>
      </c>
      <c r="AV296">
        <v>699349.23259999999</v>
      </c>
      <c r="AW296">
        <v>701480.72640000004</v>
      </c>
    </row>
    <row r="297" spans="2:49" x14ac:dyDescent="0.35">
      <c r="B297" t="s">
        <v>516</v>
      </c>
      <c r="C297">
        <v>82711.5521017555</v>
      </c>
      <c r="D297">
        <v>84039.512824558697</v>
      </c>
      <c r="E297">
        <v>85388.794389999995</v>
      </c>
      <c r="F297">
        <v>94624.030620000005</v>
      </c>
      <c r="G297">
        <v>97309.61477</v>
      </c>
      <c r="H297">
        <v>103596.51669999999</v>
      </c>
      <c r="I297">
        <v>107572.88219999999</v>
      </c>
      <c r="J297">
        <v>114868.29549999999</v>
      </c>
      <c r="K297">
        <v>120273.13920000001</v>
      </c>
      <c r="L297">
        <v>126785.8879</v>
      </c>
      <c r="M297">
        <v>135784.2187</v>
      </c>
      <c r="N297">
        <v>145687.5558</v>
      </c>
      <c r="O297">
        <v>136449.88690000001</v>
      </c>
      <c r="P297">
        <v>131145.65659999999</v>
      </c>
      <c r="Q297">
        <v>126036.6703</v>
      </c>
      <c r="R297">
        <v>114478.12579999999</v>
      </c>
      <c r="S297">
        <v>113957.5534</v>
      </c>
      <c r="T297">
        <v>113452.2179</v>
      </c>
      <c r="U297">
        <v>113141.73759999999</v>
      </c>
      <c r="V297">
        <v>113072.56299999999</v>
      </c>
      <c r="W297">
        <v>112874.747</v>
      </c>
      <c r="X297">
        <v>112776.14320000001</v>
      </c>
      <c r="Y297">
        <v>112539.6443</v>
      </c>
      <c r="Z297">
        <v>112400.64720000001</v>
      </c>
      <c r="AA297">
        <v>112466.8627</v>
      </c>
      <c r="AB297">
        <v>112592.7674</v>
      </c>
      <c r="AC297">
        <v>112818.2389</v>
      </c>
      <c r="AD297">
        <v>113136.394</v>
      </c>
      <c r="AE297">
        <v>113540.7948</v>
      </c>
      <c r="AF297">
        <v>114008.87699999999</v>
      </c>
      <c r="AG297">
        <v>114528.3138</v>
      </c>
      <c r="AH297">
        <v>115094.8662</v>
      </c>
      <c r="AI297">
        <v>115706.08990000001</v>
      </c>
      <c r="AJ297">
        <v>116349.0866</v>
      </c>
      <c r="AK297">
        <v>117008.68580000001</v>
      </c>
      <c r="AL297">
        <v>117689.6056</v>
      </c>
      <c r="AM297">
        <v>118382.5619</v>
      </c>
      <c r="AN297">
        <v>119126.9765</v>
      </c>
      <c r="AO297">
        <v>119874.96219999999</v>
      </c>
      <c r="AP297">
        <v>120609.4492</v>
      </c>
      <c r="AQ297">
        <v>121335.57369999999</v>
      </c>
      <c r="AR297">
        <v>122046.9359</v>
      </c>
      <c r="AS297">
        <v>122744.4856</v>
      </c>
      <c r="AT297">
        <v>123431.1514</v>
      </c>
      <c r="AU297">
        <v>124102.45110000001</v>
      </c>
      <c r="AV297">
        <v>124754.2381</v>
      </c>
      <c r="AW297">
        <v>125408.1202</v>
      </c>
    </row>
    <row r="298" spans="2:49" x14ac:dyDescent="0.35">
      <c r="B298" t="s">
        <v>517</v>
      </c>
      <c r="C298">
        <v>45689.201708803201</v>
      </c>
      <c r="D298">
        <v>46422.756620829103</v>
      </c>
      <c r="E298">
        <v>47168.089010000003</v>
      </c>
      <c r="F298">
        <v>49526.52895</v>
      </c>
      <c r="G298">
        <v>49189.323729999996</v>
      </c>
      <c r="H298">
        <v>50577.665509999999</v>
      </c>
      <c r="I298">
        <v>51404.659030000003</v>
      </c>
      <c r="J298">
        <v>52652.29189</v>
      </c>
      <c r="K298">
        <v>53240.421770000001</v>
      </c>
      <c r="L298">
        <v>54441.881390000002</v>
      </c>
      <c r="M298">
        <v>56442.274799999999</v>
      </c>
      <c r="N298">
        <v>57916.760419999999</v>
      </c>
      <c r="O298">
        <v>56790.046549999999</v>
      </c>
      <c r="P298">
        <v>56687.282290000003</v>
      </c>
      <c r="Q298">
        <v>56747.768029999999</v>
      </c>
      <c r="R298">
        <v>55974.758280000002</v>
      </c>
      <c r="S298">
        <v>56547.996440000003</v>
      </c>
      <c r="T298">
        <v>56516.294699999999</v>
      </c>
      <c r="U298">
        <v>56388.970679999999</v>
      </c>
      <c r="V298">
        <v>56254.180350000002</v>
      </c>
      <c r="W298">
        <v>55974.155650000001</v>
      </c>
      <c r="X298">
        <v>55664.8626</v>
      </c>
      <c r="Y298">
        <v>55409.21</v>
      </c>
      <c r="Z298">
        <v>55258.398009999997</v>
      </c>
      <c r="AA298">
        <v>55214.919900000001</v>
      </c>
      <c r="AB298">
        <v>55252.533790000001</v>
      </c>
      <c r="AC298">
        <v>55359.742689999999</v>
      </c>
      <c r="AD298">
        <v>55489.44889</v>
      </c>
      <c r="AE298">
        <v>55648.073859999997</v>
      </c>
      <c r="AF298">
        <v>55830.375970000001</v>
      </c>
      <c r="AG298">
        <v>56034.3338</v>
      </c>
      <c r="AH298">
        <v>56260.084049999998</v>
      </c>
      <c r="AI298">
        <v>56504.36969</v>
      </c>
      <c r="AJ298">
        <v>56764.978439999999</v>
      </c>
      <c r="AK298">
        <v>57034.523529999999</v>
      </c>
      <c r="AL298">
        <v>57313.917820000002</v>
      </c>
      <c r="AM298">
        <v>57598.368470000001</v>
      </c>
      <c r="AN298">
        <v>57934.873590000003</v>
      </c>
      <c r="AO298">
        <v>58284.309229999999</v>
      </c>
      <c r="AP298">
        <v>58630.705020000001</v>
      </c>
      <c r="AQ298">
        <v>58970.924299999999</v>
      </c>
      <c r="AR298">
        <v>59299.249909999999</v>
      </c>
      <c r="AS298">
        <v>59613.372049999998</v>
      </c>
      <c r="AT298">
        <v>59914.023410000002</v>
      </c>
      <c r="AU298">
        <v>60199.967960000002</v>
      </c>
      <c r="AV298">
        <v>60470.056900000003</v>
      </c>
      <c r="AW298">
        <v>60734.0939</v>
      </c>
    </row>
    <row r="299" spans="2:49" x14ac:dyDescent="0.35">
      <c r="B299" t="s">
        <v>518</v>
      </c>
      <c r="C299">
        <v>562444.78102118894</v>
      </c>
      <c r="D299">
        <v>571475.01390840299</v>
      </c>
      <c r="E299">
        <v>580650.23010000004</v>
      </c>
      <c r="F299">
        <v>598711.18119999999</v>
      </c>
      <c r="G299">
        <v>601302.35640000005</v>
      </c>
      <c r="H299">
        <v>618254.22450000001</v>
      </c>
      <c r="I299">
        <v>629273.33019999997</v>
      </c>
      <c r="J299">
        <v>643578.0919</v>
      </c>
      <c r="K299">
        <v>659570.36589999998</v>
      </c>
      <c r="L299">
        <v>680782.07160000002</v>
      </c>
      <c r="M299">
        <v>707668.81539999996</v>
      </c>
      <c r="N299">
        <v>726436.33310000005</v>
      </c>
      <c r="O299">
        <v>721131.15060000005</v>
      </c>
      <c r="P299">
        <v>719922.1422</v>
      </c>
      <c r="Q299">
        <v>718558.47479999997</v>
      </c>
      <c r="R299">
        <v>716020.36100000003</v>
      </c>
      <c r="S299">
        <v>721840.91879999998</v>
      </c>
      <c r="T299">
        <v>726382.50430000003</v>
      </c>
      <c r="U299">
        <v>727341.38769999996</v>
      </c>
      <c r="V299">
        <v>727547.01690000005</v>
      </c>
      <c r="W299">
        <v>726252.41949999996</v>
      </c>
      <c r="X299">
        <v>724127.05319999997</v>
      </c>
      <c r="Y299">
        <v>722951.03500000003</v>
      </c>
      <c r="Z299">
        <v>722874.06770000001</v>
      </c>
      <c r="AA299">
        <v>723742.07869999995</v>
      </c>
      <c r="AB299">
        <v>725296.98270000005</v>
      </c>
      <c r="AC299">
        <v>727355.84039999999</v>
      </c>
      <c r="AD299">
        <v>729575.51899999997</v>
      </c>
      <c r="AE299">
        <v>731913.73510000005</v>
      </c>
      <c r="AF299">
        <v>734313.95349999995</v>
      </c>
      <c r="AG299">
        <v>736758.19090000005</v>
      </c>
      <c r="AH299">
        <v>739261.96699999995</v>
      </c>
      <c r="AI299">
        <v>741786.7169</v>
      </c>
      <c r="AJ299">
        <v>744358.98549999995</v>
      </c>
      <c r="AK299">
        <v>746975.28850000002</v>
      </c>
      <c r="AL299">
        <v>749664.6</v>
      </c>
      <c r="AM299">
        <v>752421.23529999994</v>
      </c>
      <c r="AN299">
        <v>755509.09230000002</v>
      </c>
      <c r="AO299">
        <v>758769.34849999996</v>
      </c>
      <c r="AP299">
        <v>762107.46620000002</v>
      </c>
      <c r="AQ299">
        <v>765489.95059999998</v>
      </c>
      <c r="AR299">
        <v>768869.31110000005</v>
      </c>
      <c r="AS299">
        <v>772207.77579999994</v>
      </c>
      <c r="AT299">
        <v>775504.48199999996</v>
      </c>
      <c r="AU299">
        <v>778750.41310000001</v>
      </c>
      <c r="AV299">
        <v>781936.59019999998</v>
      </c>
      <c r="AW299">
        <v>785124.10979999998</v>
      </c>
    </row>
    <row r="300" spans="2:49" x14ac:dyDescent="0.35">
      <c r="B300" t="s">
        <v>519</v>
      </c>
      <c r="C300">
        <v>241047.76327865999</v>
      </c>
      <c r="D300">
        <v>244917.86308720699</v>
      </c>
      <c r="E300">
        <v>248850.0986</v>
      </c>
      <c r="F300">
        <v>262898.27980000002</v>
      </c>
      <c r="G300">
        <v>272241.5797</v>
      </c>
      <c r="H300">
        <v>287790.76390000002</v>
      </c>
      <c r="I300">
        <v>299414.87190000003</v>
      </c>
      <c r="J300">
        <v>315293.48210000002</v>
      </c>
      <c r="K300">
        <v>335053.53840000002</v>
      </c>
      <c r="L300">
        <v>357361.83149999997</v>
      </c>
      <c r="M300">
        <v>382940.67560000002</v>
      </c>
      <c r="N300">
        <v>405801.78539999999</v>
      </c>
      <c r="O300">
        <v>397150.76010000001</v>
      </c>
      <c r="P300">
        <v>389429.723</v>
      </c>
      <c r="Q300">
        <v>380440.76630000002</v>
      </c>
      <c r="R300">
        <v>367234.37349999999</v>
      </c>
      <c r="S300">
        <v>367295.0638</v>
      </c>
      <c r="T300">
        <v>369726.24790000002</v>
      </c>
      <c r="U300">
        <v>370764.53159999999</v>
      </c>
      <c r="V300">
        <v>371535.69420000003</v>
      </c>
      <c r="W300">
        <v>371853.41269999999</v>
      </c>
      <c r="X300">
        <v>371807.56809999997</v>
      </c>
      <c r="Y300">
        <v>372051.41220000002</v>
      </c>
      <c r="Z300">
        <v>372710.0724</v>
      </c>
      <c r="AA300">
        <v>373762.63520000002</v>
      </c>
      <c r="AB300">
        <v>374944.13459999999</v>
      </c>
      <c r="AC300">
        <v>376224.45779999997</v>
      </c>
      <c r="AD300">
        <v>377619.60369999998</v>
      </c>
      <c r="AE300">
        <v>379035.47820000001</v>
      </c>
      <c r="AF300">
        <v>380428.50640000001</v>
      </c>
      <c r="AG300">
        <v>381779.73979999998</v>
      </c>
      <c r="AH300">
        <v>383095.71049999999</v>
      </c>
      <c r="AI300">
        <v>384359.56800000003</v>
      </c>
      <c r="AJ300">
        <v>385593.467</v>
      </c>
      <c r="AK300">
        <v>386828.81060000003</v>
      </c>
      <c r="AL300">
        <v>388088.0601</v>
      </c>
      <c r="AM300">
        <v>389387.17259999999</v>
      </c>
      <c r="AN300">
        <v>390681.59720000002</v>
      </c>
      <c r="AO300">
        <v>392042.84139999998</v>
      </c>
      <c r="AP300">
        <v>393477.4437</v>
      </c>
      <c r="AQ300">
        <v>394983.07640000002</v>
      </c>
      <c r="AR300">
        <v>396547.20289999997</v>
      </c>
      <c r="AS300">
        <v>398153.67320000002</v>
      </c>
      <c r="AT300">
        <v>399798.97330000001</v>
      </c>
      <c r="AU300">
        <v>401477.56089999998</v>
      </c>
      <c r="AV300">
        <v>403184.79690000002</v>
      </c>
      <c r="AW300">
        <v>404934.18900000001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Feuil9">
    <tabColor rgb="FF0070C0"/>
  </sheetPr>
  <dimension ref="A1:BV376"/>
  <sheetViews>
    <sheetView topLeftCell="A69" zoomScale="80" zoomScaleNormal="80" workbookViewId="0">
      <selection activeCell="H74" sqref="H74"/>
    </sheetView>
  </sheetViews>
  <sheetFormatPr baseColWidth="10" defaultRowHeight="14.5" x14ac:dyDescent="0.35"/>
  <cols>
    <col min="1" max="2" width="29.81640625" customWidth="1"/>
    <col min="6" max="7" width="11.453125" customWidth="1"/>
    <col min="9" max="9" width="13.1796875" customWidth="1"/>
    <col min="10" max="12" width="11.453125" style="3"/>
    <col min="13" max="13" width="11.453125" style="3" customWidth="1"/>
    <col min="14" max="15" width="11.453125" style="3"/>
    <col min="16" max="16" width="13.453125" style="3" customWidth="1"/>
    <col min="17" max="19" width="11.453125" style="3"/>
    <col min="20" max="20" width="11.453125" style="3" customWidth="1"/>
    <col min="21" max="74" width="11.453125" style="3"/>
  </cols>
  <sheetData>
    <row r="1" spans="1:28" ht="23.5" x14ac:dyDescent="0.55000000000000004">
      <c r="A1" s="1" t="s">
        <v>86</v>
      </c>
      <c r="B1" s="46"/>
      <c r="C1" s="3"/>
      <c r="D1" s="3"/>
      <c r="E1" s="3"/>
      <c r="F1" s="3"/>
      <c r="G1" s="3"/>
      <c r="H1" s="3"/>
      <c r="I1" s="3"/>
    </row>
    <row r="2" spans="1:28" ht="18.5" x14ac:dyDescent="0.45">
      <c r="A2" s="41"/>
      <c r="B2" s="41"/>
      <c r="C2" s="3"/>
      <c r="D2" s="3"/>
      <c r="E2" s="3"/>
      <c r="F2" s="3"/>
      <c r="G2" s="3"/>
      <c r="H2" s="3"/>
      <c r="I2" s="3"/>
      <c r="R2" s="41"/>
      <c r="V2" s="45"/>
      <c r="W2" s="45"/>
    </row>
    <row r="3" spans="1:28" ht="23.5" x14ac:dyDescent="0.55000000000000004">
      <c r="A3" s="161" t="str">
        <f>Résultats!B1</f>
        <v>SNBC3</v>
      </c>
      <c r="B3" s="161"/>
      <c r="C3" s="3"/>
      <c r="D3" s="3"/>
      <c r="E3" s="3"/>
      <c r="F3" s="3"/>
      <c r="G3" s="3"/>
      <c r="H3" s="3"/>
      <c r="I3" s="3"/>
      <c r="R3" s="41"/>
      <c r="V3" s="45"/>
      <c r="W3" s="45"/>
    </row>
    <row r="4" spans="1:28" x14ac:dyDescent="0.35">
      <c r="A4" s="3"/>
      <c r="B4" s="3"/>
      <c r="C4" s="43"/>
      <c r="D4" s="43"/>
      <c r="E4" s="43"/>
      <c r="F4" s="43"/>
      <c r="G4" s="44"/>
      <c r="H4" s="3"/>
      <c r="I4" s="3"/>
      <c r="J4" s="44"/>
      <c r="K4" s="44"/>
      <c r="L4" s="44"/>
      <c r="M4" s="44"/>
      <c r="O4" s="42"/>
      <c r="Q4" s="44"/>
      <c r="R4" s="44"/>
      <c r="S4" s="44"/>
      <c r="T4" s="44"/>
      <c r="X4" s="44"/>
      <c r="Y4" s="44"/>
      <c r="Z4" s="44"/>
      <c r="AA4" s="44"/>
    </row>
    <row r="5" spans="1:28" ht="21" x14ac:dyDescent="0.5">
      <c r="A5" s="145">
        <v>2015</v>
      </c>
      <c r="B5" s="186"/>
      <c r="C5" s="4" t="s">
        <v>36</v>
      </c>
      <c r="D5" s="4" t="s">
        <v>37</v>
      </c>
      <c r="E5" s="4" t="s">
        <v>38</v>
      </c>
      <c r="F5" s="4" t="s">
        <v>39</v>
      </c>
      <c r="G5" s="4" t="s">
        <v>40</v>
      </c>
      <c r="H5" s="93" t="s">
        <v>1</v>
      </c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</row>
    <row r="6" spans="1:28" x14ac:dyDescent="0.35">
      <c r="A6" s="162" t="s">
        <v>18</v>
      </c>
      <c r="B6" s="187"/>
      <c r="C6" s="36">
        <f>C7+C8</f>
        <v>0</v>
      </c>
      <c r="D6" s="36">
        <f>D7+D8</f>
        <v>128.69440834764609</v>
      </c>
      <c r="E6" s="36">
        <f>E7+E8</f>
        <v>0.57623644892805681</v>
      </c>
      <c r="F6" s="36">
        <f>F7+F8</f>
        <v>0.47161963697445514</v>
      </c>
      <c r="G6" s="36">
        <f>G7+G8</f>
        <v>0</v>
      </c>
      <c r="H6" s="163">
        <f t="shared" ref="H6:H15" si="0">SUM(C6:G6)</f>
        <v>129.7422644335486</v>
      </c>
      <c r="I6" s="166"/>
      <c r="J6" s="166"/>
      <c r="K6" s="166" t="s">
        <v>89</v>
      </c>
      <c r="L6" s="166"/>
      <c r="M6" s="166"/>
      <c r="N6" s="38"/>
      <c r="O6" s="206"/>
      <c r="P6" s="206"/>
      <c r="Q6" s="206"/>
      <c r="R6" s="206"/>
      <c r="S6" s="206"/>
      <c r="T6" s="207"/>
      <c r="U6" s="38"/>
      <c r="V6" s="45"/>
      <c r="W6" s="82"/>
      <c r="X6" s="208"/>
      <c r="Y6" s="208"/>
      <c r="Z6" s="208"/>
      <c r="AA6" s="208"/>
      <c r="AB6" s="208"/>
    </row>
    <row r="7" spans="1:28" x14ac:dyDescent="0.35">
      <c r="A7" s="148" t="s">
        <v>19</v>
      </c>
      <c r="B7" s="35"/>
      <c r="C7" s="16">
        <v>0</v>
      </c>
      <c r="D7" s="16">
        <f>'T energie usages'!I12*3.2*Résultats!L283</f>
        <v>78.278924123646092</v>
      </c>
      <c r="E7" s="16">
        <f>'T energie usages'!J12/'T energie usages'!J$20*(Résultats!N$192+Résultats!N$193+Résultats!N$194)/1000000</f>
        <v>7.756096901131289E-3</v>
      </c>
      <c r="F7" s="16">
        <f>'T energie usages'!K12*2.394*Résultats!L284</f>
        <v>3.6806534455171755E-5</v>
      </c>
      <c r="G7" s="16">
        <v>0</v>
      </c>
      <c r="H7" s="95">
        <f t="shared" si="0"/>
        <v>78.286717027081679</v>
      </c>
      <c r="I7" s="166"/>
      <c r="J7" s="166"/>
      <c r="K7" s="194"/>
      <c r="L7" s="195">
        <v>2020</v>
      </c>
      <c r="M7" s="195">
        <v>2030</v>
      </c>
      <c r="N7" s="196">
        <v>2050</v>
      </c>
      <c r="O7" s="206"/>
      <c r="P7" s="206"/>
      <c r="Q7" s="206"/>
      <c r="R7" s="206"/>
      <c r="S7" s="206"/>
      <c r="T7" s="207"/>
      <c r="U7" s="38"/>
      <c r="V7" s="45"/>
      <c r="W7" s="30"/>
      <c r="X7" s="208"/>
      <c r="Y7" s="208"/>
      <c r="Z7" s="208"/>
      <c r="AA7" s="208"/>
      <c r="AB7" s="208"/>
    </row>
    <row r="8" spans="1:28" x14ac:dyDescent="0.35">
      <c r="A8" s="149" t="s">
        <v>20</v>
      </c>
      <c r="B8" s="35"/>
      <c r="C8" s="16">
        <v>0</v>
      </c>
      <c r="D8" s="16">
        <f>(Résultats!N$183+Résultats!N$184+Résultats!N$185+Résultats!N$186+Résultats!N$187)/1000000</f>
        <v>50.415484223999989</v>
      </c>
      <c r="E8" s="16">
        <f>'T energie usages'!J13/'T energie usages'!J$20*(Résultats!N$192+Résultats!N$193+Résultats!N$194)/1000000</f>
        <v>0.56848035202692548</v>
      </c>
      <c r="F8" s="16">
        <f>(Résultats!N$209+Résultats!N$210+Résultats!N$211+Résultats!N$212+Résultats!N$213)/1000000</f>
        <v>0.47158283043999999</v>
      </c>
      <c r="G8" s="16">
        <v>0</v>
      </c>
      <c r="H8" s="95">
        <f t="shared" si="0"/>
        <v>51.455547406466913</v>
      </c>
      <c r="I8" s="166"/>
      <c r="J8" s="166"/>
      <c r="K8" s="197" t="s">
        <v>18</v>
      </c>
      <c r="L8" s="45">
        <f>H19</f>
        <v>131.33672811637382</v>
      </c>
      <c r="M8" s="45">
        <f>H45</f>
        <v>119.40054313838348</v>
      </c>
      <c r="N8" s="86">
        <f>H71</f>
        <v>89.677479358100186</v>
      </c>
      <c r="O8" s="206"/>
      <c r="P8" s="206"/>
      <c r="Q8" s="206"/>
      <c r="R8" s="206"/>
      <c r="S8" s="206"/>
      <c r="T8" s="207"/>
      <c r="U8" s="38"/>
      <c r="V8" s="45"/>
      <c r="W8" s="30"/>
      <c r="X8" s="208"/>
      <c r="Y8" s="208"/>
      <c r="Z8" s="208"/>
      <c r="AA8" s="208"/>
      <c r="AB8" s="208"/>
    </row>
    <row r="9" spans="1:28" x14ac:dyDescent="0.35">
      <c r="A9" s="162" t="s">
        <v>21</v>
      </c>
      <c r="B9" s="187"/>
      <c r="C9" s="36">
        <f>Résultats!N$135/1000000</f>
        <v>0.89183906220000009</v>
      </c>
      <c r="D9" s="36">
        <f>'T energie usages'!I14*3.2*Résultats!L283</f>
        <v>22.208964649459805</v>
      </c>
      <c r="E9" s="36">
        <f>'T energie usages'!J14/'T energie usages'!J$20*(Résultats!N$192+Résultats!N$193+Résultats!N$194)/1000000</f>
        <v>6.8967133844790025</v>
      </c>
      <c r="F9" s="36">
        <f>('T energie usages'!K14-8)*2.394*Résultats!L284</f>
        <v>26.90406385727383</v>
      </c>
      <c r="G9" s="36">
        <v>0</v>
      </c>
      <c r="H9" s="163">
        <f t="shared" si="0"/>
        <v>56.901580953412633</v>
      </c>
      <c r="I9" s="166"/>
      <c r="J9" s="166"/>
      <c r="K9" s="197" t="s">
        <v>87</v>
      </c>
      <c r="L9" s="45">
        <f>H22</f>
        <v>46.432371342869104</v>
      </c>
      <c r="M9" s="45">
        <f>H48</f>
        <v>32.919144740796909</v>
      </c>
      <c r="N9" s="86">
        <f>H74</f>
        <v>20.535170588409642</v>
      </c>
      <c r="O9" s="206"/>
      <c r="P9" s="206"/>
      <c r="Q9" s="206"/>
      <c r="R9" s="206"/>
      <c r="S9" s="206"/>
      <c r="T9" s="207"/>
      <c r="U9" s="38"/>
      <c r="V9" s="45"/>
      <c r="W9" s="82"/>
      <c r="X9" s="208"/>
      <c r="Y9" s="208"/>
      <c r="Z9" s="208"/>
      <c r="AA9" s="208"/>
      <c r="AB9" s="208"/>
    </row>
    <row r="10" spans="1:28" x14ac:dyDescent="0.35">
      <c r="A10" s="162" t="s">
        <v>22</v>
      </c>
      <c r="B10" s="187"/>
      <c r="C10" s="36">
        <f>(Résultats!N$168+Résultats!N$169)/1000000</f>
        <v>0</v>
      </c>
      <c r="D10" s="36">
        <f>(Résultats!N$188+Résultats!N$189)/1000000</f>
        <v>11.881972229399999</v>
      </c>
      <c r="E10" s="36">
        <f>'T energie usages'!J15/'T energie usages'!J$20*(Résultats!N$192+Résultats!N$193+Résultats!N$194)/1000000</f>
        <v>6.1860796942915321</v>
      </c>
      <c r="F10" s="36">
        <f>(Résultats!N$214+Résultats!N$215)/1000000</f>
        <v>17.391406380999999</v>
      </c>
      <c r="G10" s="36">
        <v>0</v>
      </c>
      <c r="H10" s="163">
        <f t="shared" si="0"/>
        <v>35.45945830469153</v>
      </c>
      <c r="I10" s="166"/>
      <c r="J10" s="166"/>
      <c r="K10" s="157" t="s">
        <v>22</v>
      </c>
      <c r="L10" s="45">
        <f>H23</f>
        <v>25.096047961551051</v>
      </c>
      <c r="M10" s="45">
        <f>H49</f>
        <v>17.560907422709199</v>
      </c>
      <c r="N10" s="86">
        <f>H75</f>
        <v>15.377606011344248</v>
      </c>
      <c r="O10" s="206"/>
      <c r="P10" s="206"/>
      <c r="Q10" s="206"/>
      <c r="R10" s="206"/>
      <c r="S10" s="206"/>
      <c r="T10" s="207"/>
      <c r="U10" s="38"/>
      <c r="V10" s="45"/>
      <c r="W10" s="82"/>
      <c r="X10" s="208"/>
      <c r="Y10" s="208"/>
      <c r="Z10" s="208"/>
      <c r="AA10" s="208"/>
      <c r="AB10" s="208"/>
    </row>
    <row r="11" spans="1:28" x14ac:dyDescent="0.35">
      <c r="A11" s="162" t="s">
        <v>23</v>
      </c>
      <c r="B11" s="187"/>
      <c r="C11" s="36">
        <f>C12+C13</f>
        <v>21.030075266699999</v>
      </c>
      <c r="D11" s="36">
        <f>D12+D13</f>
        <v>64.481310924674261</v>
      </c>
      <c r="E11" s="36">
        <f>E12+E13</f>
        <v>5.2849222153014077</v>
      </c>
      <c r="F11" s="36">
        <f>F12+F13</f>
        <v>28.765792012102704</v>
      </c>
      <c r="G11" s="36">
        <f>G12+G13</f>
        <v>12.099488490000001</v>
      </c>
      <c r="H11" s="163">
        <f t="shared" si="0"/>
        <v>131.66158890877838</v>
      </c>
      <c r="I11" s="166"/>
      <c r="J11" s="166"/>
      <c r="K11" s="198" t="s">
        <v>88</v>
      </c>
      <c r="L11" s="199">
        <f>H24</f>
        <v>109.79068681238701</v>
      </c>
      <c r="M11" s="199">
        <f>H50</f>
        <v>113.05333777905514</v>
      </c>
      <c r="N11" s="89">
        <f>H76</f>
        <v>139.70216797944062</v>
      </c>
      <c r="O11" s="206"/>
      <c r="P11" s="206"/>
      <c r="Q11" s="206"/>
      <c r="R11" s="206"/>
      <c r="S11" s="206"/>
      <c r="T11" s="207"/>
      <c r="U11" s="38"/>
      <c r="V11" s="45"/>
      <c r="W11" s="82"/>
      <c r="X11" s="208"/>
      <c r="Y11" s="208"/>
      <c r="Z11" s="208"/>
      <c r="AA11" s="208"/>
      <c r="AB11" s="208"/>
    </row>
    <row r="12" spans="1:28" x14ac:dyDescent="0.35">
      <c r="A12" s="149" t="s">
        <v>24</v>
      </c>
      <c r="B12" s="35"/>
      <c r="C12" s="16">
        <f>(Résultats!N$162+Résultats!N$163+Résultats!N$164+Résultats!N$165+Résultats!N$166+Résultats!N$167)/1000000</f>
        <v>21.030075266699999</v>
      </c>
      <c r="D12" s="16">
        <f>(Résultats!N$171+Résultats!N$173+Résultats!N$174+Résultats!N$175+Résultats!N$176+Résultats!N$177+Résultats!N$178+Résultats!N$179+Résultats!N$180+Résultats!N$181+Résultats!N$182)/1000000</f>
        <v>57.97173687167426</v>
      </c>
      <c r="E12" s="16">
        <f>'T energie usages'!J17/'T energie usages'!J$20*(Résultats!N$192+Résultats!N$193+Résultats!N$194)/1000000</f>
        <v>5.1384262868290929</v>
      </c>
      <c r="F12" s="16">
        <f>(Résultats!N$197+Résultats!N$198+Résultats!N$199+Résultats!N$200+Résultats!N$201+Résultats!N$202+Résultats!N$203+Résultats!N$204+Résultats!N$205+Résultats!N$206+Résultats!N$207+Résultats!N$208+Résultats!N$216+Résultats!N$218)/1000000</f>
        <v>28.068782409302703</v>
      </c>
      <c r="G12" s="16">
        <f>Résultats!N$133/1000000</f>
        <v>12.099488490000001</v>
      </c>
      <c r="H12" s="95">
        <f t="shared" si="0"/>
        <v>124.30850932450605</v>
      </c>
      <c r="I12" s="166"/>
      <c r="J12" s="166"/>
      <c r="K12" s="200" t="s">
        <v>1</v>
      </c>
      <c r="L12" s="188">
        <f>SUM(L8:L11)</f>
        <v>312.65583423318094</v>
      </c>
      <c r="M12" s="188">
        <f t="shared" ref="M12:N12" si="1">SUM(M8:M11)</f>
        <v>282.93393308094471</v>
      </c>
      <c r="N12" s="188">
        <f t="shared" si="1"/>
        <v>265.2924239372947</v>
      </c>
      <c r="O12" s="206"/>
      <c r="P12" s="206"/>
      <c r="Q12" s="206"/>
      <c r="R12" s="206"/>
      <c r="S12" s="206"/>
      <c r="T12" s="207"/>
      <c r="U12" s="38"/>
      <c r="V12" s="45"/>
      <c r="W12" s="30"/>
      <c r="X12" s="208"/>
      <c r="Y12" s="208"/>
      <c r="Z12" s="208"/>
      <c r="AA12" s="208"/>
      <c r="AB12" s="208"/>
    </row>
    <row r="13" spans="1:28" x14ac:dyDescent="0.35">
      <c r="A13" s="149" t="s">
        <v>25</v>
      </c>
      <c r="B13" s="35"/>
      <c r="C13" s="16">
        <v>0</v>
      </c>
      <c r="D13" s="16">
        <f>(Résultats!N$172)/1000000</f>
        <v>6.5095740530000006</v>
      </c>
      <c r="E13" s="16">
        <f>'T energie usages'!J19/'T energie usages'!J$20*(Résultats!N$192+Résultats!N$193+Résultats!N$194)/1000000</f>
        <v>0.14649592847231521</v>
      </c>
      <c r="F13" s="16">
        <f>(Résultats!N$196)/1000000</f>
        <v>0.69700960280000002</v>
      </c>
      <c r="G13" s="16">
        <v>0</v>
      </c>
      <c r="H13" s="95">
        <f t="shared" si="0"/>
        <v>7.3530795842723151</v>
      </c>
      <c r="I13" s="166"/>
      <c r="J13" s="166"/>
      <c r="K13" s="166"/>
      <c r="L13" s="166"/>
      <c r="M13" s="166"/>
      <c r="N13" s="38"/>
      <c r="O13" s="206"/>
      <c r="P13" s="206"/>
      <c r="Q13" s="206"/>
      <c r="R13" s="206"/>
      <c r="S13" s="206"/>
      <c r="T13" s="207"/>
      <c r="U13" s="38"/>
      <c r="V13" s="45"/>
      <c r="W13" s="30"/>
      <c r="X13" s="208"/>
      <c r="Y13" s="208"/>
      <c r="Z13" s="208"/>
      <c r="AA13" s="208"/>
      <c r="AB13" s="208"/>
    </row>
    <row r="14" spans="1:28" x14ac:dyDescent="0.35">
      <c r="A14" s="48" t="s">
        <v>41</v>
      </c>
      <c r="B14" s="37"/>
      <c r="C14" s="37">
        <f>SUM(C9:C11)+C6</f>
        <v>21.921914328899998</v>
      </c>
      <c r="D14" s="37">
        <f>SUM(D9:D11)+D6</f>
        <v>227.26665615118014</v>
      </c>
      <c r="E14" s="37">
        <f>SUM(E9:E11)+E6</f>
        <v>18.943951743</v>
      </c>
      <c r="F14" s="37">
        <f>SUM(F9:F11)+F6</f>
        <v>73.532881887350982</v>
      </c>
      <c r="G14" s="37">
        <f>SUM(G9:G11)+G6</f>
        <v>12.099488490000001</v>
      </c>
      <c r="H14" s="167">
        <f t="shared" si="0"/>
        <v>353.7648926004311</v>
      </c>
      <c r="I14" s="166"/>
      <c r="J14" s="166"/>
      <c r="K14" s="166"/>
      <c r="L14" s="166"/>
      <c r="M14" s="166"/>
      <c r="N14" s="38"/>
      <c r="O14" s="206"/>
      <c r="P14" s="206"/>
      <c r="Q14" s="206"/>
      <c r="R14" s="206"/>
      <c r="S14" s="206"/>
      <c r="T14" s="207"/>
      <c r="U14" s="38"/>
      <c r="V14" s="45"/>
      <c r="W14" s="80"/>
      <c r="X14" s="208"/>
      <c r="Y14" s="208"/>
      <c r="Z14" s="208"/>
      <c r="AA14" s="208"/>
      <c r="AB14" s="208"/>
    </row>
    <row r="15" spans="1:28" x14ac:dyDescent="0.35">
      <c r="A15" s="164" t="s">
        <v>43</v>
      </c>
      <c r="B15" s="164"/>
      <c r="C15" s="165">
        <f>(Résultats!N$135+Résultats!N$162+Résultats!N$163+Résultats!N$164+Résultats!N$165+Résultats!N$166+Résultats!N$167+Résultats!N$168+Résultats!N$169)/1000000</f>
        <v>21.921914328899998</v>
      </c>
      <c r="D15" s="165">
        <f>(Résultats!N$137+Résultats!N$171+Résultats!N$172+Résultats!N$173+Résultats!N$174+Résultats!N$175+Résultats!N$176+Résultats!N$177+Résultats!N$178+Résultats!N$179+Résultats!N$180+Résultats!N$181+Résultats!N$182+Résultats!N$183+Résultats!N$184+Résultats!N$185+Résultats!N$186+Résultats!N$187+Résultats!N$188+Résultats!N$189)/1000000</f>
        <v>226.35567722807428</v>
      </c>
      <c r="E15" s="165">
        <f>(Résultats!N$192+Résultats!N$193+Résultats!N$194)/1000000</f>
        <v>18.943951743</v>
      </c>
      <c r="F15" s="165">
        <f>(Résultats!N$139+Résultats!N$196+Résultats!N$197+Résultats!N$198+Résultats!N$199+Résultats!N$200+Résultats!N$201+Résultats!N$202+Résultats!N$203+Résultats!N$204+Résultats!N$205+Résultats!N$206+Résultats!N$207+Résultats!N$208+Résultats!N$209+Résultats!N$210+Résultats!N$211+Résultats!N$212+Résultats!N$213+Résultats!N$214+Résultats!N$215+Résultats!N$216+Résultats!N$218)/1000000</f>
        <v>79.477502933542695</v>
      </c>
      <c r="G15" s="165">
        <f>Résultats!N$133/1000000</f>
        <v>12.099488490000001</v>
      </c>
      <c r="H15" s="188">
        <f t="shared" si="0"/>
        <v>358.79853472351692</v>
      </c>
      <c r="I15" s="166"/>
      <c r="J15" s="166"/>
      <c r="K15" s="166"/>
      <c r="L15" s="166"/>
      <c r="M15" s="207"/>
      <c r="N15" s="45"/>
      <c r="O15" s="166"/>
      <c r="P15" s="166"/>
      <c r="Q15" s="166"/>
      <c r="R15" s="166"/>
      <c r="S15" s="207"/>
      <c r="T15" s="207"/>
      <c r="U15" s="45"/>
      <c r="V15" s="45"/>
      <c r="W15" s="79"/>
      <c r="X15" s="208"/>
      <c r="Y15" s="208"/>
      <c r="Z15" s="208"/>
      <c r="AA15" s="208"/>
      <c r="AB15" s="208"/>
    </row>
    <row r="16" spans="1:28" x14ac:dyDescent="0.35">
      <c r="A16" s="164"/>
      <c r="B16" s="164"/>
      <c r="C16" s="189"/>
      <c r="D16" s="189"/>
      <c r="E16" s="189"/>
      <c r="F16" s="189"/>
      <c r="G16" s="189"/>
      <c r="H16" s="165">
        <f>Résultats!N227/1000000</f>
        <v>358.7985339</v>
      </c>
      <c r="I16" s="166"/>
      <c r="J16" s="166"/>
      <c r="K16" s="166"/>
      <c r="L16" s="166"/>
      <c r="M16" s="207"/>
      <c r="N16" s="209"/>
      <c r="O16" s="166"/>
      <c r="P16" s="166"/>
      <c r="Q16" s="166"/>
      <c r="R16" s="166"/>
      <c r="S16" s="207"/>
      <c r="T16" s="207"/>
      <c r="U16" s="209"/>
      <c r="V16" s="209"/>
      <c r="W16" s="210"/>
      <c r="X16" s="208"/>
      <c r="Y16" s="208"/>
      <c r="Z16" s="208"/>
      <c r="AA16" s="208"/>
      <c r="AB16" s="208"/>
    </row>
    <row r="17" spans="1:28" x14ac:dyDescent="0.35">
      <c r="A17" s="3"/>
      <c r="B17" s="3"/>
      <c r="C17" s="75"/>
      <c r="D17" s="75"/>
      <c r="E17" s="75"/>
      <c r="F17" s="75"/>
      <c r="G17" s="75"/>
      <c r="H17" s="45"/>
      <c r="I17" s="166"/>
      <c r="J17" s="166"/>
      <c r="K17" s="166"/>
      <c r="L17" s="166"/>
      <c r="M17" s="207"/>
      <c r="O17" s="166"/>
      <c r="P17" s="166"/>
      <c r="Q17" s="166"/>
      <c r="R17" s="166"/>
      <c r="S17" s="207"/>
      <c r="T17" s="207"/>
      <c r="X17" s="208"/>
      <c r="Y17" s="208"/>
      <c r="Z17" s="208"/>
      <c r="AA17" s="208"/>
      <c r="AB17" s="208"/>
    </row>
    <row r="18" spans="1:28" ht="21" x14ac:dyDescent="0.5">
      <c r="A18" s="145">
        <v>2020</v>
      </c>
      <c r="B18" s="186"/>
      <c r="C18" s="27" t="s">
        <v>36</v>
      </c>
      <c r="D18" s="27" t="s">
        <v>37</v>
      </c>
      <c r="E18" s="27" t="s">
        <v>38</v>
      </c>
      <c r="F18" s="27" t="s">
        <v>39</v>
      </c>
      <c r="G18" s="27" t="s">
        <v>40</v>
      </c>
      <c r="H18" s="190" t="s">
        <v>1</v>
      </c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W18" s="19"/>
      <c r="X18" s="19"/>
      <c r="Y18" s="19"/>
      <c r="Z18" s="19"/>
      <c r="AA18" s="19"/>
      <c r="AB18" s="208"/>
    </row>
    <row r="19" spans="1:28" x14ac:dyDescent="0.35">
      <c r="A19" s="162" t="s">
        <v>18</v>
      </c>
      <c r="B19" s="187"/>
      <c r="C19" s="36">
        <f>C20+C21</f>
        <v>0</v>
      </c>
      <c r="D19" s="36">
        <f>D20+D21</f>
        <v>130.54677959673859</v>
      </c>
      <c r="E19" s="36">
        <f>E20+E21</f>
        <v>0.47626429084146132</v>
      </c>
      <c r="F19" s="36">
        <f>F20+F21</f>
        <v>0.31368422879375418</v>
      </c>
      <c r="G19" s="36">
        <f>G20+G21</f>
        <v>0</v>
      </c>
      <c r="H19" s="163">
        <f>SUM(C19:G19)</f>
        <v>131.33672811637382</v>
      </c>
      <c r="I19" s="166"/>
      <c r="J19" s="166"/>
      <c r="K19" s="166"/>
      <c r="L19" s="166"/>
      <c r="M19" s="166"/>
      <c r="N19" s="38"/>
      <c r="O19" s="206"/>
      <c r="P19" s="206"/>
      <c r="Q19" s="206"/>
      <c r="R19" s="206"/>
      <c r="S19" s="206"/>
      <c r="T19" s="207"/>
      <c r="U19" s="75"/>
      <c r="W19" s="82"/>
      <c r="X19" s="208"/>
      <c r="Y19" s="208"/>
      <c r="Z19" s="208"/>
      <c r="AA19" s="208"/>
      <c r="AB19" s="208"/>
    </row>
    <row r="20" spans="1:28" x14ac:dyDescent="0.35">
      <c r="A20" s="148" t="s">
        <v>19</v>
      </c>
      <c r="B20" s="35"/>
      <c r="C20" s="16">
        <v>0</v>
      </c>
      <c r="D20" s="16">
        <f>'T energie usages'!I25*3.2*Résultats!S283</f>
        <v>74.309461014738574</v>
      </c>
      <c r="E20" s="16">
        <f>'T energie usages'!J25/'T energie usages'!J$33*(Résultats!S$192+Résultats!S$193+Résultats!S$194)/1000000</f>
        <v>2.0248611533454128E-2</v>
      </c>
      <c r="F20" s="16">
        <f>'T energie usages'!K25*2.394*Résultats!S284</f>
        <v>4.6801633754206694E-5</v>
      </c>
      <c r="G20" s="16">
        <v>0</v>
      </c>
      <c r="H20" s="95">
        <f>SUM(C20:G20)</f>
        <v>74.329756427905792</v>
      </c>
      <c r="I20" s="166"/>
      <c r="J20" s="166"/>
      <c r="K20" s="166"/>
      <c r="L20" s="166"/>
      <c r="M20" s="166"/>
      <c r="N20" s="38"/>
      <c r="O20" s="206"/>
      <c r="P20" s="206"/>
      <c r="Q20" s="206"/>
      <c r="R20" s="206"/>
      <c r="S20" s="206"/>
      <c r="T20" s="207"/>
      <c r="U20" s="16"/>
      <c r="W20" s="30"/>
      <c r="X20" s="208"/>
      <c r="Y20" s="208"/>
      <c r="Z20" s="208"/>
      <c r="AA20" s="208"/>
      <c r="AB20" s="208"/>
    </row>
    <row r="21" spans="1:28" x14ac:dyDescent="0.35">
      <c r="A21" s="149" t="s">
        <v>20</v>
      </c>
      <c r="B21" s="35"/>
      <c r="C21" s="16">
        <v>0</v>
      </c>
      <c r="D21" s="16">
        <f>(Résultats!S$183+Résultats!S$184+Résultats!S$185+Résultats!S$186+Résultats!S$187)/1000000</f>
        <v>56.237318582000007</v>
      </c>
      <c r="E21" s="16">
        <f>'T energie usages'!J26/'T energie usages'!J$33*(Résultats!S$192+Résultats!S$193+Résultats!S$194)/1000000</f>
        <v>0.45601567930800718</v>
      </c>
      <c r="F21" s="16">
        <f>(Résultats!S$209+Résultats!S$210+Résultats!S$211+Résultats!S$212+Résultats!S$213)/1000000</f>
        <v>0.31363742715999998</v>
      </c>
      <c r="G21" s="16">
        <v>0</v>
      </c>
      <c r="H21" s="95">
        <f>SUM(C21:G21)</f>
        <v>57.00697168846802</v>
      </c>
      <c r="I21" s="166"/>
      <c r="J21" s="166"/>
      <c r="K21" s="166"/>
      <c r="L21" s="166"/>
      <c r="M21" s="166"/>
      <c r="N21" s="38"/>
      <c r="O21" s="206"/>
      <c r="P21" s="206"/>
      <c r="Q21" s="206"/>
      <c r="R21" s="206"/>
      <c r="S21" s="206"/>
      <c r="T21" s="207"/>
      <c r="U21" s="16"/>
      <c r="W21" s="30"/>
      <c r="X21" s="208"/>
      <c r="Y21" s="208"/>
      <c r="Z21" s="208"/>
      <c r="AA21" s="208"/>
      <c r="AB21" s="208"/>
    </row>
    <row r="22" spans="1:28" x14ac:dyDescent="0.35">
      <c r="A22" s="162" t="s">
        <v>21</v>
      </c>
      <c r="B22" s="187"/>
      <c r="C22" s="36">
        <f>Résultats!S$135/1000000</f>
        <v>0.80019270830000011</v>
      </c>
      <c r="D22" s="36">
        <f>'T energie usages'!I27*3.2*Résultats!S283</f>
        <v>20.951157863528202</v>
      </c>
      <c r="E22" s="36">
        <f>'T energie usages'!J27/'T energie usages'!J$33*(Résultats!S$192+Résultats!S$193+Résultats!S$194)/1000000</f>
        <v>4.9798343722753735</v>
      </c>
      <c r="F22" s="36">
        <f>('T energie usages'!K27-8)*2.394*Résultats!S284</f>
        <v>19.701186398765529</v>
      </c>
      <c r="G22" s="36">
        <v>0</v>
      </c>
      <c r="H22" s="163">
        <f>SUM(C22:G22)</f>
        <v>46.432371342869104</v>
      </c>
      <c r="I22" s="166"/>
      <c r="J22" s="166"/>
      <c r="K22" s="166"/>
      <c r="L22" s="166"/>
      <c r="M22" s="166"/>
      <c r="N22" s="38"/>
      <c r="O22" s="206"/>
      <c r="P22" s="206"/>
      <c r="Q22" s="206"/>
      <c r="R22" s="206"/>
      <c r="S22" s="206"/>
      <c r="T22" s="207"/>
      <c r="U22" s="75"/>
      <c r="W22" s="82"/>
      <c r="X22" s="208"/>
      <c r="Y22" s="208"/>
      <c r="Z22" s="208"/>
      <c r="AA22" s="208"/>
      <c r="AB22" s="208"/>
    </row>
    <row r="23" spans="1:28" x14ac:dyDescent="0.35">
      <c r="A23" s="162" t="s">
        <v>22</v>
      </c>
      <c r="B23" s="187"/>
      <c r="C23" s="36">
        <f>(Résultats!S$168+Résultats!S$169)/1000000</f>
        <v>0</v>
      </c>
      <c r="D23" s="36">
        <f>(Résultats!S$188+Résultats!S$189)/1000000</f>
        <v>9.2991748184000009</v>
      </c>
      <c r="E23" s="36">
        <f>'T energie usages'!J28/'T energie usages'!J$33*(Résultats!S$192+Résultats!S$193+Résultats!S$194)/1000000</f>
        <v>4.1914424941510502</v>
      </c>
      <c r="F23" s="36">
        <f>(Résultats!S$214+Résultats!S$215)/1000000</f>
        <v>11.605430649000001</v>
      </c>
      <c r="G23" s="36">
        <v>0</v>
      </c>
      <c r="H23" s="163">
        <f t="shared" ref="H23:H28" si="2">SUM(C23:G23)</f>
        <v>25.096047961551051</v>
      </c>
      <c r="I23" s="166"/>
      <c r="J23" s="166"/>
      <c r="K23" s="166"/>
      <c r="L23" s="166"/>
      <c r="M23" s="166"/>
      <c r="N23" s="38"/>
      <c r="O23" s="206"/>
      <c r="P23" s="206"/>
      <c r="Q23" s="206"/>
      <c r="R23" s="206"/>
      <c r="S23" s="206"/>
      <c r="T23" s="207"/>
      <c r="U23" s="75"/>
      <c r="W23" s="82"/>
      <c r="X23" s="208"/>
      <c r="Y23" s="208"/>
      <c r="Z23" s="208"/>
      <c r="AA23" s="208"/>
      <c r="AB23" s="208"/>
    </row>
    <row r="24" spans="1:28" x14ac:dyDescent="0.35">
      <c r="A24" s="162" t="s">
        <v>23</v>
      </c>
      <c r="B24" s="187"/>
      <c r="C24" s="36">
        <f>C25+C26</f>
        <v>12.486679866299999</v>
      </c>
      <c r="D24" s="36">
        <f>D25+D26</f>
        <v>54.807154777008009</v>
      </c>
      <c r="E24" s="36">
        <f>E25+E26</f>
        <v>3.4558892137321133</v>
      </c>
      <c r="F24" s="36">
        <f>F25+F26</f>
        <v>24.538415215346902</v>
      </c>
      <c r="G24" s="36">
        <f>G25+G26</f>
        <v>14.502547740000001</v>
      </c>
      <c r="H24" s="163">
        <f t="shared" si="2"/>
        <v>109.79068681238701</v>
      </c>
      <c r="I24" s="166"/>
      <c r="J24" s="166"/>
      <c r="K24" s="166"/>
      <c r="L24" s="166"/>
      <c r="M24" s="166"/>
      <c r="N24" s="38"/>
      <c r="O24" s="206"/>
      <c r="P24" s="206"/>
      <c r="Q24" s="206"/>
      <c r="R24" s="206"/>
      <c r="S24" s="206"/>
      <c r="T24" s="207"/>
      <c r="U24" s="75"/>
      <c r="W24" s="82"/>
      <c r="X24" s="208"/>
      <c r="Y24" s="208"/>
      <c r="Z24" s="208"/>
      <c r="AA24" s="208"/>
      <c r="AB24" s="208"/>
    </row>
    <row r="25" spans="1:28" x14ac:dyDescent="0.35">
      <c r="A25" s="149" t="s">
        <v>24</v>
      </c>
      <c r="B25" s="35"/>
      <c r="C25" s="16">
        <f>(Résultats!S$162+Résultats!S$163+Résultats!S$164+Résultats!S$165+Résultats!S$166+Résultats!S$167)/1000000</f>
        <v>12.486679866299999</v>
      </c>
      <c r="D25" s="16">
        <f>(Résultats!S$171+Résultats!S$173+Résultats!S$174+Résultats!S$175+Résultats!S$176+Résultats!S$177+Résultats!S$178+Résultats!S$179+Résultats!S$180+Résultats!S$181+Résultats!S$182)/1000000</f>
        <v>47.413797609008007</v>
      </c>
      <c r="E25" s="16">
        <f>'T energie usages'!J30/'T energie usages'!J$33*(Résultats!S$192+Résultats!S$193+Résultats!S$194)/1000000</f>
        <v>3.3508592399221975</v>
      </c>
      <c r="F25" s="16">
        <f>(Résultats!S$197+Résultats!S$198+Résultats!S$199+Résultats!S$200+Résultats!S$201+Résultats!S$202+Résultats!S$203+Résultats!S$204+Résultats!S$205+Résultats!S$206+Résultats!S$207+Résultats!S$208+Résultats!S$216+Résultats!S$218)/1000000</f>
        <v>24.016702376346903</v>
      </c>
      <c r="G25" s="16">
        <f>Résultats!S$133/1000000</f>
        <v>14.502547740000001</v>
      </c>
      <c r="H25" s="95">
        <f t="shared" si="2"/>
        <v>101.77058683157711</v>
      </c>
      <c r="I25" s="166"/>
      <c r="J25" s="166"/>
      <c r="K25" s="166"/>
      <c r="L25" s="166"/>
      <c r="M25" s="166"/>
      <c r="N25" s="38"/>
      <c r="O25" s="206"/>
      <c r="P25" s="206"/>
      <c r="Q25" s="206"/>
      <c r="R25" s="206"/>
      <c r="S25" s="206"/>
      <c r="T25" s="207"/>
      <c r="U25" s="16"/>
      <c r="W25" s="30"/>
      <c r="X25" s="208"/>
      <c r="Y25" s="208"/>
      <c r="Z25" s="208"/>
      <c r="AA25" s="208"/>
      <c r="AB25" s="208"/>
    </row>
    <row r="26" spans="1:28" x14ac:dyDescent="0.35">
      <c r="A26" s="149" t="s">
        <v>25</v>
      </c>
      <c r="B26" s="35"/>
      <c r="C26" s="16">
        <v>0</v>
      </c>
      <c r="D26" s="16">
        <f>(Résultats!S$172)/1000000</f>
        <v>7.3933571679999996</v>
      </c>
      <c r="E26" s="16">
        <f>'T energie usages'!J32/'T energie usages'!J$33*(Résultats!S$192+Résultats!S$193+Résultats!S$194)/1000000</f>
        <v>0.1050299738099157</v>
      </c>
      <c r="F26" s="16">
        <f>(Résultats!S$196)/1000000</f>
        <v>0.52171283899999998</v>
      </c>
      <c r="G26" s="16">
        <v>0</v>
      </c>
      <c r="H26" s="95">
        <f t="shared" si="2"/>
        <v>8.0200999808099152</v>
      </c>
      <c r="I26" s="166"/>
      <c r="J26" s="166"/>
      <c r="K26" s="166"/>
      <c r="L26" s="166"/>
      <c r="M26" s="166"/>
      <c r="N26" s="38"/>
      <c r="O26" s="206"/>
      <c r="P26" s="206"/>
      <c r="Q26" s="206"/>
      <c r="R26" s="206"/>
      <c r="S26" s="206"/>
      <c r="T26" s="207"/>
      <c r="U26" s="16"/>
      <c r="W26" s="30"/>
      <c r="X26" s="208"/>
      <c r="Y26" s="208"/>
      <c r="Z26" s="208"/>
      <c r="AA26" s="208"/>
      <c r="AB26" s="208"/>
    </row>
    <row r="27" spans="1:28" x14ac:dyDescent="0.35">
      <c r="A27" s="48" t="s">
        <v>41</v>
      </c>
      <c r="B27" s="37"/>
      <c r="C27" s="37">
        <f>SUM(C22:C24)+C19</f>
        <v>13.2868725746</v>
      </c>
      <c r="D27" s="37">
        <f>SUM(D22:D24)+D19</f>
        <v>215.6042670556748</v>
      </c>
      <c r="E27" s="37">
        <f>SUM(E22:E24)+E19</f>
        <v>13.103430371</v>
      </c>
      <c r="F27" s="37">
        <f>SUM(F22:F24)+F19</f>
        <v>56.158716491906183</v>
      </c>
      <c r="G27" s="37">
        <f>SUM(G22:G24)+G19</f>
        <v>14.502547740000001</v>
      </c>
      <c r="H27" s="167">
        <f t="shared" si="2"/>
        <v>312.655834233181</v>
      </c>
      <c r="I27" s="166"/>
      <c r="J27" s="166"/>
      <c r="K27" s="166"/>
      <c r="L27" s="166"/>
      <c r="M27" s="166"/>
      <c r="N27" s="38"/>
      <c r="O27" s="206"/>
      <c r="P27" s="206"/>
      <c r="Q27" s="206"/>
      <c r="R27" s="206"/>
      <c r="S27" s="206"/>
      <c r="T27" s="207"/>
      <c r="U27" s="79"/>
      <c r="W27" s="80"/>
      <c r="X27" s="208"/>
      <c r="Y27" s="208"/>
      <c r="Z27" s="208"/>
      <c r="AA27" s="208"/>
      <c r="AB27" s="208"/>
    </row>
    <row r="28" spans="1:28" x14ac:dyDescent="0.35">
      <c r="A28" s="164" t="s">
        <v>43</v>
      </c>
      <c r="B28" s="164"/>
      <c r="C28" s="165">
        <f>(Résultats!S$135+Résultats!S$162+Résultats!S$163+Résultats!S$164+Résultats!S$165+Résultats!S$166+Résultats!S$167+Résultats!S$168+Résultats!S$169)/1000000</f>
        <v>13.286872574599998</v>
      </c>
      <c r="D28" s="165">
        <f>(Résultats!S$137+Résultats!S$171+Résultats!S$172+Résultats!S$173+Résultats!S$174+Résultats!S$175+Résultats!S$176+Résultats!S$177+Résultats!S$178+Résultats!S$179+Résultats!S$180+Résultats!S$181+Résultats!S$182+Résultats!S$183+Résultats!S$184+Résultats!S$185+Résultats!S$186+Résultats!S$187+Résultats!S$188+Résultats!S$189)/1000000</f>
        <v>215.661833217408</v>
      </c>
      <c r="E28" s="165">
        <f>(Résultats!S$192+Résultats!S$193+Résultats!S$194)/1000000</f>
        <v>13.103430371</v>
      </c>
      <c r="F28" s="165">
        <f>(Résultats!S$139+Résultats!S$196+Résultats!S$197+Résultats!S$198+Résultats!S$199+Résultats!S$200+Résultats!S$201+Résultats!S$202+Résultats!S$203+Résultats!S$204+Résultats!S$205+Résultats!S$206+Résultats!S$207+Résultats!S$208+Résultats!S$209+Résultats!S$210+Résultats!S$211+Résultats!S$212+Résultats!S$213+Résultats!S$214+Résultats!S$215+Résultats!S$216+Résultats!S$218)/1000000</f>
        <v>59.597942991506891</v>
      </c>
      <c r="G28" s="165">
        <f>Résultats!S$133/1000000</f>
        <v>14.502547740000001</v>
      </c>
      <c r="H28" s="188">
        <f t="shared" si="2"/>
        <v>316.15262689451492</v>
      </c>
      <c r="I28" s="166"/>
      <c r="J28" s="166"/>
      <c r="K28" s="166"/>
      <c r="L28" s="166"/>
      <c r="M28" s="166"/>
      <c r="N28" s="45"/>
      <c r="O28" s="166"/>
      <c r="P28" s="166"/>
      <c r="Q28" s="166"/>
      <c r="R28" s="166"/>
      <c r="S28" s="166"/>
      <c r="T28" s="207"/>
      <c r="U28" s="45"/>
      <c r="V28" s="45"/>
      <c r="W28" s="45"/>
      <c r="X28" s="208"/>
      <c r="Y28" s="208"/>
      <c r="Z28" s="208"/>
      <c r="AA28" s="208"/>
      <c r="AB28" s="208"/>
    </row>
    <row r="29" spans="1:28" x14ac:dyDescent="0.35">
      <c r="A29" s="164"/>
      <c r="B29" s="164"/>
      <c r="C29" s="189"/>
      <c r="D29" s="189"/>
      <c r="E29" s="189"/>
      <c r="F29" s="189"/>
      <c r="G29" s="189"/>
      <c r="H29" s="165">
        <f>Résultats!S227/1000000</f>
        <v>316.15262630000001</v>
      </c>
      <c r="I29" s="166"/>
      <c r="J29" s="166"/>
      <c r="K29" s="166"/>
      <c r="L29" s="166"/>
      <c r="M29" s="166"/>
      <c r="N29" s="45"/>
      <c r="O29" s="166"/>
      <c r="P29" s="166"/>
      <c r="Q29" s="166"/>
      <c r="R29" s="166"/>
      <c r="S29" s="166"/>
      <c r="T29" s="207"/>
      <c r="U29" s="45"/>
      <c r="V29" s="45"/>
      <c r="W29" s="45"/>
      <c r="X29" s="208"/>
      <c r="Y29" s="208"/>
      <c r="Z29" s="208"/>
      <c r="AA29" s="208"/>
      <c r="AB29" s="208"/>
    </row>
    <row r="30" spans="1:28" x14ac:dyDescent="0.35">
      <c r="A30" s="3"/>
      <c r="B30" s="3"/>
      <c r="C30" s="191"/>
      <c r="D30" s="191"/>
      <c r="E30" s="191"/>
      <c r="F30" s="191"/>
      <c r="G30" s="75"/>
      <c r="H30" s="45"/>
      <c r="I30" s="166"/>
      <c r="J30" s="166"/>
      <c r="K30" s="166"/>
      <c r="L30" s="166"/>
      <c r="N30" s="45"/>
      <c r="O30" s="166"/>
      <c r="P30" s="166"/>
      <c r="Q30" s="166"/>
      <c r="R30" s="166"/>
      <c r="S30" s="166"/>
      <c r="T30" s="207"/>
      <c r="U30" s="45"/>
      <c r="V30" s="45"/>
      <c r="W30" s="45"/>
      <c r="X30" s="208"/>
      <c r="Y30" s="208"/>
      <c r="Z30" s="208"/>
      <c r="AA30" s="208"/>
      <c r="AB30" s="208"/>
    </row>
    <row r="31" spans="1:28" ht="21" x14ac:dyDescent="0.5">
      <c r="A31" s="145">
        <v>2025</v>
      </c>
      <c r="B31" s="186"/>
      <c r="C31" s="27" t="s">
        <v>36</v>
      </c>
      <c r="D31" s="27" t="s">
        <v>37</v>
      </c>
      <c r="E31" s="27" t="s">
        <v>38</v>
      </c>
      <c r="F31" s="27" t="s">
        <v>39</v>
      </c>
      <c r="G31" s="27" t="s">
        <v>40</v>
      </c>
      <c r="H31" s="190" t="s">
        <v>1</v>
      </c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45"/>
      <c r="W31" s="19"/>
      <c r="X31" s="19"/>
      <c r="Y31" s="19"/>
      <c r="Z31" s="19"/>
      <c r="AA31" s="19"/>
      <c r="AB31" s="208"/>
    </row>
    <row r="32" spans="1:28" x14ac:dyDescent="0.35">
      <c r="A32" s="162" t="s">
        <v>18</v>
      </c>
      <c r="B32" s="187"/>
      <c r="C32" s="36">
        <f>C33+C34</f>
        <v>0</v>
      </c>
      <c r="D32" s="36">
        <f>D33+D34</f>
        <v>124.0112270280942</v>
      </c>
      <c r="E32" s="36">
        <f>E33+E34</f>
        <v>0.26342731063815533</v>
      </c>
      <c r="F32" s="36">
        <f>F33+F34</f>
        <v>0.30359481966289809</v>
      </c>
      <c r="G32" s="36">
        <f>G33+G34</f>
        <v>0</v>
      </c>
      <c r="H32" s="163">
        <f>SUM(C32:G32)</f>
        <v>124.57824915839525</v>
      </c>
      <c r="I32" s="166"/>
      <c r="J32" s="166"/>
      <c r="K32" s="166"/>
      <c r="L32" s="166"/>
      <c r="M32" s="166"/>
      <c r="N32" s="38"/>
      <c r="O32" s="206"/>
      <c r="P32" s="206"/>
      <c r="Q32" s="206"/>
      <c r="R32" s="206"/>
      <c r="S32" s="206"/>
      <c r="T32" s="207"/>
      <c r="U32" s="75"/>
      <c r="V32" s="45"/>
      <c r="W32" s="82"/>
      <c r="X32" s="208"/>
      <c r="Y32" s="208"/>
      <c r="Z32" s="208"/>
      <c r="AA32" s="208"/>
      <c r="AB32" s="208"/>
    </row>
    <row r="33" spans="1:28" x14ac:dyDescent="0.35">
      <c r="A33" s="148" t="s">
        <v>19</v>
      </c>
      <c r="B33" s="35"/>
      <c r="C33" s="16">
        <v>0</v>
      </c>
      <c r="D33" s="16">
        <f>'T energie usages'!I38*3.2*Résultats!X283</f>
        <v>68.141502391094193</v>
      </c>
      <c r="E33" s="16">
        <f>'T energie usages'!J38/'T energie usages'!J$46*(Résultats!X$192+Résultats!X$193+Résultats!X$194)/1000000</f>
        <v>5.1199385860364641E-2</v>
      </c>
      <c r="F33" s="16">
        <f>'T energie usages'!K38*2.394*Résultats!X284</f>
        <v>6.7341452898093314E-5</v>
      </c>
      <c r="G33" s="16">
        <v>0</v>
      </c>
      <c r="H33" s="95">
        <f>SUM(C33:G33)</f>
        <v>68.192769118407469</v>
      </c>
      <c r="I33" s="166"/>
      <c r="J33" s="166"/>
      <c r="K33" s="166"/>
      <c r="L33" s="166"/>
      <c r="M33" s="166"/>
      <c r="N33" s="38"/>
      <c r="O33" s="206"/>
      <c r="P33" s="206"/>
      <c r="Q33" s="206"/>
      <c r="R33" s="206"/>
      <c r="S33" s="206"/>
      <c r="T33" s="207"/>
      <c r="U33" s="16"/>
      <c r="V33" s="45"/>
      <c r="W33" s="30"/>
      <c r="X33" s="208"/>
      <c r="Y33" s="208"/>
      <c r="Z33" s="208"/>
      <c r="AA33" s="208"/>
      <c r="AB33" s="208"/>
    </row>
    <row r="34" spans="1:28" x14ac:dyDescent="0.35">
      <c r="A34" s="149" t="s">
        <v>20</v>
      </c>
      <c r="B34" s="35"/>
      <c r="C34" s="16">
        <v>0</v>
      </c>
      <c r="D34" s="16">
        <f>(Résultats!X$183+Résultats!X$184+Résultats!X$185+Résultats!X$186+Résultats!X$187)/1000000</f>
        <v>55.869724637000004</v>
      </c>
      <c r="E34" s="16">
        <f>'T energie usages'!J39/'T energie usages'!J$46*(Résultats!X$192+Résultats!X$193+Résultats!X$194)/1000000</f>
        <v>0.21222792477779071</v>
      </c>
      <c r="F34" s="16">
        <f>(Résultats!X$209+Résultats!X$210+Résultats!X$211+Résultats!X$212+Résultats!X$213)/1000000</f>
        <v>0.30352747820999998</v>
      </c>
      <c r="G34" s="16">
        <v>0</v>
      </c>
      <c r="H34" s="95">
        <f>SUM(C34:G34)</f>
        <v>56.385480039987797</v>
      </c>
      <c r="I34" s="166"/>
      <c r="J34" s="166"/>
      <c r="K34" s="166"/>
      <c r="L34" s="166"/>
      <c r="M34" s="166"/>
      <c r="N34" s="38"/>
      <c r="O34" s="206"/>
      <c r="P34" s="206"/>
      <c r="Q34" s="206"/>
      <c r="R34" s="206"/>
      <c r="S34" s="206"/>
      <c r="T34" s="207"/>
      <c r="U34" s="16"/>
      <c r="V34" s="45"/>
      <c r="W34" s="30"/>
      <c r="X34" s="208"/>
      <c r="Y34" s="208"/>
      <c r="Z34" s="208"/>
      <c r="AA34" s="208"/>
      <c r="AB34" s="208"/>
    </row>
    <row r="35" spans="1:28" x14ac:dyDescent="0.35">
      <c r="A35" s="162" t="s">
        <v>21</v>
      </c>
      <c r="B35" s="187"/>
      <c r="C35" s="36">
        <f>Résultats!X$135/1000000</f>
        <v>0.67058578639999999</v>
      </c>
      <c r="D35" s="36">
        <f>'T energie usages'!I40*3.2*Résultats!X283</f>
        <v>17.909839107508279</v>
      </c>
      <c r="E35" s="36">
        <f>'T energie usages'!J40/'T energie usages'!J$46*(Résultats!X$192+Résultats!X$193+Résultats!X$194)/1000000</f>
        <v>2.2187448992628438</v>
      </c>
      <c r="F35" s="36">
        <f>('T energie usages'!K40-8)*2.394*Résultats!X284</f>
        <v>19.014145901000045</v>
      </c>
      <c r="G35" s="36">
        <v>0</v>
      </c>
      <c r="H35" s="163">
        <f>SUM(C35:G35)</f>
        <v>39.813315694171166</v>
      </c>
      <c r="I35" s="166"/>
      <c r="J35" s="166"/>
      <c r="K35" s="166"/>
      <c r="L35" s="166"/>
      <c r="M35" s="166"/>
      <c r="N35" s="38"/>
      <c r="O35" s="206"/>
      <c r="P35" s="206"/>
      <c r="Q35" s="206"/>
      <c r="R35" s="206"/>
      <c r="S35" s="206"/>
      <c r="T35" s="207"/>
      <c r="U35" s="75"/>
      <c r="V35" s="45"/>
      <c r="W35" s="82"/>
      <c r="X35" s="208"/>
      <c r="Y35" s="208"/>
      <c r="Z35" s="208"/>
      <c r="AA35" s="208"/>
      <c r="AB35" s="208"/>
    </row>
    <row r="36" spans="1:28" x14ac:dyDescent="0.35">
      <c r="A36" s="162" t="s">
        <v>22</v>
      </c>
      <c r="B36" s="187"/>
      <c r="C36" s="36">
        <f>(Résultats!X$168+Résultats!X$169)/1000000</f>
        <v>0</v>
      </c>
      <c r="D36" s="36">
        <f>(Résultats!X$188+Résultats!X$189)/1000000</f>
        <v>7.9997117636999997</v>
      </c>
      <c r="E36" s="36">
        <f>'T energie usages'!J41/'T energie usages'!J$46*(Résultats!X$192+Résultats!X$193+Résultats!X$194)/1000000</f>
        <v>1.7301121780098581</v>
      </c>
      <c r="F36" s="36">
        <f>(Résultats!X$214+Résultats!X$215)/1000000</f>
        <v>8.9044839710000012</v>
      </c>
      <c r="G36" s="36">
        <v>0</v>
      </c>
      <c r="H36" s="163">
        <f t="shared" ref="H36:H41" si="3">SUM(C36:G36)</f>
        <v>18.634307912709858</v>
      </c>
      <c r="I36" s="166"/>
      <c r="J36" s="166"/>
      <c r="K36" s="166"/>
      <c r="L36" s="166"/>
      <c r="M36" s="166"/>
      <c r="N36" s="38"/>
      <c r="O36" s="206"/>
      <c r="P36" s="206"/>
      <c r="Q36" s="206"/>
      <c r="R36" s="206"/>
      <c r="S36" s="206"/>
      <c r="T36" s="207"/>
      <c r="U36" s="75"/>
      <c r="V36" s="45"/>
      <c r="W36" s="82"/>
      <c r="X36" s="208"/>
      <c r="Y36" s="208"/>
      <c r="Z36" s="208"/>
      <c r="AA36" s="208"/>
      <c r="AB36" s="208"/>
    </row>
    <row r="37" spans="1:28" x14ac:dyDescent="0.35">
      <c r="A37" s="162" t="s">
        <v>23</v>
      </c>
      <c r="B37" s="187"/>
      <c r="C37" s="36">
        <f>C38+C39</f>
        <v>12.561268201999999</v>
      </c>
      <c r="D37" s="36">
        <f>D38+D39</f>
        <v>58.936870133430219</v>
      </c>
      <c r="E37" s="36">
        <f>E38+E39</f>
        <v>1.5571503092891423</v>
      </c>
      <c r="F37" s="36">
        <f>F38+F39</f>
        <v>22.048711132318267</v>
      </c>
      <c r="G37" s="36">
        <f>G38+G39</f>
        <v>14.44675827</v>
      </c>
      <c r="H37" s="163">
        <f t="shared" si="3"/>
        <v>109.55075804703762</v>
      </c>
      <c r="I37" s="166"/>
      <c r="J37" s="166"/>
      <c r="K37" s="166"/>
      <c r="L37" s="166"/>
      <c r="M37" s="166"/>
      <c r="N37" s="38"/>
      <c r="O37" s="206"/>
      <c r="P37" s="206"/>
      <c r="Q37" s="206"/>
      <c r="R37" s="206"/>
      <c r="S37" s="206"/>
      <c r="T37" s="207"/>
      <c r="U37" s="75"/>
      <c r="V37" s="45"/>
      <c r="W37" s="82"/>
      <c r="X37" s="208"/>
      <c r="Y37" s="208"/>
      <c r="Z37" s="208"/>
      <c r="AA37" s="208"/>
      <c r="AB37" s="208"/>
    </row>
    <row r="38" spans="1:28" x14ac:dyDescent="0.35">
      <c r="A38" s="149" t="s">
        <v>24</v>
      </c>
      <c r="B38" s="35"/>
      <c r="C38" s="16">
        <f>(Résultats!X$162+Résultats!X$163+Résultats!X$164+Résultats!X$165+Résultats!X$166+Résultats!X$167)/1000000</f>
        <v>12.561268201999999</v>
      </c>
      <c r="D38" s="16">
        <f>(Résultats!X$171+Résultats!X$173+Résultats!X$174+Résultats!X$175+Résultats!X$176+Résultats!X$177+Résultats!X$178+Résultats!X$179+Résultats!X$180+Résultats!X$181+Résultats!X$182)/1000000</f>
        <v>51.51121058343022</v>
      </c>
      <c r="E38" s="16">
        <f>'T energie usages'!J43/'T energie usages'!J$46*(Résultats!X$192+Résultats!X$193+Résultats!X$194)/1000000</f>
        <v>1.5069637953626283</v>
      </c>
      <c r="F38" s="16">
        <f>(Résultats!X$197+Résultats!X$198+Résultats!X$199+Résultats!X$200+Résultats!X$201+Résultats!X$202+Résultats!X$203+Résultats!X$204+Résultats!X$205+Résultats!X$206+Résultats!X$207+Résultats!X$208+Résultats!X$216+Résultats!X$218)/1000000</f>
        <v>21.540727561018269</v>
      </c>
      <c r="G38" s="16">
        <f>Résultats!X$133/1000000</f>
        <v>14.44675827</v>
      </c>
      <c r="H38" s="95">
        <f t="shared" si="3"/>
        <v>101.56692841181112</v>
      </c>
      <c r="I38" s="166"/>
      <c r="J38" s="166"/>
      <c r="K38" s="166"/>
      <c r="L38" s="166"/>
      <c r="M38" s="166"/>
      <c r="N38" s="38"/>
      <c r="O38" s="206"/>
      <c r="P38" s="206"/>
      <c r="Q38" s="206"/>
      <c r="R38" s="206"/>
      <c r="S38" s="206"/>
      <c r="T38" s="207"/>
      <c r="U38" s="16"/>
      <c r="V38" s="45"/>
      <c r="W38" s="30"/>
      <c r="X38" s="208"/>
      <c r="Y38" s="208"/>
      <c r="Z38" s="208"/>
      <c r="AA38" s="208"/>
      <c r="AB38" s="208"/>
    </row>
    <row r="39" spans="1:28" x14ac:dyDescent="0.35">
      <c r="A39" s="149" t="s">
        <v>25</v>
      </c>
      <c r="B39" s="35"/>
      <c r="C39" s="16">
        <v>0</v>
      </c>
      <c r="D39" s="16">
        <f>(Résultats!X$172)/1000000</f>
        <v>7.4256595499999998</v>
      </c>
      <c r="E39" s="16">
        <f>'T energie usages'!J45/'T energie usages'!J$46*(Résultats!X$192+Résultats!X$193+Résultats!X$194)/1000000</f>
        <v>5.0186513926514111E-2</v>
      </c>
      <c r="F39" s="16">
        <f>(Résultats!X$196)/1000000</f>
        <v>0.50798357130000005</v>
      </c>
      <c r="G39" s="16">
        <v>0</v>
      </c>
      <c r="H39" s="95">
        <f t="shared" si="3"/>
        <v>7.9838296352265132</v>
      </c>
      <c r="I39" s="166"/>
      <c r="J39" s="166"/>
      <c r="K39" s="166"/>
      <c r="L39" s="166"/>
      <c r="M39" s="166"/>
      <c r="N39" s="38"/>
      <c r="O39" s="206"/>
      <c r="P39" s="206"/>
      <c r="Q39" s="206"/>
      <c r="R39" s="206"/>
      <c r="S39" s="206"/>
      <c r="T39" s="207"/>
      <c r="U39" s="16"/>
      <c r="V39" s="45"/>
      <c r="W39" s="30"/>
      <c r="X39" s="208"/>
      <c r="Y39" s="208"/>
      <c r="Z39" s="208"/>
      <c r="AA39" s="208"/>
      <c r="AB39" s="208"/>
    </row>
    <row r="40" spans="1:28" x14ac:dyDescent="0.35">
      <c r="A40" s="48" t="s">
        <v>41</v>
      </c>
      <c r="B40" s="37"/>
      <c r="C40" s="37">
        <f>SUM(C35:C37)+C32</f>
        <v>13.231853988399999</v>
      </c>
      <c r="D40" s="37">
        <f>SUM(D35:D37)+D32</f>
        <v>208.8576480327327</v>
      </c>
      <c r="E40" s="37">
        <f>SUM(E35:E37)+E32</f>
        <v>5.7694346971999995</v>
      </c>
      <c r="F40" s="37">
        <f>SUM(F35:F37)+F32</f>
        <v>50.270935823981212</v>
      </c>
      <c r="G40" s="37">
        <f>SUM(G35:G37)+G32</f>
        <v>14.44675827</v>
      </c>
      <c r="H40" s="167">
        <f t="shared" si="3"/>
        <v>292.57663081231391</v>
      </c>
      <c r="I40" s="166"/>
      <c r="J40" s="166"/>
      <c r="K40" s="166"/>
      <c r="L40" s="166"/>
      <c r="M40" s="166"/>
      <c r="N40" s="38"/>
      <c r="O40" s="206"/>
      <c r="P40" s="206"/>
      <c r="Q40" s="206"/>
      <c r="R40" s="206"/>
      <c r="S40" s="206"/>
      <c r="T40" s="207"/>
      <c r="U40" s="79"/>
      <c r="V40" s="45"/>
      <c r="W40" s="80"/>
      <c r="X40" s="208"/>
      <c r="Y40" s="208"/>
      <c r="Z40" s="208"/>
      <c r="AA40" s="208"/>
      <c r="AB40" s="208"/>
    </row>
    <row r="41" spans="1:28" x14ac:dyDescent="0.35">
      <c r="A41" s="164" t="s">
        <v>43</v>
      </c>
      <c r="B41" s="164"/>
      <c r="C41" s="165">
        <f>(Résultats!X$135+Résultats!X$162+Résultats!X$163+Résultats!X$164+Résultats!X$165+Résultats!X$166+Résultats!X$167+Résultats!X$168+Résultats!X$169)/1000000</f>
        <v>13.231853988399999</v>
      </c>
      <c r="D41" s="165">
        <f>+(Résultats!X$137+Résultats!X$171+Résultats!X$172+Résultats!X$173+Résultats!X$174+Résultats!X$175+Résultats!X$176+Résultats!X$177+Résultats!X$178+Résultats!X$179+Résultats!X$180+Résultats!X$181+Résultats!X$182+Résultats!X$183+Résultats!X$184+Résultats!X$185+Résultats!X$186+Résultats!X$187+Résultats!X$188+Résultats!X$189)/1000000</f>
        <v>208.90964901413025</v>
      </c>
      <c r="E41" s="165">
        <f>(Résultats!X$192+Résultats!X$193+Résultats!X$194)/1000000</f>
        <v>5.7694346972000004</v>
      </c>
      <c r="F41" s="165">
        <f>(Résultats!X$139+Résultats!X$196+Résultats!X$197+Résultats!X$198+Résultats!X$199+Résultats!X$200+Résultats!X$201+Résultats!X$202+Résultats!X$203+Résultats!X$204+Résultats!X$205+Résultats!X$206+Résultats!X$207+Résultats!X$208+Résultats!X$209+Résultats!X$210+Résultats!X$211+Résultats!X$212+Résultats!X$213+Résultats!X$214+Résultats!X$215+Résultats!X$216+Résultats!X$218)/1000000</f>
        <v>50.405163811528269</v>
      </c>
      <c r="G41" s="165">
        <f>Résultats!X$133/1000000</f>
        <v>14.44675827</v>
      </c>
      <c r="H41" s="188">
        <f t="shared" si="3"/>
        <v>292.7628597812585</v>
      </c>
      <c r="I41" s="166"/>
      <c r="J41" s="166"/>
      <c r="K41" s="166"/>
      <c r="L41" s="166"/>
      <c r="M41" s="207"/>
      <c r="N41" s="45"/>
      <c r="O41" s="166"/>
      <c r="P41" s="166"/>
      <c r="Q41" s="166"/>
      <c r="R41" s="166"/>
      <c r="S41" s="207"/>
      <c r="T41" s="207"/>
      <c r="U41" s="45"/>
      <c r="V41" s="45"/>
      <c r="W41" s="45"/>
      <c r="X41" s="208"/>
      <c r="Y41" s="208"/>
      <c r="Z41" s="208"/>
      <c r="AA41" s="208"/>
      <c r="AB41" s="208"/>
    </row>
    <row r="42" spans="1:28" x14ac:dyDescent="0.35">
      <c r="A42" s="164"/>
      <c r="B42" s="164"/>
      <c r="C42" s="189"/>
      <c r="D42" s="189"/>
      <c r="E42" s="189"/>
      <c r="F42" s="189"/>
      <c r="G42" s="189"/>
      <c r="H42" s="165">
        <f>Résultats!X227/1000000</f>
        <v>292.76285919999998</v>
      </c>
      <c r="I42" s="166"/>
      <c r="J42" s="166"/>
      <c r="K42" s="166"/>
      <c r="L42" s="166"/>
      <c r="M42" s="207"/>
      <c r="N42" s="45"/>
      <c r="O42" s="166"/>
      <c r="P42" s="166"/>
      <c r="Q42" s="166"/>
      <c r="R42" s="166"/>
      <c r="S42" s="207"/>
      <c r="T42" s="207"/>
      <c r="U42" s="45"/>
      <c r="V42" s="45"/>
      <c r="W42" s="45"/>
      <c r="X42" s="208"/>
      <c r="Y42" s="208"/>
      <c r="Z42" s="208"/>
      <c r="AA42" s="208"/>
      <c r="AB42" s="208"/>
    </row>
    <row r="43" spans="1:28" x14ac:dyDescent="0.35">
      <c r="A43" s="3"/>
      <c r="B43" s="3"/>
      <c r="C43" s="75"/>
      <c r="D43" s="75"/>
      <c r="E43" s="75"/>
      <c r="F43" s="75"/>
      <c r="G43" s="75"/>
      <c r="H43" s="45"/>
      <c r="I43" s="166"/>
      <c r="J43" s="166"/>
      <c r="K43" s="166"/>
      <c r="L43" s="166"/>
      <c r="M43" s="207"/>
      <c r="N43" s="45"/>
      <c r="O43" s="166"/>
      <c r="P43" s="166"/>
      <c r="Q43" s="166"/>
      <c r="R43" s="166"/>
      <c r="S43" s="207"/>
      <c r="T43" s="207"/>
      <c r="U43" s="45"/>
      <c r="V43" s="45"/>
      <c r="W43" s="79"/>
      <c r="X43" s="208"/>
      <c r="Y43" s="208"/>
      <c r="Z43" s="208"/>
      <c r="AA43" s="208"/>
      <c r="AB43" s="208"/>
    </row>
    <row r="44" spans="1:28" ht="21" x14ac:dyDescent="0.5">
      <c r="A44" s="145">
        <v>2030</v>
      </c>
      <c r="B44" s="186"/>
      <c r="C44" s="27" t="s">
        <v>36</v>
      </c>
      <c r="D44" s="27" t="s">
        <v>37</v>
      </c>
      <c r="E44" s="27" t="s">
        <v>38</v>
      </c>
      <c r="F44" s="27" t="s">
        <v>39</v>
      </c>
      <c r="G44" s="27" t="s">
        <v>40</v>
      </c>
      <c r="H44" s="190" t="s">
        <v>1</v>
      </c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W44" s="19"/>
      <c r="X44" s="19"/>
      <c r="Y44" s="19"/>
      <c r="Z44" s="19"/>
      <c r="AA44" s="19"/>
      <c r="AB44" s="208"/>
    </row>
    <row r="45" spans="1:28" x14ac:dyDescent="0.35">
      <c r="A45" s="162" t="s">
        <v>18</v>
      </c>
      <c r="B45" s="187"/>
      <c r="C45" s="36">
        <f>C46+C47</f>
        <v>0</v>
      </c>
      <c r="D45" s="36">
        <f>D46+D47</f>
        <v>118.79757485705061</v>
      </c>
      <c r="E45" s="36">
        <f>E46+E47</f>
        <v>0.3077304353148253</v>
      </c>
      <c r="F45" s="36">
        <f>F46+F47</f>
        <v>0.29523784601806075</v>
      </c>
      <c r="G45" s="36">
        <f>G46+G47</f>
        <v>0</v>
      </c>
      <c r="H45" s="163">
        <f>SUM(C45:G45)</f>
        <v>119.40054313838348</v>
      </c>
      <c r="I45" s="166"/>
      <c r="J45" s="166"/>
      <c r="K45" s="166"/>
      <c r="L45" s="166"/>
      <c r="M45" s="166"/>
      <c r="N45" s="38"/>
      <c r="O45" s="206"/>
      <c r="P45" s="206"/>
      <c r="Q45" s="206"/>
      <c r="R45" s="206"/>
      <c r="S45" s="206"/>
      <c r="T45" s="207"/>
      <c r="U45" s="75"/>
      <c r="W45" s="82"/>
      <c r="X45" s="208"/>
      <c r="Y45" s="208"/>
      <c r="Z45" s="208"/>
      <c r="AA45" s="208"/>
      <c r="AB45" s="208"/>
    </row>
    <row r="46" spans="1:28" x14ac:dyDescent="0.35">
      <c r="A46" s="148" t="s">
        <v>19</v>
      </c>
      <c r="B46" s="35"/>
      <c r="C46" s="16">
        <v>0</v>
      </c>
      <c r="D46" s="16">
        <f>'T energie usages'!I51*3.2*Résultats!AC283</f>
        <v>61.684238236050604</v>
      </c>
      <c r="E46" s="16">
        <f>'T energie usages'!J51/'T energie usages'!J$59*(Résultats!AC$192+Résultats!AC$193+Résultats!AC$194)/1000000</f>
        <v>0.11632808041498222</v>
      </c>
      <c r="F46" s="16">
        <f>'T energie usages'!K51*2.394*Résultats!AC284</f>
        <v>8.5089218060720981E-5</v>
      </c>
      <c r="G46" s="16">
        <v>0</v>
      </c>
      <c r="H46" s="95">
        <f>SUM(C46:G46)</f>
        <v>61.800651405683645</v>
      </c>
      <c r="I46" s="166"/>
      <c r="J46" s="166"/>
      <c r="K46" s="166"/>
      <c r="L46" s="166"/>
      <c r="M46" s="166"/>
      <c r="N46" s="38"/>
      <c r="O46" s="206"/>
      <c r="P46" s="206"/>
      <c r="Q46" s="206"/>
      <c r="R46" s="206"/>
      <c r="S46" s="206"/>
      <c r="T46" s="207"/>
      <c r="U46" s="16"/>
      <c r="W46" s="30"/>
      <c r="X46" s="208"/>
      <c r="Y46" s="208"/>
      <c r="Z46" s="208"/>
      <c r="AA46" s="208"/>
      <c r="AB46" s="208"/>
    </row>
    <row r="47" spans="1:28" x14ac:dyDescent="0.35">
      <c r="A47" s="149" t="s">
        <v>20</v>
      </c>
      <c r="B47" s="35"/>
      <c r="C47" s="16">
        <v>0</v>
      </c>
      <c r="D47" s="16">
        <f>(Résultats!AC$183+Résultats!AC$184+Résultats!AC$185+Résultats!AC$186+Résultats!AC$187)/1000000</f>
        <v>57.113336621000002</v>
      </c>
      <c r="E47" s="16">
        <f>'T energie usages'!J52/'T energie usages'!J$59*(Résultats!AC$192+Résultats!AC$193+Résultats!AC$194)/1000000</f>
        <v>0.19140235489984309</v>
      </c>
      <c r="F47" s="16">
        <f>(Résultats!AC$209+Résultats!AC$210+Résultats!AC$211+Résultats!AC$212+Résultats!AC$213)/1000000</f>
        <v>0.29515275680000003</v>
      </c>
      <c r="G47" s="16">
        <v>0</v>
      </c>
      <c r="H47" s="95">
        <f>SUM(C47:G47)</f>
        <v>57.599891732699845</v>
      </c>
      <c r="I47" s="166"/>
      <c r="J47" s="166"/>
      <c r="K47" s="166"/>
      <c r="L47" s="166"/>
      <c r="M47" s="166"/>
      <c r="N47" s="38"/>
      <c r="O47" s="206"/>
      <c r="P47" s="206"/>
      <c r="Q47" s="206"/>
      <c r="R47" s="206"/>
      <c r="S47" s="206"/>
      <c r="T47" s="207"/>
      <c r="U47" s="16"/>
      <c r="W47" s="30"/>
      <c r="X47" s="208"/>
      <c r="Y47" s="208"/>
      <c r="Z47" s="208"/>
      <c r="AA47" s="208"/>
      <c r="AB47" s="208"/>
    </row>
    <row r="48" spans="1:28" x14ac:dyDescent="0.35">
      <c r="A48" s="162" t="s">
        <v>21</v>
      </c>
      <c r="B48" s="187"/>
      <c r="C48" s="36">
        <f>Résultats!AC$135/1000000</f>
        <v>0.51849323710000006</v>
      </c>
      <c r="D48" s="36">
        <f>'T energie usages'!I53*3.2*Résultats!AC283</f>
        <v>15.161076052593897</v>
      </c>
      <c r="E48" s="36">
        <f>'T energie usages'!J53/'T energie usages'!J$59*(Résultats!AC$192+Résultats!AC$193+Résultats!AC$194)/1000000</f>
        <v>1.9045822956956189</v>
      </c>
      <c r="F48" s="36">
        <f>('T energie usages'!K53-8)*2.394*Résultats!AC284</f>
        <v>15.334993155407391</v>
      </c>
      <c r="G48" s="36">
        <v>0</v>
      </c>
      <c r="H48" s="163">
        <f>SUM(C48:G48)</f>
        <v>32.919144740796909</v>
      </c>
      <c r="I48" s="166"/>
      <c r="J48" s="166"/>
      <c r="K48" s="166"/>
      <c r="L48" s="166"/>
      <c r="M48" s="166"/>
      <c r="N48" s="38"/>
      <c r="O48" s="206"/>
      <c r="P48" s="206"/>
      <c r="Q48" s="206"/>
      <c r="R48" s="206"/>
      <c r="S48" s="206"/>
      <c r="T48" s="207"/>
      <c r="U48" s="75"/>
      <c r="W48" s="82"/>
      <c r="X48" s="208"/>
      <c r="Y48" s="208"/>
      <c r="Z48" s="208"/>
      <c r="AA48" s="208"/>
      <c r="AB48" s="208"/>
    </row>
    <row r="49" spans="1:28" x14ac:dyDescent="0.35">
      <c r="A49" s="162" t="s">
        <v>22</v>
      </c>
      <c r="B49" s="187"/>
      <c r="C49" s="36">
        <f>(Résultats!AC$168+Résultats!AC$169)/1000000</f>
        <v>0</v>
      </c>
      <c r="D49" s="36">
        <f>(Résultats!AC$188+Résultats!AC$189)/1000000</f>
        <v>7.2755630993999993</v>
      </c>
      <c r="E49" s="36">
        <f>'T energie usages'!J54/'T energie usages'!J$59*(Résultats!AC$192+Résultats!AC$193+Résultats!AC$194)/1000000</f>
        <v>1.669053800309199</v>
      </c>
      <c r="F49" s="36">
        <f>(Résultats!AC$214+Résultats!AC$215)/1000000</f>
        <v>8.616290523</v>
      </c>
      <c r="G49" s="36">
        <v>0</v>
      </c>
      <c r="H49" s="163">
        <f t="shared" ref="H49:H54" si="4">SUM(C49:G49)</f>
        <v>17.560907422709199</v>
      </c>
      <c r="I49" s="166"/>
      <c r="J49" s="166"/>
      <c r="K49" s="166"/>
      <c r="L49" s="166"/>
      <c r="M49" s="166"/>
      <c r="N49" s="38"/>
      <c r="O49" s="206"/>
      <c r="P49" s="206"/>
      <c r="Q49" s="206"/>
      <c r="R49" s="206"/>
      <c r="S49" s="206"/>
      <c r="T49" s="207"/>
      <c r="U49" s="75"/>
      <c r="W49" s="82"/>
      <c r="X49" s="208"/>
      <c r="Y49" s="208"/>
      <c r="Z49" s="208"/>
      <c r="AA49" s="208"/>
      <c r="AB49" s="208"/>
    </row>
    <row r="50" spans="1:28" x14ac:dyDescent="0.35">
      <c r="A50" s="162" t="s">
        <v>23</v>
      </c>
      <c r="B50" s="187"/>
      <c r="C50" s="36">
        <f>C51+C52</f>
        <v>13.6605550642</v>
      </c>
      <c r="D50" s="36">
        <f>D51+D52</f>
        <v>62.500021578575527</v>
      </c>
      <c r="E50" s="36">
        <f>E51+E52</f>
        <v>1.4711482123803559</v>
      </c>
      <c r="F50" s="36">
        <f>F51+F52</f>
        <v>21.342359813899272</v>
      </c>
      <c r="G50" s="36">
        <f>G51+G52</f>
        <v>14.07925311</v>
      </c>
      <c r="H50" s="163">
        <f t="shared" si="4"/>
        <v>113.05333777905514</v>
      </c>
      <c r="I50" s="166"/>
      <c r="J50" s="166"/>
      <c r="K50" s="166"/>
      <c r="L50" s="166"/>
      <c r="M50" s="166"/>
      <c r="N50" s="38"/>
      <c r="O50" s="206"/>
      <c r="P50" s="206"/>
      <c r="Q50" s="206"/>
      <c r="R50" s="206"/>
      <c r="S50" s="206"/>
      <c r="T50" s="207"/>
      <c r="U50" s="75"/>
      <c r="W50" s="82"/>
      <c r="X50" s="208"/>
      <c r="Y50" s="208"/>
      <c r="Z50" s="208"/>
      <c r="AA50" s="208"/>
      <c r="AB50" s="208"/>
    </row>
    <row r="51" spans="1:28" x14ac:dyDescent="0.35">
      <c r="A51" s="149" t="s">
        <v>24</v>
      </c>
      <c r="B51" s="35"/>
      <c r="C51" s="16">
        <f>(Résultats!AC$162+Résultats!AC$163+Résultats!AC$164+Résultats!AC$165+Résultats!AC$166+Résultats!AC$167)/1000000</f>
        <v>13.6605550642</v>
      </c>
      <c r="D51" s="16">
        <f>(Résultats!AC$171+Résultats!AC$173+Résultats!AC$174+Résultats!AC$175+Résultats!AC$176+Résultats!AC$177+Résultats!AC$178+Résultats!AC$179+Résultats!AC$180+Résultats!AC$181+Résultats!AC$182)/1000000</f>
        <v>54.738228057575526</v>
      </c>
      <c r="E51" s="16">
        <f>'T energie usages'!J56/'T energie usages'!J$59*(Résultats!AC$192+Résultats!AC$193+Résultats!AC$194)/1000000</f>
        <v>1.4251386441866967</v>
      </c>
      <c r="F51" s="16">
        <f>(Résultats!AC$197+Résultats!AC$198+Résultats!AC$199+Résultats!AC$200+Résultats!AC$201+Résultats!AC$202+Résultats!AC$203+Résultats!AC$204+Résultats!AC$205+Résultats!AC$206+Résultats!AC$207+Résultats!AC$208+Résultats!AC$216+Résultats!AC$218)/1000000</f>
        <v>20.851117230199272</v>
      </c>
      <c r="G51" s="16">
        <f>Résultats!AC$133/1000000</f>
        <v>14.07925311</v>
      </c>
      <c r="H51" s="95">
        <f t="shared" si="4"/>
        <v>104.7542921061615</v>
      </c>
      <c r="I51" s="166"/>
      <c r="J51" s="166"/>
      <c r="K51" s="166"/>
      <c r="L51" s="166"/>
      <c r="M51" s="166"/>
      <c r="N51" s="38"/>
      <c r="O51" s="206"/>
      <c r="P51" s="206"/>
      <c r="Q51" s="206"/>
      <c r="R51" s="206"/>
      <c r="S51" s="206"/>
      <c r="T51" s="207"/>
      <c r="U51" s="16"/>
      <c r="W51" s="30"/>
      <c r="X51" s="208"/>
      <c r="Y51" s="208"/>
      <c r="Z51" s="208"/>
      <c r="AA51" s="208"/>
      <c r="AB51" s="208"/>
    </row>
    <row r="52" spans="1:28" x14ac:dyDescent="0.35">
      <c r="A52" s="149" t="s">
        <v>25</v>
      </c>
      <c r="B52" s="35"/>
      <c r="C52" s="16">
        <v>0</v>
      </c>
      <c r="D52" s="16">
        <f>(Résultats!AC$172)/1000000</f>
        <v>7.7617935209999995</v>
      </c>
      <c r="E52" s="16">
        <f>'T energie usages'!J58/'T energie usages'!J$59*(Résultats!AC$192+Résultats!AC$193+Résultats!AC$194)/1000000</f>
        <v>4.6009568193659311E-2</v>
      </c>
      <c r="F52" s="16">
        <f>(Résultats!AC$196)/1000000</f>
        <v>0.49124258370000001</v>
      </c>
      <c r="G52" s="16">
        <v>0</v>
      </c>
      <c r="H52" s="95">
        <f t="shared" si="4"/>
        <v>8.2990456728936586</v>
      </c>
      <c r="I52" s="166"/>
      <c r="J52" s="166"/>
      <c r="K52" s="166"/>
      <c r="L52" s="166"/>
      <c r="M52" s="166"/>
      <c r="N52" s="38"/>
      <c r="O52" s="206"/>
      <c r="P52" s="206"/>
      <c r="Q52" s="206"/>
      <c r="R52" s="206"/>
      <c r="S52" s="206"/>
      <c r="T52" s="207"/>
      <c r="U52" s="16"/>
      <c r="W52" s="30"/>
      <c r="X52" s="208"/>
      <c r="Y52" s="208"/>
      <c r="Z52" s="208"/>
      <c r="AA52" s="208"/>
      <c r="AB52" s="208"/>
    </row>
    <row r="53" spans="1:28" x14ac:dyDescent="0.35">
      <c r="A53" s="48" t="s">
        <v>41</v>
      </c>
      <c r="B53" s="37"/>
      <c r="C53" s="37">
        <f>SUM(C48:C50)+C45</f>
        <v>14.1790483013</v>
      </c>
      <c r="D53" s="37">
        <f>SUM(D48:D50)+D45</f>
        <v>203.73423558762005</v>
      </c>
      <c r="E53" s="37">
        <f>SUM(E48:E50)+E45</f>
        <v>5.3525147436999987</v>
      </c>
      <c r="F53" s="37">
        <f>SUM(F48:F50)+F45</f>
        <v>45.588881338324725</v>
      </c>
      <c r="G53" s="37">
        <f>SUM(G48:G50)+G45</f>
        <v>14.07925311</v>
      </c>
      <c r="H53" s="167">
        <f t="shared" si="4"/>
        <v>282.93393308094477</v>
      </c>
      <c r="I53" s="166"/>
      <c r="J53" s="166"/>
      <c r="K53" s="166"/>
      <c r="L53" s="166"/>
      <c r="M53" s="166"/>
      <c r="N53" s="38"/>
      <c r="O53" s="206"/>
      <c r="P53" s="206"/>
      <c r="Q53" s="206"/>
      <c r="R53" s="206"/>
      <c r="S53" s="206"/>
      <c r="T53" s="207"/>
      <c r="U53" s="79"/>
      <c r="W53" s="80"/>
      <c r="X53" s="208"/>
      <c r="Y53" s="208"/>
      <c r="Z53" s="208"/>
      <c r="AA53" s="208"/>
      <c r="AB53" s="208"/>
    </row>
    <row r="54" spans="1:28" x14ac:dyDescent="0.35">
      <c r="A54" s="164" t="s">
        <v>43</v>
      </c>
      <c r="B54" s="164"/>
      <c r="C54" s="165">
        <f>(Résultats!AC$135+Résultats!AC$162+Résultats!AC$163+Résultats!AC$164+Résultats!AC$165+Résultats!AC$166+Résultats!AC$167+Résultats!AC$168+Résultats!AC$169)/1000000</f>
        <v>14.1790483013</v>
      </c>
      <c r="D54" s="165">
        <f>(Résultats!AC$137+Résultats!AC$171+Résultats!AC$172+Résultats!AC$173+Résultats!AC$174+Résultats!AC$175+Résultats!AC$176+Résultats!AC$177+Résultats!AC$178+Résultats!AC$179+Résultats!AC$180+Résultats!AC$181+Résultats!AC$182+Résultats!AC$183+Résultats!AC$184+Résultats!AC$185+Résultats!AC$186+Résultats!AC$187+Résultats!AC$188+Résultats!AC$189)/1000000</f>
        <v>203.78067332897552</v>
      </c>
      <c r="E54" s="165">
        <f>(Résultats!AC$192+Résultats!AC$193+Résultats!AC$194)/1000000</f>
        <v>5.3525147436999996</v>
      </c>
      <c r="F54" s="165">
        <f>(Résultats!AC$139+Résultats!AC$196+Résultats!AC$197+Résultats!AC$198+Résultats!AC$199+Résultats!AC$200+Résultats!AC$201+Résultats!AC$202+Résultats!AC$203+Résultats!AC$204+Résultats!AC$205+Résultats!AC$206+Résultats!AC$207+Résultats!AC$208+Résultats!AC$209+Résultats!AC$210+Résultats!AC$211+Résultats!AC$212+Résultats!AC$213+Résultats!AC$214+Résultats!AC$215+Résultats!AC$216+Résultats!AC$218)/1000000</f>
        <v>45.697137023699277</v>
      </c>
      <c r="G54" s="165">
        <f>Résultats!AC$133/1000000</f>
        <v>14.07925311</v>
      </c>
      <c r="H54" s="188">
        <f t="shared" si="4"/>
        <v>283.0886265076748</v>
      </c>
      <c r="I54" s="166"/>
      <c r="J54" s="166"/>
      <c r="K54" s="166"/>
      <c r="L54" s="166"/>
      <c r="M54" s="207"/>
      <c r="O54" s="166"/>
      <c r="P54" s="166"/>
      <c r="Q54" s="166"/>
      <c r="R54" s="166"/>
      <c r="S54" s="207"/>
      <c r="T54" s="207"/>
      <c r="X54" s="208"/>
      <c r="Y54" s="208"/>
      <c r="Z54" s="208"/>
      <c r="AA54" s="208"/>
      <c r="AB54" s="208"/>
    </row>
    <row r="55" spans="1:28" x14ac:dyDescent="0.35">
      <c r="A55" s="164"/>
      <c r="B55" s="164"/>
      <c r="C55" s="189"/>
      <c r="D55" s="189"/>
      <c r="E55" s="189"/>
      <c r="F55" s="189"/>
      <c r="G55" s="189"/>
      <c r="H55" s="165">
        <f>Résultats!AC227/1000000</f>
        <v>283.08862599999998</v>
      </c>
      <c r="I55" s="166"/>
      <c r="J55" s="166"/>
      <c r="K55" s="166"/>
      <c r="L55" s="166"/>
      <c r="M55" s="207"/>
      <c r="O55" s="166"/>
      <c r="P55" s="166"/>
      <c r="Q55" s="166"/>
      <c r="R55" s="166"/>
      <c r="S55" s="207"/>
      <c r="T55" s="207"/>
      <c r="W55" s="79"/>
      <c r="X55" s="208"/>
      <c r="Y55" s="208"/>
      <c r="Z55" s="208"/>
      <c r="AA55" s="208"/>
      <c r="AB55" s="208"/>
    </row>
    <row r="56" spans="1:28" x14ac:dyDescent="0.35">
      <c r="A56" s="3"/>
      <c r="B56" s="3"/>
      <c r="C56" s="75"/>
      <c r="D56" s="75"/>
      <c r="E56" s="75"/>
      <c r="F56" s="75"/>
      <c r="G56" s="75"/>
      <c r="H56" s="45"/>
      <c r="I56" s="166"/>
      <c r="J56" s="166"/>
      <c r="K56" s="166"/>
      <c r="L56" s="166"/>
      <c r="M56" s="207"/>
      <c r="O56" s="166"/>
      <c r="P56" s="166"/>
      <c r="Q56" s="166"/>
      <c r="R56" s="166"/>
      <c r="S56" s="207"/>
      <c r="T56" s="207"/>
      <c r="W56" s="210"/>
      <c r="X56" s="208"/>
      <c r="Y56" s="208"/>
      <c r="Z56" s="208"/>
      <c r="AA56" s="208"/>
      <c r="AB56" s="208"/>
    </row>
    <row r="57" spans="1:28" ht="21" x14ac:dyDescent="0.5">
      <c r="A57" s="145">
        <v>2035</v>
      </c>
      <c r="B57" s="186"/>
      <c r="C57" s="27" t="s">
        <v>36</v>
      </c>
      <c r="D57" s="27" t="s">
        <v>37</v>
      </c>
      <c r="E57" s="27" t="s">
        <v>38</v>
      </c>
      <c r="F57" s="27" t="s">
        <v>39</v>
      </c>
      <c r="G57" s="27" t="s">
        <v>40</v>
      </c>
      <c r="H57" s="190" t="s">
        <v>1</v>
      </c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W57" s="19"/>
      <c r="X57" s="19"/>
      <c r="Y57" s="19"/>
      <c r="Z57" s="19"/>
      <c r="AA57" s="19"/>
      <c r="AB57" s="208"/>
    </row>
    <row r="58" spans="1:28" x14ac:dyDescent="0.35">
      <c r="A58" s="162" t="s">
        <v>18</v>
      </c>
      <c r="B58" s="187"/>
      <c r="C58" s="36">
        <f>C59+C60</f>
        <v>0</v>
      </c>
      <c r="D58" s="36">
        <f>D59+D60</f>
        <v>111.03526436820894</v>
      </c>
      <c r="E58" s="36">
        <f>E59+E60</f>
        <v>0.41313486321180237</v>
      </c>
      <c r="F58" s="36">
        <f>F59+F60</f>
        <v>0.81729832512911538</v>
      </c>
      <c r="G58" s="36">
        <f>G59+G60</f>
        <v>0</v>
      </c>
      <c r="H58" s="163">
        <f t="shared" ref="H58:H67" si="5">SUM(C58:G58)</f>
        <v>112.26569755654987</v>
      </c>
      <c r="I58" s="166"/>
      <c r="J58" s="166"/>
      <c r="K58" s="166"/>
      <c r="L58" s="166"/>
      <c r="M58" s="166"/>
      <c r="N58" s="38"/>
      <c r="O58" s="166"/>
      <c r="P58" s="166"/>
      <c r="Q58" s="166"/>
      <c r="R58" s="166"/>
      <c r="S58" s="166"/>
      <c r="T58" s="207"/>
      <c r="U58" s="75"/>
      <c r="W58" s="82"/>
      <c r="X58" s="208"/>
      <c r="Y58" s="208"/>
      <c r="Z58" s="208"/>
      <c r="AA58" s="208"/>
      <c r="AB58" s="208"/>
    </row>
    <row r="59" spans="1:28" x14ac:dyDescent="0.35">
      <c r="A59" s="148" t="s">
        <v>19</v>
      </c>
      <c r="B59" s="35"/>
      <c r="C59" s="16">
        <v>0</v>
      </c>
      <c r="D59" s="16">
        <f>'T energie usages'!I64*3.2*Résultats!AH283</f>
        <v>53.777949678208948</v>
      </c>
      <c r="E59" s="16">
        <f>'T energie usages'!J64/'T energie usages'!J$72*(Résultats!AH$192+Résultats!AH$193+Résultats!AH$194)/1000000</f>
        <v>0.22082174636076204</v>
      </c>
      <c r="F59" s="16">
        <f>'T energie usages'!K64*2.394*Résultats!AH284</f>
        <v>8.9628339115274425E-5</v>
      </c>
      <c r="G59" s="16">
        <v>0</v>
      </c>
      <c r="H59" s="95">
        <f t="shared" si="5"/>
        <v>53.998861052908829</v>
      </c>
      <c r="I59" s="166"/>
      <c r="J59" s="166"/>
      <c r="K59" s="166"/>
      <c r="L59" s="166"/>
      <c r="M59" s="166"/>
      <c r="N59" s="38"/>
      <c r="O59" s="166"/>
      <c r="P59" s="166"/>
      <c r="Q59" s="166"/>
      <c r="R59" s="166"/>
      <c r="S59" s="166"/>
      <c r="T59" s="207"/>
      <c r="U59" s="16"/>
      <c r="W59" s="30"/>
      <c r="X59" s="208"/>
      <c r="Y59" s="208"/>
      <c r="Z59" s="208"/>
      <c r="AA59" s="208"/>
      <c r="AB59" s="208"/>
    </row>
    <row r="60" spans="1:28" x14ac:dyDescent="0.35">
      <c r="A60" s="149" t="s">
        <v>20</v>
      </c>
      <c r="B60" s="35"/>
      <c r="C60" s="16">
        <v>0</v>
      </c>
      <c r="D60" s="16">
        <f>(Résultats!AH$183+Résultats!AH$184+Résultats!AH$185+Résultats!AH$186+Résultats!AH$187)/1000000</f>
        <v>57.257314689999994</v>
      </c>
      <c r="E60" s="16">
        <f>'T energie usages'!J65/'T energie usages'!J$72*(Résultats!AH$192+Résultats!AH$193+Résultats!AH$194)/1000000</f>
        <v>0.19231311685104036</v>
      </c>
      <c r="F60" s="16">
        <f>(Résultats!AH$209+Résultats!AH$210+Résultats!AH$211+Résultats!AH$212+Résultats!AH$213)/1000000</f>
        <v>0.81720869679000008</v>
      </c>
      <c r="G60" s="16">
        <v>0</v>
      </c>
      <c r="H60" s="95">
        <f t="shared" si="5"/>
        <v>58.266836503641031</v>
      </c>
      <c r="I60" s="166"/>
      <c r="J60" s="166"/>
      <c r="K60" s="166"/>
      <c r="L60" s="166"/>
      <c r="M60" s="166"/>
      <c r="N60" s="38"/>
      <c r="O60" s="166"/>
      <c r="P60" s="166"/>
      <c r="Q60" s="166"/>
      <c r="R60" s="166"/>
      <c r="S60" s="166"/>
      <c r="T60" s="207"/>
      <c r="U60" s="16"/>
      <c r="W60" s="30"/>
      <c r="X60" s="208"/>
      <c r="Y60" s="208"/>
      <c r="Z60" s="208"/>
      <c r="AA60" s="208"/>
      <c r="AB60" s="208"/>
    </row>
    <row r="61" spans="1:28" x14ac:dyDescent="0.35">
      <c r="A61" s="162" t="s">
        <v>21</v>
      </c>
      <c r="B61" s="187"/>
      <c r="C61" s="36">
        <f>Résultats!AH$135/1000000</f>
        <v>0.43398679649999999</v>
      </c>
      <c r="D61" s="36">
        <f>'T energie usages'!I66*3.2*Résultats!AH283</f>
        <v>13.200968277150736</v>
      </c>
      <c r="E61" s="36">
        <f>'T energie usages'!J66/'T energie usages'!J$72*(Résultats!AH$192+Résultats!AH$193+Résultats!AH$194)/1000000</f>
        <v>1.7838159208910787</v>
      </c>
      <c r="F61" s="36">
        <f>('T energie usages'!K66-8)*2.394*Résultats!AH284</f>
        <v>13.005816935776432</v>
      </c>
      <c r="G61" s="36">
        <v>0</v>
      </c>
      <c r="H61" s="163">
        <f t="shared" si="5"/>
        <v>28.424587930318246</v>
      </c>
      <c r="I61" s="166"/>
      <c r="J61" s="166"/>
      <c r="K61" s="166"/>
      <c r="L61" s="166"/>
      <c r="M61" s="166"/>
      <c r="N61" s="38"/>
      <c r="O61" s="166"/>
      <c r="P61" s="166"/>
      <c r="Q61" s="166"/>
      <c r="R61" s="166"/>
      <c r="S61" s="166"/>
      <c r="T61" s="207"/>
      <c r="U61" s="75"/>
      <c r="W61" s="82"/>
      <c r="X61" s="208"/>
      <c r="Y61" s="208"/>
      <c r="Z61" s="208"/>
      <c r="AA61" s="208"/>
      <c r="AB61" s="208"/>
    </row>
    <row r="62" spans="1:28" x14ac:dyDescent="0.35">
      <c r="A62" s="162" t="s">
        <v>22</v>
      </c>
      <c r="B62" s="187"/>
      <c r="C62" s="36">
        <f>(Résultats!AH$168+Résultats!AH$169)/1000000</f>
        <v>0</v>
      </c>
      <c r="D62" s="36">
        <f>(Résultats!AH$188+Résultats!AH$189)/1000000</f>
        <v>6.5701698109999995</v>
      </c>
      <c r="E62" s="36">
        <f>'T energie usages'!J67/'T energie usages'!J$72*(Résultats!AH$192+Résultats!AH$193+Résultats!AH$194)/1000000</f>
        <v>1.6961123205629494</v>
      </c>
      <c r="F62" s="36">
        <f>(Résultats!AH$214+Résultats!AH$215)/1000000</f>
        <v>8.3707175509999985</v>
      </c>
      <c r="G62" s="36">
        <v>0</v>
      </c>
      <c r="H62" s="163">
        <f t="shared" si="5"/>
        <v>16.636999682562948</v>
      </c>
      <c r="I62" s="166"/>
      <c r="J62" s="166"/>
      <c r="K62" s="166"/>
      <c r="L62" s="166"/>
      <c r="M62" s="166"/>
      <c r="N62" s="38"/>
      <c r="O62" s="166"/>
      <c r="P62" s="166"/>
      <c r="Q62" s="166"/>
      <c r="R62" s="166"/>
      <c r="S62" s="166"/>
      <c r="T62" s="207"/>
      <c r="U62" s="75"/>
      <c r="W62" s="82"/>
      <c r="X62" s="208"/>
      <c r="Y62" s="208"/>
      <c r="Z62" s="208"/>
      <c r="AA62" s="208"/>
      <c r="AB62" s="208"/>
    </row>
    <row r="63" spans="1:28" x14ac:dyDescent="0.35">
      <c r="A63" s="162" t="s">
        <v>23</v>
      </c>
      <c r="B63" s="187"/>
      <c r="C63" s="36">
        <f>C64+C65</f>
        <v>14.8721440779</v>
      </c>
      <c r="D63" s="36">
        <f>D64+D65</f>
        <v>67.249408582286051</v>
      </c>
      <c r="E63" s="36">
        <f>E64+E65</f>
        <v>1.5336597206341687</v>
      </c>
      <c r="F63" s="36">
        <f>F64+F65</f>
        <v>21.619998496736727</v>
      </c>
      <c r="G63" s="36">
        <f>G64+G65</f>
        <v>13.91447093</v>
      </c>
      <c r="H63" s="163">
        <f t="shared" si="5"/>
        <v>119.18968180755695</v>
      </c>
      <c r="I63" s="166"/>
      <c r="J63" s="166"/>
      <c r="K63" s="166"/>
      <c r="L63" s="166"/>
      <c r="M63" s="166"/>
      <c r="N63" s="38"/>
      <c r="O63" s="166"/>
      <c r="P63" s="166"/>
      <c r="Q63" s="166"/>
      <c r="R63" s="166"/>
      <c r="S63" s="166"/>
      <c r="T63" s="207"/>
      <c r="U63" s="75"/>
      <c r="W63" s="82"/>
      <c r="X63" s="208"/>
      <c r="Y63" s="208"/>
      <c r="Z63" s="208"/>
      <c r="AA63" s="208"/>
      <c r="AB63" s="208"/>
    </row>
    <row r="64" spans="1:28" x14ac:dyDescent="0.35">
      <c r="A64" s="149" t="s">
        <v>24</v>
      </c>
      <c r="B64" s="35"/>
      <c r="C64" s="75">
        <f>(Résultats!AH$162+Résultats!AH$163+Résultats!AH$164+Résultats!AH$165+Résultats!AH$166+Résultats!AH$167)/1000000</f>
        <v>14.8721440779</v>
      </c>
      <c r="D64" s="16">
        <f>(Résultats!AH$171+Résultats!AH$173+Résultats!AH$174+Résultats!AH$175+Résultats!AH$176+Résultats!AH$177+Résultats!AH$178+Résultats!AH$179+Résultats!AH$180+Résultats!AH$181+Résultats!AH$182)/1000000</f>
        <v>58.68209958228605</v>
      </c>
      <c r="E64" s="16">
        <f>'T energie usages'!J69/'T energie usages'!J$72*(Résultats!AH$192+Résultats!AH$193+Résultats!AH$194)/1000000</f>
        <v>1.4856816755159932</v>
      </c>
      <c r="F64" s="16">
        <f>(Résultats!AH$197+Résultats!AH$198+Résultats!AH$199+Résultats!AH$200+Résultats!AH$201+Résultats!AH$202+Résultats!AH$203+Résultats!AH$204+Résultats!AH$205+Résultats!AH$206+Résultats!AH$207+Résultats!AH$208+Résultats!AH$216+Résultats!AH$218)/1000000</f>
        <v>21.118016817736727</v>
      </c>
      <c r="G64" s="16">
        <f>Résultats!AH$133/1000000</f>
        <v>13.91447093</v>
      </c>
      <c r="H64" s="95">
        <f t="shared" si="5"/>
        <v>110.07241308343876</v>
      </c>
      <c r="I64" s="166"/>
      <c r="K64" s="166"/>
      <c r="L64" s="166"/>
      <c r="M64" s="166"/>
      <c r="N64" s="38"/>
      <c r="O64" s="166"/>
      <c r="P64" s="166"/>
      <c r="Q64" s="166"/>
      <c r="R64" s="166"/>
      <c r="S64" s="166"/>
      <c r="T64" s="207"/>
      <c r="U64" s="16"/>
      <c r="W64" s="30"/>
      <c r="X64" s="208"/>
      <c r="Y64" s="208"/>
      <c r="Z64" s="208"/>
      <c r="AA64" s="208"/>
      <c r="AB64" s="208"/>
    </row>
    <row r="65" spans="1:28" x14ac:dyDescent="0.35">
      <c r="A65" s="149" t="s">
        <v>25</v>
      </c>
      <c r="B65" s="35"/>
      <c r="C65" s="16">
        <v>0</v>
      </c>
      <c r="D65" s="16">
        <f>(Résultats!AH$172)/1000000</f>
        <v>8.5673089999999998</v>
      </c>
      <c r="E65" s="16">
        <f>'T energie usages'!J71/'T energie usages'!J$72*(Résultats!AH$192+Résultats!AH$193+Résultats!AH$194)/1000000</f>
        <v>4.7978045118175536E-2</v>
      </c>
      <c r="F65" s="16">
        <f>(Résultats!AH$196)/1000000</f>
        <v>0.50198167900000001</v>
      </c>
      <c r="G65" s="16">
        <v>0</v>
      </c>
      <c r="H65" s="95">
        <f t="shared" si="5"/>
        <v>9.1172687241181762</v>
      </c>
      <c r="I65" s="166"/>
      <c r="K65" s="166"/>
      <c r="L65" s="166"/>
      <c r="M65" s="166"/>
      <c r="N65" s="38"/>
      <c r="O65" s="166"/>
      <c r="P65" s="166"/>
      <c r="Q65" s="166"/>
      <c r="R65" s="166"/>
      <c r="S65" s="166"/>
      <c r="T65" s="207"/>
      <c r="U65" s="16"/>
      <c r="W65" s="30"/>
      <c r="X65" s="208"/>
      <c r="Y65" s="208"/>
      <c r="Z65" s="208"/>
      <c r="AA65" s="208"/>
      <c r="AB65" s="208"/>
    </row>
    <row r="66" spans="1:28" x14ac:dyDescent="0.35">
      <c r="A66" s="48" t="s">
        <v>41</v>
      </c>
      <c r="B66" s="37"/>
      <c r="C66" s="37">
        <f>SUM(C61:C63)+C58</f>
        <v>15.306130874399999</v>
      </c>
      <c r="D66" s="37">
        <f>SUM(D61:D63)+D58</f>
        <v>198.05581103864574</v>
      </c>
      <c r="E66" s="37">
        <f>SUM(E61:E63)+E58</f>
        <v>5.4267228252999988</v>
      </c>
      <c r="F66" s="37">
        <f>SUM(F61:F63)+F58</f>
        <v>43.813831308642271</v>
      </c>
      <c r="G66" s="37">
        <f>SUM(G61:G63)+G58</f>
        <v>13.91447093</v>
      </c>
      <c r="H66" s="167">
        <f t="shared" si="5"/>
        <v>276.51696697698799</v>
      </c>
      <c r="I66" s="79"/>
      <c r="J66" s="211"/>
      <c r="K66" s="166"/>
      <c r="L66" s="166"/>
      <c r="M66" s="166"/>
      <c r="N66" s="38"/>
      <c r="O66" s="166"/>
      <c r="P66" s="166"/>
      <c r="Q66" s="166"/>
      <c r="R66" s="166"/>
      <c r="S66" s="166"/>
      <c r="T66" s="207"/>
      <c r="U66" s="79"/>
      <c r="W66" s="80"/>
      <c r="X66" s="208"/>
      <c r="Y66" s="208"/>
      <c r="Z66" s="208"/>
      <c r="AA66" s="208"/>
      <c r="AB66" s="208"/>
    </row>
    <row r="67" spans="1:28" x14ac:dyDescent="0.35">
      <c r="A67" s="164" t="s">
        <v>43</v>
      </c>
      <c r="B67" s="164"/>
      <c r="C67" s="165">
        <f>(Résultats!AH$135+Résultats!AH$162+Résultats!AH$163+Résultats!AH$164+Résultats!AH$165+Résultats!AH$166+Résultats!AH$167+Résultats!AH$168+Résultats!AH$169)/1000000</f>
        <v>15.306130874399999</v>
      </c>
      <c r="D67" s="165">
        <f>(Résultats!AH$137+Résultats!AH$171+Résultats!AH$172+Résultats!AH$173+Résultats!AH$174+Résultats!AH$175+Résultats!AH$176+Résultats!AH$177+Résultats!AH$178+Résultats!AH$179+Résultats!AH$180+Résultats!AH$181+Résultats!AH$182+Résultats!AH$183+Résultats!AH$184+Résultats!AH$185+Résultats!AH$186+Résultats!AH$187+Résultats!AH$188+Résultats!AH$189)/1000000</f>
        <v>198.09628652328604</v>
      </c>
      <c r="E67" s="165">
        <f>(Résultats!AH$192+Résultats!AH$193+Résultats!AH$194)/1000000</f>
        <v>5.4267228252999997</v>
      </c>
      <c r="F67" s="165">
        <f>(Résultats!AH$139+Résultats!AH$196+Résultats!AH$197+Résultats!AH$198+Résultats!AH$199+Résultats!AH$200+Résultats!AH$201+Résultats!AH$202+Résultats!AH$203+Résultats!AH$204+Résultats!AH$205+Résultats!AH$206+Résultats!AH$207+Résultats!AH$208+Résultats!AH$209+Résultats!AH$210+Résultats!AH$211+Résultats!AH$212+Résultats!AH$213+Résultats!AH$214+Résultats!AH$215+Résultats!AH$216+Résultats!AH$218)/1000000</f>
        <v>43.905644554526724</v>
      </c>
      <c r="G67" s="165">
        <f>Résultats!AH$133/1000000</f>
        <v>13.91447093</v>
      </c>
      <c r="H67" s="188">
        <f t="shared" si="5"/>
        <v>276.64925570751274</v>
      </c>
      <c r="I67" s="45"/>
      <c r="K67" s="45"/>
      <c r="L67" s="166"/>
    </row>
    <row r="68" spans="1:28" x14ac:dyDescent="0.35">
      <c r="A68" s="164"/>
      <c r="B68" s="164"/>
      <c r="C68" s="165"/>
      <c r="D68" s="165"/>
      <c r="E68" s="165"/>
      <c r="F68" s="165"/>
      <c r="G68" s="165"/>
      <c r="H68" s="165">
        <f>Résultats!AH227/1000000</f>
        <v>276.64925519999997</v>
      </c>
      <c r="I68" s="45"/>
      <c r="K68" s="45"/>
      <c r="L68" s="166"/>
    </row>
    <row r="69" spans="1:28" x14ac:dyDescent="0.35">
      <c r="A69" s="3"/>
      <c r="B69" s="3"/>
      <c r="C69" s="45"/>
      <c r="D69" s="45"/>
      <c r="E69" s="45"/>
      <c r="F69" s="45"/>
      <c r="G69" s="45"/>
      <c r="H69" s="45"/>
      <c r="I69" s="45"/>
      <c r="K69" s="45"/>
      <c r="L69" s="166"/>
    </row>
    <row r="70" spans="1:28" ht="21" x14ac:dyDescent="0.5">
      <c r="A70" s="145">
        <v>2050</v>
      </c>
      <c r="B70" s="186"/>
      <c r="C70" s="27" t="s">
        <v>36</v>
      </c>
      <c r="D70" s="27" t="s">
        <v>37</v>
      </c>
      <c r="E70" s="27" t="s">
        <v>38</v>
      </c>
      <c r="F70" s="27" t="s">
        <v>39</v>
      </c>
      <c r="G70" s="27" t="s">
        <v>40</v>
      </c>
      <c r="H70" s="190" t="s">
        <v>1</v>
      </c>
      <c r="I70" s="3"/>
    </row>
    <row r="71" spans="1:28" x14ac:dyDescent="0.35">
      <c r="A71" s="162" t="s">
        <v>18</v>
      </c>
      <c r="B71" s="187"/>
      <c r="C71" s="36">
        <f>C72+C73</f>
        <v>3.7240299771930101E-7</v>
      </c>
      <c r="D71" s="36">
        <f>D72+D73</f>
        <v>86.338000742839341</v>
      </c>
      <c r="E71" s="36">
        <f>E72+E73</f>
        <v>1.4612064843326606</v>
      </c>
      <c r="F71" s="36">
        <f>F72+F73</f>
        <v>1.8782717585251854</v>
      </c>
      <c r="G71" s="36">
        <f>G72+G73</f>
        <v>0</v>
      </c>
      <c r="H71" s="163">
        <f t="shared" ref="H71:H80" si="6">SUM(C71:G71)</f>
        <v>89.677479358100186</v>
      </c>
      <c r="I71" s="3"/>
    </row>
    <row r="72" spans="1:28" x14ac:dyDescent="0.35">
      <c r="A72" s="148" t="s">
        <v>19</v>
      </c>
      <c r="B72" s="35"/>
      <c r="C72" s="16">
        <f>Résultats!AF$118/1000000</f>
        <v>3.7240299771930101E-7</v>
      </c>
      <c r="D72" s="16">
        <f>'T energie usages'!I90*3.2*Résultats!AW283</f>
        <v>24.419017858939341</v>
      </c>
      <c r="E72" s="16">
        <f>'T energie usages'!J90/'T energie usages'!J$98*(Résultats!AW$192+Résultats!AW$193+Résultats!AW$194)/1000000</f>
        <v>1.082770720866316</v>
      </c>
      <c r="F72" s="16">
        <f>'T energie usages'!K90*2.394*Résultats!AW284</f>
        <v>5.2737215185542047E-5</v>
      </c>
      <c r="G72" s="16">
        <v>0</v>
      </c>
      <c r="H72" s="95">
        <f t="shared" si="6"/>
        <v>25.501841689423841</v>
      </c>
      <c r="I72" s="3"/>
    </row>
    <row r="73" spans="1:28" x14ac:dyDescent="0.35">
      <c r="A73" s="149" t="s">
        <v>20</v>
      </c>
      <c r="B73" s="35"/>
      <c r="C73" s="16">
        <v>0</v>
      </c>
      <c r="D73" s="16">
        <f>(Résultats!AW$183+Résultats!AW$184+Résultats!AW$185+Résultats!AW$186+Résultats!AW$187)/1000000</f>
        <v>61.9189828839</v>
      </c>
      <c r="E73" s="16">
        <f>'T energie usages'!J91/'T energie usages'!J$98*(Résultats!AW$192+Résultats!AW$193+Résultats!AW$194)/1000000</f>
        <v>0.37843576346634467</v>
      </c>
      <c r="F73" s="192">
        <f>(Résultats!AW$209+Résultats!AW$210+Résultats!AW$211+Résultats!AW$212+Résultats!AW$213)/1000000</f>
        <v>1.8782190213099998</v>
      </c>
      <c r="G73" s="16">
        <v>0</v>
      </c>
      <c r="H73" s="95">
        <f t="shared" si="6"/>
        <v>64.175637668676345</v>
      </c>
      <c r="I73" s="3"/>
    </row>
    <row r="74" spans="1:28" x14ac:dyDescent="0.35">
      <c r="A74" s="162" t="s">
        <v>21</v>
      </c>
      <c r="B74" s="187"/>
      <c r="C74" s="36">
        <f>Résultats!AW$135/1000000</f>
        <v>0.275237699</v>
      </c>
      <c r="D74" s="36">
        <f>'T energie usages'!I92*3.2*Résultats!AW283</f>
        <v>8.6638687533368604</v>
      </c>
      <c r="E74" s="36">
        <f>'T energie usages'!J92/'T energie usages'!J$98*(Résultats!AW$192+Résultats!AW$193+Résultats!AW$194)/1000000</f>
        <v>2.5959598801405757</v>
      </c>
      <c r="F74" s="36">
        <f>('T energie usages'!K92-8)*2.394*Résultats!AW284</f>
        <v>9.0001042559322038</v>
      </c>
      <c r="G74" s="36">
        <v>0</v>
      </c>
      <c r="H74" s="163">
        <f t="shared" si="6"/>
        <v>20.535170588409642</v>
      </c>
      <c r="I74" s="3"/>
    </row>
    <row r="75" spans="1:28" x14ac:dyDescent="0.35">
      <c r="A75" s="162" t="s">
        <v>22</v>
      </c>
      <c r="B75" s="187"/>
      <c r="C75" s="36">
        <f>(Résultats!AW$168+Résultats!AW$169)/1000000</f>
        <v>0</v>
      </c>
      <c r="D75" s="36">
        <f>(Résultats!AW$188+Résultats!AW$189)/1000000</f>
        <v>5.734568887</v>
      </c>
      <c r="E75" s="36">
        <f>'T energie usages'!J93/'T energie usages'!J$98*(Résultats!AW$192+Résultats!AW$193+Résultats!AW$194)/1000000</f>
        <v>2.6272992483442494</v>
      </c>
      <c r="F75" s="36">
        <f>(Résultats!AW$214+Résultats!AW$215)/1000000</f>
        <v>7.0157378760000002</v>
      </c>
      <c r="G75" s="36">
        <v>0</v>
      </c>
      <c r="H75" s="163">
        <f t="shared" si="6"/>
        <v>15.377606011344248</v>
      </c>
      <c r="I75" s="3"/>
    </row>
    <row r="76" spans="1:28" x14ac:dyDescent="0.35">
      <c r="A76" s="162" t="s">
        <v>23</v>
      </c>
      <c r="B76" s="187"/>
      <c r="C76" s="36">
        <f>C77+C78</f>
        <v>19.071932816</v>
      </c>
      <c r="D76" s="36">
        <f>D77+D78</f>
        <v>78.680302937958601</v>
      </c>
      <c r="E76" s="36">
        <f>E77+E78</f>
        <v>3.1245054524825155</v>
      </c>
      <c r="F76" s="36">
        <f>F77+F78</f>
        <v>24.177243452999512</v>
      </c>
      <c r="G76" s="36">
        <f>G77+G78</f>
        <v>14.648183320000001</v>
      </c>
      <c r="H76" s="163">
        <f t="shared" si="6"/>
        <v>139.70216797944062</v>
      </c>
      <c r="I76" s="3"/>
    </row>
    <row r="77" spans="1:28" x14ac:dyDescent="0.35">
      <c r="A77" s="149" t="s">
        <v>24</v>
      </c>
      <c r="B77" s="35"/>
      <c r="C77" s="16">
        <f>(Résultats!AW$162+Résultats!AW$163+Résultats!AW$164+Résultats!AW$165+Résultats!AW$166+Résultats!AW$167)/1000000</f>
        <v>19.071932816</v>
      </c>
      <c r="D77" s="16">
        <f>(Résultats!AW$171+Résultats!AW$173+Résultats!AW$174+Résultats!AW$175+Résultats!AW$176+Résultats!AW$177+Résultats!AW$178+Résultats!AW$179+Résultats!AW$180+Résultats!AW$181+Résultats!AW$182)/1000000</f>
        <v>68.041997997958603</v>
      </c>
      <c r="E77" s="16">
        <f>'T energie usages'!J95/'T energie usages'!J$98*(Résultats!AW$192+Résultats!AW$193+Résultats!AW$194)/1000000</f>
        <v>3.0255429687785367</v>
      </c>
      <c r="F77" s="16">
        <f>(Résultats!AW$197+Résultats!AW$198+Résultats!AW$199+Résultats!AW$200+Résultats!AW$201+Résultats!AW$202+Résultats!AW$203+Résultats!AW$204+Résultats!AW$205+Résultats!AW$206+Résultats!AW$207+Résultats!AW$208+Résultats!AW$216+Résultats!AW$218)/1000000</f>
        <v>23.598696409899514</v>
      </c>
      <c r="G77" s="16">
        <f>Résultats!AW$133/1000000</f>
        <v>14.648183320000001</v>
      </c>
      <c r="H77" s="95">
        <f t="shared" si="6"/>
        <v>128.38635351263667</v>
      </c>
      <c r="I77" s="3"/>
    </row>
    <row r="78" spans="1:28" x14ac:dyDescent="0.35">
      <c r="A78" s="149" t="s">
        <v>25</v>
      </c>
      <c r="B78" s="35"/>
      <c r="C78" s="16">
        <v>0</v>
      </c>
      <c r="D78" s="16">
        <f>(Résultats!AW$172)/1000000</f>
        <v>10.638304939999999</v>
      </c>
      <c r="E78" s="16">
        <f>'T energie usages'!J97/'T energie usages'!J$98*(Résultats!AW$192+Résultats!AW$193+Résultats!AW$194)/1000000</f>
        <v>9.8962483703979046E-2</v>
      </c>
      <c r="F78" s="16">
        <f>(Résultats!AW$196)/1000000</f>
        <v>0.57854704310000005</v>
      </c>
      <c r="G78" s="16">
        <v>0</v>
      </c>
      <c r="H78" s="95">
        <f t="shared" si="6"/>
        <v>11.315814466803978</v>
      </c>
      <c r="I78" s="3"/>
    </row>
    <row r="79" spans="1:28" x14ac:dyDescent="0.35">
      <c r="A79" s="48" t="s">
        <v>41</v>
      </c>
      <c r="B79" s="37"/>
      <c r="C79" s="37">
        <f>SUM(C74:C76)+C71</f>
        <v>19.347170887402999</v>
      </c>
      <c r="D79" s="37">
        <f>SUM(D74:D76)+D71</f>
        <v>179.41674132113479</v>
      </c>
      <c r="E79" s="37">
        <f>SUM(E74:E76)+E71</f>
        <v>9.8089710652999997</v>
      </c>
      <c r="F79" s="37">
        <f>SUM(F74:F76)+F71</f>
        <v>42.071357343456903</v>
      </c>
      <c r="G79" s="37">
        <f>SUM(G74:G76)+G71</f>
        <v>14.648183320000001</v>
      </c>
      <c r="H79" s="167">
        <f t="shared" si="6"/>
        <v>265.2924239372947</v>
      </c>
      <c r="I79" s="3"/>
    </row>
    <row r="80" spans="1:28" x14ac:dyDescent="0.35">
      <c r="A80" s="164" t="s">
        <v>43</v>
      </c>
      <c r="B80" s="164"/>
      <c r="C80" s="165">
        <f>(Résultats!AW$135+Résultats!AW$162+Résultats!AW$163+Résultats!AW$164+Résultats!AW$165+Résultats!AW$166+Résultats!AW$167+Résultats!AW$168+Résultats!AW$169)/1000000</f>
        <v>19.347170514999998</v>
      </c>
      <c r="D80" s="165">
        <f>(Résultats!AW$137+Résultats!AW$171+Résultats!AW$172+Résultats!AW$173+Résultats!AW$174+Résultats!AW$175+Résultats!AW$176+Résultats!AW$177+Résultats!AW$178+Résultats!AW$179+Résultats!AW$180+Résultats!AW$181+Résultats!AW$182+Résultats!AW$183+Résultats!AW$184+Résultats!AW$185+Résultats!AW$186+Résultats!AW$187+Résultats!AW$188+Résultats!AW$189)/1000000</f>
        <v>179.4367333688586</v>
      </c>
      <c r="E80" s="165">
        <f>(Résultats!AW$192+Résultats!AW$193+Résultats!AW$194)/1000000</f>
        <v>9.8089710653000015</v>
      </c>
      <c r="F80" s="165">
        <f>(Résultats!AW$139+Résultats!AW$196+Résultats!AW$197+Résultats!AW$198+Résultats!AW$199+Résultats!AW$200+Résultats!AW$201+Résultats!AW$202+Résultats!AW$203+Résultats!AW$204+Résultats!AW$205+Résultats!AW$206+Résultats!AW$207+Résultats!AW$208+Résultats!AW$209+Résultats!AW$210+Résultats!AW$211+Résultats!AW$212+Résultats!AW$213+Résultats!AW$214+Résultats!AW$215+Résultats!AW$216+Résultats!AW$218)/1000000</f>
        <v>42.134892600309513</v>
      </c>
      <c r="G80" s="165">
        <f>Résultats!AW133/1000000</f>
        <v>14.648183320000001</v>
      </c>
      <c r="H80" s="188">
        <f t="shared" si="6"/>
        <v>265.37595086946811</v>
      </c>
      <c r="I80" s="47"/>
    </row>
    <row r="81" spans="1:9" x14ac:dyDescent="0.35">
      <c r="A81" s="164"/>
      <c r="B81" s="164"/>
      <c r="C81" s="165"/>
      <c r="D81" s="165"/>
      <c r="E81" s="165"/>
      <c r="F81" s="165"/>
      <c r="G81" s="165"/>
      <c r="H81" s="165">
        <f>Résultats!AW227/1000000</f>
        <v>265.37595040000002</v>
      </c>
      <c r="I81" s="3"/>
    </row>
    <row r="82" spans="1:9" x14ac:dyDescent="0.35">
      <c r="A82" s="3"/>
      <c r="B82" s="3"/>
      <c r="C82" s="3"/>
      <c r="D82" s="3"/>
      <c r="E82" s="3"/>
      <c r="F82" s="3"/>
      <c r="G82" s="3"/>
      <c r="H82" s="3"/>
      <c r="I82" s="3"/>
    </row>
    <row r="83" spans="1:9" x14ac:dyDescent="0.35">
      <c r="A83" s="3"/>
      <c r="B83" s="3"/>
      <c r="C83" s="3"/>
      <c r="D83" s="3"/>
      <c r="E83" s="3"/>
      <c r="F83" s="3"/>
      <c r="G83" s="3"/>
      <c r="H83" s="3"/>
      <c r="I83" s="3"/>
    </row>
    <row r="84" spans="1:9" s="3" customFormat="1" x14ac:dyDescent="0.35"/>
    <row r="85" spans="1:9" s="3" customFormat="1" x14ac:dyDescent="0.35">
      <c r="G85" s="45"/>
    </row>
    <row r="86" spans="1:9" s="3" customFormat="1" x14ac:dyDescent="0.35">
      <c r="H86" s="47"/>
    </row>
    <row r="87" spans="1:9" s="3" customFormat="1" x14ac:dyDescent="0.35">
      <c r="C87" s="45"/>
      <c r="H87" s="47"/>
    </row>
    <row r="88" spans="1:9" s="3" customFormat="1" x14ac:dyDescent="0.35">
      <c r="C88" s="45"/>
      <c r="H88" s="47"/>
    </row>
    <row r="89" spans="1:9" s="3" customFormat="1" x14ac:dyDescent="0.35">
      <c r="C89" s="45"/>
      <c r="H89" s="47"/>
    </row>
    <row r="90" spans="1:9" s="3" customFormat="1" x14ac:dyDescent="0.35">
      <c r="C90" s="45"/>
      <c r="H90" s="47"/>
    </row>
    <row r="91" spans="1:9" s="3" customFormat="1" x14ac:dyDescent="0.35">
      <c r="C91" s="45"/>
      <c r="H91" s="47"/>
    </row>
    <row r="92" spans="1:9" s="3" customFormat="1" x14ac:dyDescent="0.35">
      <c r="C92" s="45"/>
    </row>
    <row r="93" spans="1:9" s="3" customFormat="1" x14ac:dyDescent="0.35">
      <c r="C93" s="45"/>
    </row>
    <row r="94" spans="1:9" s="3" customFormat="1" x14ac:dyDescent="0.35">
      <c r="C94" s="45"/>
    </row>
    <row r="95" spans="1:9" s="3" customFormat="1" x14ac:dyDescent="0.35">
      <c r="C95" s="45"/>
    </row>
    <row r="96" spans="1:9" s="3" customFormat="1" x14ac:dyDescent="0.35">
      <c r="C96" s="45"/>
    </row>
    <row r="97" spans="3:5" s="3" customFormat="1" x14ac:dyDescent="0.35">
      <c r="C97" s="45"/>
    </row>
    <row r="98" spans="3:5" s="3" customFormat="1" x14ac:dyDescent="0.35">
      <c r="C98" s="45"/>
    </row>
    <row r="99" spans="3:5" s="3" customFormat="1" x14ac:dyDescent="0.35">
      <c r="C99" s="45"/>
    </row>
    <row r="100" spans="3:5" s="3" customFormat="1" x14ac:dyDescent="0.35">
      <c r="C100" s="45"/>
    </row>
    <row r="101" spans="3:5" s="3" customFormat="1" x14ac:dyDescent="0.35">
      <c r="C101" s="45"/>
    </row>
    <row r="102" spans="3:5" s="3" customFormat="1" x14ac:dyDescent="0.35">
      <c r="C102" s="45"/>
    </row>
    <row r="103" spans="3:5" s="3" customFormat="1" x14ac:dyDescent="0.35"/>
    <row r="104" spans="3:5" s="3" customFormat="1" x14ac:dyDescent="0.35">
      <c r="C104" s="45"/>
    </row>
    <row r="105" spans="3:5" s="3" customFormat="1" x14ac:dyDescent="0.35">
      <c r="C105" s="45"/>
    </row>
    <row r="106" spans="3:5" s="3" customFormat="1" x14ac:dyDescent="0.35">
      <c r="C106" s="45"/>
    </row>
    <row r="107" spans="3:5" s="3" customFormat="1" x14ac:dyDescent="0.35">
      <c r="C107" s="45"/>
    </row>
    <row r="108" spans="3:5" s="3" customFormat="1" x14ac:dyDescent="0.35">
      <c r="C108" s="45"/>
    </row>
    <row r="109" spans="3:5" s="3" customFormat="1" x14ac:dyDescent="0.35">
      <c r="C109" s="45"/>
    </row>
    <row r="110" spans="3:5" s="3" customFormat="1" x14ac:dyDescent="0.35">
      <c r="C110" s="45"/>
    </row>
    <row r="111" spans="3:5" s="3" customFormat="1" x14ac:dyDescent="0.35">
      <c r="C111" s="45"/>
    </row>
    <row r="112" spans="3:5" s="3" customFormat="1" x14ac:dyDescent="0.35">
      <c r="C112" s="45"/>
      <c r="D112" s="212"/>
      <c r="E112" s="212"/>
    </row>
    <row r="113" spans="3:3" s="3" customFormat="1" x14ac:dyDescent="0.35">
      <c r="C113" s="45"/>
    </row>
    <row r="114" spans="3:3" s="3" customFormat="1" x14ac:dyDescent="0.35">
      <c r="C114" s="45"/>
    </row>
    <row r="115" spans="3:3" s="3" customFormat="1" x14ac:dyDescent="0.35">
      <c r="C115" s="45"/>
    </row>
    <row r="116" spans="3:3" s="3" customFormat="1" x14ac:dyDescent="0.35">
      <c r="C116" s="45"/>
    </row>
    <row r="117" spans="3:3" s="3" customFormat="1" x14ac:dyDescent="0.35">
      <c r="C117" s="45"/>
    </row>
    <row r="118" spans="3:3" s="3" customFormat="1" x14ac:dyDescent="0.35">
      <c r="C118" s="45"/>
    </row>
    <row r="119" spans="3:3" s="3" customFormat="1" x14ac:dyDescent="0.35">
      <c r="C119" s="45"/>
    </row>
    <row r="120" spans="3:3" s="3" customFormat="1" x14ac:dyDescent="0.35">
      <c r="C120" s="45"/>
    </row>
    <row r="121" spans="3:3" s="3" customFormat="1" x14ac:dyDescent="0.35">
      <c r="C121" s="45"/>
    </row>
    <row r="122" spans="3:3" s="3" customFormat="1" x14ac:dyDescent="0.35"/>
    <row r="123" spans="3:3" s="3" customFormat="1" x14ac:dyDescent="0.35"/>
    <row r="124" spans="3:3" s="3" customFormat="1" x14ac:dyDescent="0.35"/>
    <row r="125" spans="3:3" s="3" customFormat="1" x14ac:dyDescent="0.35"/>
    <row r="126" spans="3:3" s="3" customFormat="1" x14ac:dyDescent="0.35"/>
    <row r="127" spans="3:3" s="3" customFormat="1" x14ac:dyDescent="0.35"/>
    <row r="128" spans="3:3" s="3" customFormat="1" x14ac:dyDescent="0.35"/>
    <row r="129" s="3" customFormat="1" x14ac:dyDescent="0.35"/>
    <row r="130" s="3" customFormat="1" x14ac:dyDescent="0.35"/>
    <row r="131" s="3" customFormat="1" x14ac:dyDescent="0.35"/>
    <row r="132" s="3" customFormat="1" x14ac:dyDescent="0.35"/>
    <row r="133" s="3" customFormat="1" x14ac:dyDescent="0.35"/>
    <row r="134" s="3" customFormat="1" x14ac:dyDescent="0.35"/>
    <row r="135" s="3" customFormat="1" x14ac:dyDescent="0.35"/>
    <row r="136" s="3" customFormat="1" x14ac:dyDescent="0.35"/>
    <row r="137" s="3" customFormat="1" x14ac:dyDescent="0.35"/>
    <row r="138" s="3" customFormat="1" x14ac:dyDescent="0.35"/>
    <row r="139" s="3" customFormat="1" x14ac:dyDescent="0.35"/>
    <row r="140" s="3" customFormat="1" x14ac:dyDescent="0.35"/>
    <row r="141" s="3" customFormat="1" x14ac:dyDescent="0.35"/>
    <row r="142" s="3" customFormat="1" x14ac:dyDescent="0.35"/>
    <row r="143" s="3" customFormat="1" x14ac:dyDescent="0.35"/>
    <row r="144" s="3" customFormat="1" x14ac:dyDescent="0.35"/>
    <row r="145" s="3" customFormat="1" x14ac:dyDescent="0.35"/>
    <row r="146" s="3" customFormat="1" x14ac:dyDescent="0.35"/>
    <row r="147" s="3" customFormat="1" x14ac:dyDescent="0.35"/>
    <row r="148" s="3" customFormat="1" x14ac:dyDescent="0.35"/>
    <row r="149" s="3" customFormat="1" x14ac:dyDescent="0.35"/>
    <row r="150" s="3" customFormat="1" x14ac:dyDescent="0.35"/>
    <row r="151" s="3" customFormat="1" x14ac:dyDescent="0.35"/>
    <row r="152" s="3" customFormat="1" x14ac:dyDescent="0.35"/>
    <row r="153" s="3" customFormat="1" x14ac:dyDescent="0.35"/>
    <row r="154" s="3" customFormat="1" x14ac:dyDescent="0.35"/>
    <row r="155" s="3" customFormat="1" x14ac:dyDescent="0.35"/>
    <row r="156" s="3" customFormat="1" x14ac:dyDescent="0.35"/>
    <row r="157" s="3" customFormat="1" x14ac:dyDescent="0.35"/>
    <row r="158" s="3" customFormat="1" x14ac:dyDescent="0.35"/>
    <row r="159" s="3" customFormat="1" x14ac:dyDescent="0.35"/>
    <row r="160" s="3" customFormat="1" x14ac:dyDescent="0.35"/>
    <row r="161" s="3" customFormat="1" x14ac:dyDescent="0.35"/>
    <row r="162" s="3" customFormat="1" x14ac:dyDescent="0.35"/>
    <row r="163" s="3" customFormat="1" x14ac:dyDescent="0.35"/>
    <row r="164" s="3" customFormat="1" x14ac:dyDescent="0.35"/>
    <row r="165" s="3" customFormat="1" x14ac:dyDescent="0.35"/>
    <row r="166" s="3" customFormat="1" x14ac:dyDescent="0.35"/>
    <row r="167" s="3" customFormat="1" x14ac:dyDescent="0.35"/>
    <row r="168" s="3" customFormat="1" x14ac:dyDescent="0.35"/>
    <row r="169" s="3" customFormat="1" x14ac:dyDescent="0.35"/>
    <row r="170" s="3" customFormat="1" x14ac:dyDescent="0.35"/>
    <row r="171" s="3" customFormat="1" x14ac:dyDescent="0.35"/>
    <row r="172" s="3" customFormat="1" x14ac:dyDescent="0.35"/>
    <row r="173" s="3" customFormat="1" x14ac:dyDescent="0.35"/>
    <row r="174" s="3" customFormat="1" x14ac:dyDescent="0.35"/>
    <row r="175" s="3" customFormat="1" x14ac:dyDescent="0.35"/>
    <row r="176" s="3" customFormat="1" x14ac:dyDescent="0.35"/>
    <row r="177" s="3" customFormat="1" x14ac:dyDescent="0.35"/>
    <row r="178" s="3" customFormat="1" x14ac:dyDescent="0.35"/>
    <row r="179" s="3" customFormat="1" x14ac:dyDescent="0.35"/>
    <row r="180" s="3" customFormat="1" x14ac:dyDescent="0.35"/>
    <row r="181" s="3" customFormat="1" x14ac:dyDescent="0.35"/>
    <row r="182" s="3" customFormat="1" x14ac:dyDescent="0.35"/>
    <row r="183" s="3" customFormat="1" x14ac:dyDescent="0.35"/>
    <row r="184" s="3" customFormat="1" x14ac:dyDescent="0.35"/>
    <row r="185" s="3" customFormat="1" x14ac:dyDescent="0.35"/>
    <row r="186" s="3" customFormat="1" x14ac:dyDescent="0.35"/>
    <row r="187" s="3" customFormat="1" x14ac:dyDescent="0.35"/>
    <row r="188" s="3" customFormat="1" x14ac:dyDescent="0.35"/>
    <row r="189" s="3" customFormat="1" x14ac:dyDescent="0.35"/>
    <row r="190" s="3" customFormat="1" x14ac:dyDescent="0.35"/>
    <row r="191" s="3" customFormat="1" x14ac:dyDescent="0.35"/>
    <row r="192" s="3" customFormat="1" x14ac:dyDescent="0.35"/>
    <row r="193" s="3" customFormat="1" x14ac:dyDescent="0.35"/>
    <row r="194" s="3" customFormat="1" x14ac:dyDescent="0.35"/>
    <row r="195" s="3" customFormat="1" x14ac:dyDescent="0.35"/>
    <row r="196" s="3" customFormat="1" x14ac:dyDescent="0.35"/>
    <row r="197" s="3" customFormat="1" x14ac:dyDescent="0.35"/>
    <row r="198" s="3" customFormat="1" x14ac:dyDescent="0.35"/>
    <row r="199" s="3" customFormat="1" x14ac:dyDescent="0.35"/>
    <row r="200" s="3" customFormat="1" x14ac:dyDescent="0.35"/>
    <row r="201" s="3" customFormat="1" x14ac:dyDescent="0.35"/>
    <row r="202" s="3" customFormat="1" x14ac:dyDescent="0.35"/>
    <row r="203" s="3" customFormat="1" x14ac:dyDescent="0.35"/>
    <row r="204" s="3" customFormat="1" x14ac:dyDescent="0.35"/>
    <row r="205" s="3" customFormat="1" x14ac:dyDescent="0.35"/>
    <row r="206" s="3" customFormat="1" x14ac:dyDescent="0.35"/>
    <row r="207" s="3" customFormat="1" x14ac:dyDescent="0.35"/>
    <row r="208" s="3" customFormat="1" x14ac:dyDescent="0.35"/>
    <row r="209" s="3" customFormat="1" x14ac:dyDescent="0.35"/>
    <row r="210" s="3" customFormat="1" x14ac:dyDescent="0.35"/>
    <row r="211" s="3" customFormat="1" x14ac:dyDescent="0.35"/>
    <row r="212" s="3" customFormat="1" x14ac:dyDescent="0.35"/>
    <row r="213" s="3" customFormat="1" x14ac:dyDescent="0.35"/>
    <row r="214" s="3" customFormat="1" x14ac:dyDescent="0.35"/>
    <row r="215" s="3" customFormat="1" x14ac:dyDescent="0.35"/>
    <row r="216" s="3" customFormat="1" x14ac:dyDescent="0.35"/>
    <row r="217" s="3" customFormat="1" x14ac:dyDescent="0.35"/>
    <row r="218" s="3" customFormat="1" x14ac:dyDescent="0.35"/>
    <row r="219" s="3" customFormat="1" x14ac:dyDescent="0.35"/>
    <row r="220" s="3" customFormat="1" x14ac:dyDescent="0.35"/>
    <row r="221" s="3" customFormat="1" x14ac:dyDescent="0.35"/>
    <row r="222" s="3" customFormat="1" x14ac:dyDescent="0.35"/>
    <row r="223" s="3" customFormat="1" x14ac:dyDescent="0.35"/>
    <row r="224" s="3" customFormat="1" x14ac:dyDescent="0.35"/>
    <row r="225" s="3" customFormat="1" x14ac:dyDescent="0.35"/>
    <row r="226" s="3" customFormat="1" x14ac:dyDescent="0.35"/>
    <row r="227" s="3" customFormat="1" x14ac:dyDescent="0.35"/>
    <row r="228" s="3" customFormat="1" x14ac:dyDescent="0.35"/>
    <row r="229" s="3" customFormat="1" x14ac:dyDescent="0.35"/>
    <row r="230" s="3" customFormat="1" x14ac:dyDescent="0.35"/>
    <row r="231" s="3" customFormat="1" x14ac:dyDescent="0.35"/>
    <row r="232" s="3" customFormat="1" x14ac:dyDescent="0.35"/>
    <row r="233" s="3" customFormat="1" x14ac:dyDescent="0.35"/>
    <row r="234" s="3" customFormat="1" x14ac:dyDescent="0.35"/>
    <row r="235" s="3" customFormat="1" x14ac:dyDescent="0.35"/>
    <row r="236" s="3" customFormat="1" x14ac:dyDescent="0.35"/>
    <row r="237" s="3" customFormat="1" x14ac:dyDescent="0.35"/>
    <row r="238" s="3" customFormat="1" x14ac:dyDescent="0.35"/>
    <row r="239" s="3" customFormat="1" x14ac:dyDescent="0.35"/>
    <row r="240" s="3" customFormat="1" x14ac:dyDescent="0.35"/>
    <row r="241" s="3" customFormat="1" x14ac:dyDescent="0.35"/>
    <row r="242" s="3" customFormat="1" x14ac:dyDescent="0.35"/>
    <row r="243" s="3" customFormat="1" x14ac:dyDescent="0.35"/>
    <row r="244" s="3" customFormat="1" x14ac:dyDescent="0.35"/>
    <row r="245" s="3" customFormat="1" x14ac:dyDescent="0.35"/>
    <row r="246" s="3" customFormat="1" x14ac:dyDescent="0.35"/>
    <row r="247" s="3" customFormat="1" x14ac:dyDescent="0.35"/>
    <row r="248" s="3" customFormat="1" x14ac:dyDescent="0.35"/>
    <row r="249" s="3" customFormat="1" x14ac:dyDescent="0.35"/>
    <row r="250" s="3" customFormat="1" x14ac:dyDescent="0.35"/>
    <row r="251" s="3" customFormat="1" x14ac:dyDescent="0.35"/>
    <row r="252" s="3" customFormat="1" x14ac:dyDescent="0.35"/>
    <row r="253" s="3" customFormat="1" x14ac:dyDescent="0.35"/>
    <row r="254" s="3" customFormat="1" x14ac:dyDescent="0.35"/>
    <row r="255" s="3" customFormat="1" x14ac:dyDescent="0.35"/>
    <row r="256" s="3" customFormat="1" x14ac:dyDescent="0.35"/>
    <row r="257" s="3" customFormat="1" x14ac:dyDescent="0.35"/>
    <row r="258" s="3" customFormat="1" x14ac:dyDescent="0.35"/>
    <row r="259" s="3" customFormat="1" x14ac:dyDescent="0.35"/>
    <row r="260" s="3" customFormat="1" x14ac:dyDescent="0.35"/>
    <row r="261" s="3" customFormat="1" x14ac:dyDescent="0.35"/>
    <row r="262" s="3" customFormat="1" x14ac:dyDescent="0.35"/>
    <row r="263" s="3" customFormat="1" x14ac:dyDescent="0.35"/>
    <row r="264" s="3" customFormat="1" x14ac:dyDescent="0.35"/>
    <row r="265" s="3" customFormat="1" x14ac:dyDescent="0.35"/>
    <row r="266" s="3" customFormat="1" x14ac:dyDescent="0.35"/>
    <row r="267" s="3" customFormat="1" x14ac:dyDescent="0.35"/>
    <row r="268" s="3" customFormat="1" x14ac:dyDescent="0.35"/>
    <row r="269" s="3" customFormat="1" x14ac:dyDescent="0.35"/>
    <row r="270" s="3" customFormat="1" x14ac:dyDescent="0.35"/>
    <row r="271" s="3" customFormat="1" x14ac:dyDescent="0.35"/>
    <row r="272" s="3" customFormat="1" x14ac:dyDescent="0.35"/>
    <row r="273" s="3" customFormat="1" x14ac:dyDescent="0.35"/>
    <row r="274" s="3" customFormat="1" x14ac:dyDescent="0.35"/>
    <row r="275" s="3" customFormat="1" x14ac:dyDescent="0.35"/>
    <row r="276" s="3" customFormat="1" x14ac:dyDescent="0.35"/>
    <row r="277" s="3" customFormat="1" x14ac:dyDescent="0.35"/>
    <row r="278" s="3" customFormat="1" x14ac:dyDescent="0.35"/>
    <row r="279" s="3" customFormat="1" x14ac:dyDescent="0.35"/>
    <row r="280" s="3" customFormat="1" x14ac:dyDescent="0.35"/>
    <row r="281" s="3" customFormat="1" x14ac:dyDescent="0.35"/>
    <row r="282" s="3" customFormat="1" x14ac:dyDescent="0.35"/>
    <row r="283" s="3" customFormat="1" x14ac:dyDescent="0.35"/>
    <row r="284" s="3" customFormat="1" x14ac:dyDescent="0.35"/>
    <row r="285" s="3" customFormat="1" x14ac:dyDescent="0.35"/>
    <row r="286" s="3" customFormat="1" x14ac:dyDescent="0.35"/>
    <row r="287" s="3" customFormat="1" x14ac:dyDescent="0.35"/>
    <row r="288" s="3" customFormat="1" x14ac:dyDescent="0.35"/>
    <row r="289" s="3" customFormat="1" x14ac:dyDescent="0.35"/>
    <row r="290" s="3" customFormat="1" x14ac:dyDescent="0.35"/>
    <row r="291" s="3" customFormat="1" x14ac:dyDescent="0.35"/>
    <row r="292" s="3" customFormat="1" x14ac:dyDescent="0.35"/>
    <row r="293" s="3" customFormat="1" x14ac:dyDescent="0.35"/>
    <row r="294" s="3" customFormat="1" x14ac:dyDescent="0.35"/>
    <row r="295" s="3" customFormat="1" x14ac:dyDescent="0.35"/>
    <row r="296" s="3" customFormat="1" x14ac:dyDescent="0.35"/>
    <row r="297" s="3" customFormat="1" x14ac:dyDescent="0.35"/>
    <row r="298" s="3" customFormat="1" x14ac:dyDescent="0.35"/>
    <row r="299" s="3" customFormat="1" x14ac:dyDescent="0.35"/>
    <row r="300" s="3" customFormat="1" x14ac:dyDescent="0.35"/>
    <row r="301" s="3" customFormat="1" x14ac:dyDescent="0.35"/>
    <row r="302" s="3" customFormat="1" x14ac:dyDescent="0.35"/>
    <row r="303" s="3" customFormat="1" x14ac:dyDescent="0.35"/>
    <row r="304" s="3" customFormat="1" x14ac:dyDescent="0.35"/>
    <row r="305" s="3" customFormat="1" x14ac:dyDescent="0.35"/>
    <row r="306" s="3" customFormat="1" x14ac:dyDescent="0.35"/>
    <row r="307" s="3" customFormat="1" x14ac:dyDescent="0.35"/>
    <row r="308" s="3" customFormat="1" x14ac:dyDescent="0.35"/>
    <row r="309" s="3" customFormat="1" x14ac:dyDescent="0.35"/>
    <row r="310" s="3" customFormat="1" x14ac:dyDescent="0.35"/>
    <row r="311" s="3" customFormat="1" x14ac:dyDescent="0.35"/>
    <row r="312" s="3" customFormat="1" x14ac:dyDescent="0.35"/>
    <row r="313" s="3" customFormat="1" x14ac:dyDescent="0.35"/>
    <row r="314" s="3" customFormat="1" x14ac:dyDescent="0.35"/>
    <row r="315" s="3" customFormat="1" x14ac:dyDescent="0.35"/>
    <row r="316" s="3" customFormat="1" x14ac:dyDescent="0.35"/>
    <row r="317" s="3" customFormat="1" x14ac:dyDescent="0.35"/>
    <row r="318" s="3" customFormat="1" x14ac:dyDescent="0.35"/>
    <row r="319" s="3" customFormat="1" x14ac:dyDescent="0.35"/>
    <row r="320" s="3" customFormat="1" x14ac:dyDescent="0.35"/>
    <row r="321" s="3" customFormat="1" x14ac:dyDescent="0.35"/>
    <row r="322" s="3" customFormat="1" x14ac:dyDescent="0.35"/>
    <row r="323" s="3" customFormat="1" x14ac:dyDescent="0.35"/>
    <row r="324" s="3" customFormat="1" x14ac:dyDescent="0.35"/>
    <row r="325" s="3" customFormat="1" x14ac:dyDescent="0.35"/>
    <row r="326" s="3" customFormat="1" x14ac:dyDescent="0.35"/>
    <row r="327" s="3" customFormat="1" x14ac:dyDescent="0.35"/>
    <row r="328" s="3" customFormat="1" x14ac:dyDescent="0.35"/>
    <row r="329" s="3" customFormat="1" x14ac:dyDescent="0.35"/>
    <row r="330" s="3" customFormat="1" x14ac:dyDescent="0.35"/>
    <row r="331" s="3" customFormat="1" x14ac:dyDescent="0.35"/>
    <row r="332" s="3" customFormat="1" x14ac:dyDescent="0.35"/>
    <row r="333" s="3" customFormat="1" x14ac:dyDescent="0.35"/>
    <row r="334" s="3" customFormat="1" x14ac:dyDescent="0.35"/>
    <row r="335" s="3" customFormat="1" x14ac:dyDescent="0.35"/>
    <row r="336" s="3" customFormat="1" x14ac:dyDescent="0.35"/>
    <row r="337" s="3" customFormat="1" x14ac:dyDescent="0.35"/>
    <row r="338" s="3" customFormat="1" x14ac:dyDescent="0.35"/>
    <row r="339" s="3" customFormat="1" x14ac:dyDescent="0.35"/>
    <row r="340" s="3" customFormat="1" x14ac:dyDescent="0.35"/>
    <row r="341" s="3" customFormat="1" x14ac:dyDescent="0.35"/>
    <row r="342" s="3" customFormat="1" x14ac:dyDescent="0.35"/>
    <row r="343" s="3" customFormat="1" x14ac:dyDescent="0.35"/>
    <row r="344" s="3" customFormat="1" x14ac:dyDescent="0.35"/>
    <row r="345" s="3" customFormat="1" x14ac:dyDescent="0.35"/>
    <row r="346" s="3" customFormat="1" x14ac:dyDescent="0.35"/>
    <row r="347" s="3" customFormat="1" x14ac:dyDescent="0.35"/>
    <row r="348" s="3" customFormat="1" x14ac:dyDescent="0.35"/>
    <row r="349" s="3" customFormat="1" x14ac:dyDescent="0.35"/>
    <row r="350" s="3" customFormat="1" x14ac:dyDescent="0.35"/>
    <row r="351" s="3" customFormat="1" x14ac:dyDescent="0.35"/>
    <row r="352" s="3" customFormat="1" x14ac:dyDescent="0.35"/>
    <row r="353" s="3" customFormat="1" x14ac:dyDescent="0.35"/>
    <row r="354" s="3" customFormat="1" x14ac:dyDescent="0.35"/>
    <row r="355" s="3" customFormat="1" x14ac:dyDescent="0.35"/>
    <row r="356" s="3" customFormat="1" x14ac:dyDescent="0.35"/>
    <row r="357" s="3" customFormat="1" x14ac:dyDescent="0.35"/>
    <row r="358" s="3" customFormat="1" x14ac:dyDescent="0.35"/>
    <row r="359" s="3" customFormat="1" x14ac:dyDescent="0.35"/>
    <row r="360" s="3" customFormat="1" x14ac:dyDescent="0.35"/>
    <row r="361" s="3" customFormat="1" x14ac:dyDescent="0.35"/>
    <row r="362" s="3" customFormat="1" x14ac:dyDescent="0.35"/>
    <row r="363" s="3" customFormat="1" x14ac:dyDescent="0.35"/>
    <row r="364" s="3" customFormat="1" x14ac:dyDescent="0.35"/>
    <row r="365" s="3" customFormat="1" x14ac:dyDescent="0.35"/>
    <row r="366" s="3" customFormat="1" x14ac:dyDescent="0.35"/>
    <row r="367" s="3" customFormat="1" x14ac:dyDescent="0.35"/>
    <row r="368" s="3" customFormat="1" x14ac:dyDescent="0.35"/>
    <row r="369" s="3" customFormat="1" x14ac:dyDescent="0.35"/>
    <row r="370" s="3" customFormat="1" x14ac:dyDescent="0.35"/>
    <row r="371" s="3" customFormat="1" x14ac:dyDescent="0.35"/>
    <row r="372" s="3" customFormat="1" x14ac:dyDescent="0.35"/>
    <row r="373" s="3" customFormat="1" x14ac:dyDescent="0.35"/>
    <row r="374" s="3" customFormat="1" x14ac:dyDescent="0.35"/>
    <row r="375" s="3" customFormat="1" x14ac:dyDescent="0.35"/>
    <row r="376" s="3" customFormat="1" x14ac:dyDescent="0.35"/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Feuil16">
    <tabColor rgb="FF0070C0"/>
  </sheetPr>
  <dimension ref="A1:BD32"/>
  <sheetViews>
    <sheetView topLeftCell="A2" zoomScale="80" zoomScaleNormal="80" workbookViewId="0">
      <selection activeCell="G21" sqref="G21:G22"/>
    </sheetView>
  </sheetViews>
  <sheetFormatPr baseColWidth="10" defaultRowHeight="14.5" x14ac:dyDescent="0.35"/>
  <cols>
    <col min="2" max="2" width="19.7265625" customWidth="1"/>
    <col min="3" max="3" width="21.54296875" bestFit="1" customWidth="1"/>
    <col min="4" max="6" width="13.54296875" hidden="1" customWidth="1"/>
    <col min="7" max="8" width="7.1796875" customWidth="1"/>
    <col min="9" max="18" width="7.1796875" bestFit="1" customWidth="1"/>
    <col min="19" max="19" width="7.81640625" customWidth="1"/>
    <col min="20" max="22" width="7.1796875" bestFit="1" customWidth="1"/>
    <col min="23" max="23" width="7.81640625" customWidth="1"/>
    <col min="30" max="30" width="19.7265625" hidden="1" customWidth="1"/>
    <col min="31" max="31" width="21.54296875" hidden="1" customWidth="1"/>
    <col min="32" max="34" width="13.54296875" hidden="1" customWidth="1"/>
    <col min="35" max="46" width="7.1796875" hidden="1" customWidth="1"/>
    <col min="47" max="47" width="7.81640625" customWidth="1"/>
    <col min="48" max="50" width="7.1796875" bestFit="1" customWidth="1"/>
    <col min="51" max="51" width="7.81640625" customWidth="1"/>
  </cols>
  <sheetData>
    <row r="1" spans="1:56" s="3" customFormat="1" ht="23.5" x14ac:dyDescent="0.55000000000000004">
      <c r="A1" s="46" t="s">
        <v>99</v>
      </c>
      <c r="AC1" s="46" t="s">
        <v>99</v>
      </c>
    </row>
    <row r="2" spans="1:56" s="3" customFormat="1" ht="23.5" x14ac:dyDescent="0.55000000000000004">
      <c r="A2" s="46"/>
      <c r="D2" s="7"/>
      <c r="E2" s="235">
        <f>'T energie vecteurs'!E5</f>
        <v>4</v>
      </c>
      <c r="F2" s="235">
        <f>E2+9</f>
        <v>13</v>
      </c>
      <c r="G2" s="235">
        <f>F2+3</f>
        <v>16</v>
      </c>
      <c r="H2" s="235">
        <f t="shared" ref="H2:S2" si="0">G2+1</f>
        <v>17</v>
      </c>
      <c r="I2" s="235">
        <f t="shared" si="0"/>
        <v>18</v>
      </c>
      <c r="J2" s="235">
        <f t="shared" si="0"/>
        <v>19</v>
      </c>
      <c r="K2" s="235">
        <f t="shared" si="0"/>
        <v>20</v>
      </c>
      <c r="L2" s="235">
        <f t="shared" si="0"/>
        <v>21</v>
      </c>
      <c r="M2" s="235">
        <f t="shared" si="0"/>
        <v>22</v>
      </c>
      <c r="N2" s="235">
        <f t="shared" si="0"/>
        <v>23</v>
      </c>
      <c r="O2" s="235">
        <f t="shared" si="0"/>
        <v>24</v>
      </c>
      <c r="P2" s="235">
        <f t="shared" si="0"/>
        <v>25</v>
      </c>
      <c r="Q2" s="235">
        <f t="shared" si="0"/>
        <v>26</v>
      </c>
      <c r="R2" s="235">
        <f t="shared" si="0"/>
        <v>27</v>
      </c>
      <c r="S2" s="235">
        <f t="shared" si="0"/>
        <v>28</v>
      </c>
      <c r="T2" s="235">
        <f>S2+5</f>
        <v>33</v>
      </c>
      <c r="U2" s="235">
        <f>T2+5</f>
        <v>38</v>
      </c>
      <c r="V2" s="235">
        <f>U2+5</f>
        <v>43</v>
      </c>
      <c r="W2" s="235">
        <f>V2+5</f>
        <v>48</v>
      </c>
      <c r="AC2" s="46"/>
      <c r="AF2" s="7"/>
      <c r="AG2" s="235">
        <v>3</v>
      </c>
      <c r="AH2" s="235">
        <v>12</v>
      </c>
      <c r="AI2" s="235">
        <v>15</v>
      </c>
      <c r="AJ2" s="235">
        <v>16</v>
      </c>
      <c r="AK2" s="235">
        <v>17</v>
      </c>
      <c r="AL2" s="235">
        <v>18</v>
      </c>
      <c r="AM2" s="235">
        <v>19</v>
      </c>
      <c r="AN2" s="235">
        <v>20</v>
      </c>
      <c r="AO2" s="235">
        <v>21</v>
      </c>
      <c r="AP2" s="235">
        <v>22</v>
      </c>
      <c r="AQ2" s="235">
        <v>23</v>
      </c>
      <c r="AR2" s="235">
        <v>24</v>
      </c>
      <c r="AS2" s="235">
        <v>25</v>
      </c>
      <c r="AT2" s="235">
        <v>26</v>
      </c>
      <c r="AU2" s="235">
        <v>27</v>
      </c>
      <c r="AV2" s="235">
        <v>32</v>
      </c>
      <c r="AW2" s="235">
        <v>37</v>
      </c>
      <c r="AX2" s="235">
        <v>42</v>
      </c>
      <c r="AY2" s="235">
        <v>47</v>
      </c>
    </row>
    <row r="3" spans="1:56" ht="23.5" x14ac:dyDescent="0.55000000000000004">
      <c r="A3" s="228"/>
      <c r="B3" s="3"/>
      <c r="C3" s="42"/>
      <c r="D3" s="11"/>
      <c r="E3" s="238">
        <v>2006</v>
      </c>
      <c r="F3" s="49">
        <v>2015</v>
      </c>
      <c r="G3" s="20">
        <v>2018</v>
      </c>
      <c r="H3" s="4">
        <v>2019</v>
      </c>
      <c r="I3" s="190">
        <v>2020</v>
      </c>
      <c r="J3" s="91">
        <v>2021</v>
      </c>
      <c r="K3" s="27">
        <v>2022</v>
      </c>
      <c r="L3" s="4">
        <v>2023</v>
      </c>
      <c r="M3" s="27">
        <v>2024</v>
      </c>
      <c r="N3" s="83">
        <v>2025</v>
      </c>
      <c r="O3" s="91">
        <v>2026</v>
      </c>
      <c r="P3" s="4">
        <v>2027</v>
      </c>
      <c r="Q3" s="27">
        <v>2028</v>
      </c>
      <c r="R3" s="27">
        <v>2029</v>
      </c>
      <c r="S3" s="83">
        <v>2030</v>
      </c>
      <c r="T3" s="93">
        <v>2035</v>
      </c>
      <c r="U3" s="93">
        <v>2040</v>
      </c>
      <c r="V3" s="4">
        <v>2045</v>
      </c>
      <c r="W3" s="93">
        <v>2050</v>
      </c>
      <c r="X3" s="3"/>
      <c r="AC3" s="228"/>
      <c r="AD3" s="3"/>
      <c r="AE3" s="42"/>
      <c r="AF3" s="11"/>
      <c r="AG3" s="238">
        <v>2006</v>
      </c>
      <c r="AH3" s="49">
        <v>2015</v>
      </c>
      <c r="AI3" s="20">
        <v>2018</v>
      </c>
      <c r="AJ3" s="4">
        <v>2019</v>
      </c>
      <c r="AK3" s="190">
        <v>2020</v>
      </c>
      <c r="AL3" s="91">
        <v>2021</v>
      </c>
      <c r="AM3" s="27">
        <v>2022</v>
      </c>
      <c r="AN3" s="4">
        <v>2023</v>
      </c>
      <c r="AO3" s="27">
        <v>2024</v>
      </c>
      <c r="AP3" s="83">
        <v>2025</v>
      </c>
      <c r="AQ3" s="91">
        <v>2026</v>
      </c>
      <c r="AR3" s="4">
        <v>2027</v>
      </c>
      <c r="AS3" s="27">
        <v>2028</v>
      </c>
      <c r="AT3" s="27">
        <v>2029</v>
      </c>
      <c r="AU3" s="83">
        <v>2030</v>
      </c>
      <c r="AV3" s="93">
        <v>2035</v>
      </c>
      <c r="AW3" s="93">
        <v>2040</v>
      </c>
      <c r="AX3" s="4">
        <v>2045</v>
      </c>
      <c r="AY3" s="93">
        <v>2050</v>
      </c>
      <c r="AZ3" s="3"/>
    </row>
    <row r="4" spans="1:56" ht="23.5" x14ac:dyDescent="0.55000000000000004">
      <c r="A4" s="161" t="str">
        <f>Résultats!B1</f>
        <v>SNBC3</v>
      </c>
      <c r="B4" s="229" t="s">
        <v>100</v>
      </c>
      <c r="C4" s="5" t="s">
        <v>92</v>
      </c>
      <c r="D4" s="12" t="s">
        <v>190</v>
      </c>
      <c r="E4" s="18">
        <f>VLOOKUP($D4,Résultats!$B$2:$AX$212,E$2,FALSE)</f>
        <v>2393165780</v>
      </c>
      <c r="F4" s="18">
        <f>VLOOKUP($D4,Résultats!$B$2:$AX$212,F$2,FALSE)</f>
        <v>2623669000</v>
      </c>
      <c r="G4" s="106">
        <f>VLOOKUP($D4,Résultats!$B$2:$AX$212,G$2,FALSE)/1000000</f>
        <v>2670.7684170000002</v>
      </c>
      <c r="H4" s="18">
        <f>VLOOKUP($D4,Résultats!$B$2:$AX$212,H$2,FALSE)/1000000</f>
        <v>2685.0923619999999</v>
      </c>
      <c r="I4" s="114">
        <f>VLOOKUP($D4,Résultats!$B$2:$AX$212,I$2,FALSE)/1000000</f>
        <v>2699.0781609999999</v>
      </c>
      <c r="J4" s="106">
        <f>VLOOKUP($D4,Résultats!$B$2:$AX$212,J$2,FALSE)/1000000</f>
        <v>2712.2395019999999</v>
      </c>
      <c r="K4" s="18">
        <f>VLOOKUP($D4,Résultats!$B$2:$AX$212,K$2,FALSE)/1000000</f>
        <v>2724.9316829999998</v>
      </c>
      <c r="L4" s="18">
        <f>VLOOKUP($D4,Résultats!$B$2:$AX$212,L$2,FALSE)/1000000</f>
        <v>2739.2148560000001</v>
      </c>
      <c r="M4" s="18">
        <f>VLOOKUP($D4,Résultats!$B$2:$AX$212,M$2,FALSE)/1000000</f>
        <v>2749.0234460000001</v>
      </c>
      <c r="N4" s="107">
        <f>VLOOKUP($D4,Résultats!$B$2:$AX$212,N$2,FALSE)/1000000</f>
        <v>2758.4017610000001</v>
      </c>
      <c r="O4" s="106">
        <f>VLOOKUP($D4,Résultats!$B$2:$AX$212,O$2,FALSE)/1000000</f>
        <v>2767.4699930000002</v>
      </c>
      <c r="P4" s="18">
        <f>VLOOKUP($D4,Résultats!$B$2:$AX$212,P$2,FALSE)/1000000</f>
        <v>2776.186181</v>
      </c>
      <c r="Q4" s="18">
        <f>VLOOKUP($D4,Résultats!$B$2:$AX$212,Q$2,FALSE)/1000000</f>
        <v>2784.711902</v>
      </c>
      <c r="R4" s="18">
        <f>VLOOKUP($D4,Résultats!$B$2:$AX$212,R$2,FALSE)/1000000</f>
        <v>2792.9239560000001</v>
      </c>
      <c r="S4" s="107">
        <f>VLOOKUP($D4,Résultats!$B$2:$AX$212,S$2,FALSE)/1000000</f>
        <v>2800.7802259999999</v>
      </c>
      <c r="T4" s="114">
        <f>VLOOKUP($D4,Résultats!$B$2:$AX$212,T$2,FALSE)/1000000</f>
        <v>2836.5253229999998</v>
      </c>
      <c r="U4" s="114">
        <f>VLOOKUP($D4,Résultats!$B$2:$AX$212,U$2,FALSE)/1000000</f>
        <v>2864.6758150000001</v>
      </c>
      <c r="V4" s="18">
        <f>VLOOKUP($D4,Résultats!$B$2:$AX$212,V$2,FALSE)/1000000</f>
        <v>2885.3738159999998</v>
      </c>
      <c r="W4" s="114">
        <f>VLOOKUP($D4,Résultats!$B$2:$AX$212,W$2,FALSE)/1000000</f>
        <v>2900.4032710000001</v>
      </c>
      <c r="X4" s="3"/>
      <c r="AC4" s="161" t="s">
        <v>492</v>
      </c>
      <c r="AD4" s="229" t="s">
        <v>100</v>
      </c>
      <c r="AE4" s="5" t="s">
        <v>92</v>
      </c>
      <c r="AF4" s="12" t="s">
        <v>190</v>
      </c>
      <c r="AG4" s="18">
        <v>2355349875.8831902</v>
      </c>
      <c r="AH4" s="18">
        <v>2596998398</v>
      </c>
      <c r="AI4" s="106">
        <v>2655.7572249999998</v>
      </c>
      <c r="AJ4" s="18">
        <v>2671.9482079999998</v>
      </c>
      <c r="AK4" s="114">
        <v>2688.2378990000002</v>
      </c>
      <c r="AL4" s="106">
        <v>2704.626902</v>
      </c>
      <c r="AM4" s="18">
        <v>2721.2510619999998</v>
      </c>
      <c r="AN4" s="18">
        <v>2733.314965</v>
      </c>
      <c r="AO4" s="18">
        <v>2745.2011419999999</v>
      </c>
      <c r="AP4" s="107">
        <v>2756.950288</v>
      </c>
      <c r="AQ4" s="106">
        <v>2768.561725</v>
      </c>
      <c r="AR4" s="18">
        <v>2779.993097</v>
      </c>
      <c r="AS4" s="18">
        <v>2791.5774529999999</v>
      </c>
      <c r="AT4" s="18">
        <v>2802.855591</v>
      </c>
      <c r="AU4" s="107">
        <v>2814.3284440000002</v>
      </c>
      <c r="AV4" s="114">
        <v>2869.6227979999999</v>
      </c>
      <c r="AW4" s="114">
        <v>2921.4190490000001</v>
      </c>
      <c r="AX4" s="18">
        <v>2966.1644070000002</v>
      </c>
      <c r="AY4" s="114">
        <v>3002.7028059999998</v>
      </c>
      <c r="AZ4" s="3"/>
    </row>
    <row r="5" spans="1:56" x14ac:dyDescent="0.35">
      <c r="A5" s="3"/>
      <c r="B5" s="230"/>
      <c r="C5" s="35" t="s">
        <v>27</v>
      </c>
      <c r="D5" s="13" t="s">
        <v>191</v>
      </c>
      <c r="E5" s="25">
        <f>VLOOKUP($D5,Résultats!$B$2:$AX$212,E$2,FALSE)</f>
        <v>661127</v>
      </c>
      <c r="F5" s="25">
        <f>VLOOKUP($D5,Résultats!$B$2:$AX$212,F$2,FALSE)</f>
        <v>82574858.200000003</v>
      </c>
      <c r="G5" s="101">
        <f>VLOOKUP($D5,Résultats!$B$2:$AX$212,G$2,FALSE)/1000000</f>
        <v>127.5278345</v>
      </c>
      <c r="H5" s="25">
        <f>VLOOKUP($D5,Résultats!$B$2:$AX$212,H$2,FALSE)/1000000</f>
        <v>144.23922640000001</v>
      </c>
      <c r="I5" s="102">
        <f>VLOOKUP($D5,Résultats!$B$2:$AX$212,I$2,FALSE)/1000000</f>
        <v>163.21855059999999</v>
      </c>
      <c r="J5" s="101">
        <f>VLOOKUP($D5,Résultats!$B$2:$AX$212,J$2,FALSE)/1000000</f>
        <v>182.95747489999999</v>
      </c>
      <c r="K5" s="25">
        <f>VLOOKUP($D5,Résultats!$B$2:$AX$212,K$2,FALSE)/1000000</f>
        <v>205.3998665</v>
      </c>
      <c r="L5" s="25">
        <f>VLOOKUP($D5,Résultats!$B$2:$AX$212,L$2,FALSE)/1000000</f>
        <v>228.76542359999999</v>
      </c>
      <c r="M5" s="25">
        <f>VLOOKUP($D5,Résultats!$B$2:$AX$212,M$2,FALSE)/1000000</f>
        <v>254.19862709999998</v>
      </c>
      <c r="N5" s="102">
        <f>VLOOKUP($D5,Résultats!$B$2:$AX$212,N$2,FALSE)/1000000</f>
        <v>284.79991219999999</v>
      </c>
      <c r="O5" s="101">
        <f>VLOOKUP($D5,Résultats!$B$2:$AX$212,O$2,FALSE)/1000000</f>
        <v>318.9348291</v>
      </c>
      <c r="P5" s="25">
        <f>VLOOKUP($D5,Résultats!$B$2:$AX$212,P$2,FALSE)/1000000</f>
        <v>355.42263480000003</v>
      </c>
      <c r="Q5" s="25">
        <f>VLOOKUP($D5,Résultats!$B$2:$AX$212,Q$2,FALSE)/1000000</f>
        <v>393.73173250000002</v>
      </c>
      <c r="R5" s="25">
        <f>VLOOKUP($D5,Résultats!$B$2:$AX$212,R$2,FALSE)/1000000</f>
        <v>433.2891027</v>
      </c>
      <c r="S5" s="102">
        <f>VLOOKUP($D5,Résultats!$B$2:$AX$212,S$2,FALSE)/1000000</f>
        <v>473.25215550000001</v>
      </c>
      <c r="T5" s="105">
        <f>VLOOKUP($D5,Résultats!$B$2:$AX$212,T$2,FALSE)/1000000</f>
        <v>672.65294420000009</v>
      </c>
      <c r="U5" s="105">
        <f>VLOOKUP($D5,Résultats!$B$2:$AX$212,U$2,FALSE)/1000000</f>
        <v>858.9364296</v>
      </c>
      <c r="V5" s="25">
        <f>VLOOKUP($D5,Résultats!$B$2:$AX$212,V$2,FALSE)/1000000</f>
        <v>1041.3444489999999</v>
      </c>
      <c r="W5" s="105">
        <f>VLOOKUP($D5,Résultats!$B$2:$AX$212,W$2,FALSE)/1000000</f>
        <v>1218.2388699999999</v>
      </c>
      <c r="X5" s="3"/>
      <c r="AC5" s="3"/>
      <c r="AD5" s="230"/>
      <c r="AE5" s="35" t="s">
        <v>27</v>
      </c>
      <c r="AF5" s="13" t="s">
        <v>191</v>
      </c>
      <c r="AG5" s="25">
        <v>650680.12020171306</v>
      </c>
      <c r="AH5" s="25">
        <v>43187152.149999999</v>
      </c>
      <c r="AI5" s="101">
        <v>50.412683960000003</v>
      </c>
      <c r="AJ5" s="25">
        <v>52.585453389999998</v>
      </c>
      <c r="AK5" s="102">
        <v>55.248827470000002</v>
      </c>
      <c r="AL5" s="101">
        <v>58.446187070000001</v>
      </c>
      <c r="AM5" s="25">
        <v>61.862481409999994</v>
      </c>
      <c r="AN5" s="25">
        <v>65.420231920000006</v>
      </c>
      <c r="AO5" s="25">
        <v>69.449230379999989</v>
      </c>
      <c r="AP5" s="102">
        <v>74.034006009999999</v>
      </c>
      <c r="AQ5" s="101">
        <v>79.004304869999999</v>
      </c>
      <c r="AR5" s="25">
        <v>83.804995500000004</v>
      </c>
      <c r="AS5" s="25">
        <v>87.363160239999999</v>
      </c>
      <c r="AT5" s="25">
        <v>89.222456459999904</v>
      </c>
      <c r="AU5" s="102">
        <v>90.697099290000011</v>
      </c>
      <c r="AV5" s="105">
        <v>97.114109620000008</v>
      </c>
      <c r="AW5" s="105">
        <v>103.08508359999999</v>
      </c>
      <c r="AX5" s="25">
        <v>108.2989291</v>
      </c>
      <c r="AY5" s="105">
        <v>112.66037159999999</v>
      </c>
      <c r="AZ5" s="3"/>
    </row>
    <row r="6" spans="1:56" x14ac:dyDescent="0.35">
      <c r="A6" s="3"/>
      <c r="B6" s="230"/>
      <c r="C6" s="35" t="s">
        <v>28</v>
      </c>
      <c r="D6" s="13" t="s">
        <v>192</v>
      </c>
      <c r="E6" s="25">
        <f>VLOOKUP($D6,Résultats!$B$2:$AX$212,E$2,FALSE)</f>
        <v>42391824</v>
      </c>
      <c r="F6" s="25">
        <f>VLOOKUP($D6,Résultats!$B$2:$AX$212,F$2,FALSE)</f>
        <v>56551741.509999998</v>
      </c>
      <c r="G6" s="101">
        <f>VLOOKUP($D6,Résultats!$B$2:$AX$212,G$2,FALSE)/1000000</f>
        <v>58.506146940000001</v>
      </c>
      <c r="H6" s="25">
        <f>VLOOKUP($D6,Résultats!$B$2:$AX$212,H$2,FALSE)/1000000</f>
        <v>62.050132090000005</v>
      </c>
      <c r="I6" s="102">
        <f>VLOOKUP($D6,Résultats!$B$2:$AX$212,I$2,FALSE)/1000000</f>
        <v>64.816112169999997</v>
      </c>
      <c r="J6" s="101">
        <f>VLOOKUP($D6,Résultats!$B$2:$AX$212,J$2,FALSE)/1000000</f>
        <v>68.508241560000002</v>
      </c>
      <c r="K6" s="25">
        <f>VLOOKUP($D6,Résultats!$B$2:$AX$212,K$2,FALSE)/1000000</f>
        <v>71.411124189999995</v>
      </c>
      <c r="L6" s="25">
        <f>VLOOKUP($D6,Résultats!$B$2:$AX$212,L$2,FALSE)/1000000</f>
        <v>76.817123170000002</v>
      </c>
      <c r="M6" s="25">
        <f>VLOOKUP($D6,Résultats!$B$2:$AX$212,M$2,FALSE)/1000000</f>
        <v>85.377655919999995</v>
      </c>
      <c r="N6" s="102">
        <f>VLOOKUP($D6,Résultats!$B$2:$AX$212,N$2,FALSE)/1000000</f>
        <v>95.587879770000001</v>
      </c>
      <c r="O6" s="101">
        <f>VLOOKUP($D6,Résultats!$B$2:$AX$212,O$2,FALSE)/1000000</f>
        <v>105.0608727</v>
      </c>
      <c r="P6" s="25">
        <f>VLOOKUP($D6,Résultats!$B$2:$AX$212,P$2,FALSE)/1000000</f>
        <v>112.4969677</v>
      </c>
      <c r="Q6" s="25">
        <f>VLOOKUP($D6,Résultats!$B$2:$AX$212,Q$2,FALSE)/1000000</f>
        <v>118.03552090000001</v>
      </c>
      <c r="R6" s="25">
        <f>VLOOKUP($D6,Résultats!$B$2:$AX$212,R$2,FALSE)/1000000</f>
        <v>121.7617456</v>
      </c>
      <c r="S6" s="102">
        <f>VLOOKUP($D6,Résultats!$B$2:$AX$212,S$2,FALSE)/1000000</f>
        <v>124.26702</v>
      </c>
      <c r="T6" s="105">
        <f>VLOOKUP($D6,Résultats!$B$2:$AX$212,T$2,FALSE)/1000000</f>
        <v>124.4760895</v>
      </c>
      <c r="U6" s="105">
        <f>VLOOKUP($D6,Résultats!$B$2:$AX$212,U$2,FALSE)/1000000</f>
        <v>119.087076</v>
      </c>
      <c r="V6" s="25">
        <f>VLOOKUP($D6,Résultats!$B$2:$AX$212,V$2,FALSE)/1000000</f>
        <v>117.72802179999999</v>
      </c>
      <c r="W6" s="105">
        <f>VLOOKUP($D6,Résultats!$B$2:$AX$212,W$2,FALSE)/1000000</f>
        <v>112.86317390000001</v>
      </c>
      <c r="X6" s="3"/>
      <c r="AC6" s="3"/>
      <c r="AD6" s="230"/>
      <c r="AE6" s="35" t="s">
        <v>28</v>
      </c>
      <c r="AF6" s="13" t="s">
        <v>192</v>
      </c>
      <c r="AG6" s="25">
        <v>41721964.366740197</v>
      </c>
      <c r="AH6" s="25">
        <v>181120567.69999999</v>
      </c>
      <c r="AI6" s="101">
        <v>215.590058</v>
      </c>
      <c r="AJ6" s="25">
        <v>228.76262990000001</v>
      </c>
      <c r="AK6" s="102">
        <v>245.54528809999999</v>
      </c>
      <c r="AL6" s="101">
        <v>266.69365629999999</v>
      </c>
      <c r="AM6" s="25">
        <v>288.86536289999998</v>
      </c>
      <c r="AN6" s="25">
        <v>307.95133449999997</v>
      </c>
      <c r="AO6" s="25">
        <v>327.0308915</v>
      </c>
      <c r="AP6" s="102">
        <v>345.91796049999999</v>
      </c>
      <c r="AQ6" s="101">
        <v>364.40862630000004</v>
      </c>
      <c r="AR6" s="25">
        <v>382.0194525</v>
      </c>
      <c r="AS6" s="25">
        <v>398.17266369999999</v>
      </c>
      <c r="AT6" s="25">
        <v>412.14001530000002</v>
      </c>
      <c r="AU6" s="102">
        <v>424.70792360000002</v>
      </c>
      <c r="AV6" s="105">
        <v>482.66274469999996</v>
      </c>
      <c r="AW6" s="105">
        <v>537.15071260000002</v>
      </c>
      <c r="AX6" s="25">
        <v>585.07997970000008</v>
      </c>
      <c r="AY6" s="105">
        <v>625.4614967</v>
      </c>
      <c r="AZ6" s="3"/>
    </row>
    <row r="7" spans="1:56" x14ac:dyDescent="0.35">
      <c r="A7" s="3"/>
      <c r="B7" s="230"/>
      <c r="C7" s="35" t="s">
        <v>29</v>
      </c>
      <c r="D7" s="13" t="s">
        <v>193</v>
      </c>
      <c r="E7" s="25">
        <f>VLOOKUP($D7,Résultats!$B$2:$AX$212,E$2,FALSE)</f>
        <v>300942006</v>
      </c>
      <c r="F7" s="25">
        <f>VLOOKUP($D7,Résultats!$B$2:$AX$212,F$2,FALSE)</f>
        <v>501809308.60000002</v>
      </c>
      <c r="G7" s="101">
        <f>VLOOKUP($D7,Résultats!$B$2:$AX$212,G$2,FALSE)/1000000</f>
        <v>529.32512499999996</v>
      </c>
      <c r="H7" s="25">
        <f>VLOOKUP($D7,Résultats!$B$2:$AX$212,H$2,FALSE)/1000000</f>
        <v>542.97829469999999</v>
      </c>
      <c r="I7" s="102">
        <f>VLOOKUP($D7,Résultats!$B$2:$AX$212,I$2,FALSE)/1000000</f>
        <v>556.10111289999998</v>
      </c>
      <c r="J7" s="101">
        <f>VLOOKUP($D7,Résultats!$B$2:$AX$212,J$2,FALSE)/1000000</f>
        <v>568.60198329999992</v>
      </c>
      <c r="K7" s="25">
        <f>VLOOKUP($D7,Résultats!$B$2:$AX$212,K$2,FALSE)/1000000</f>
        <v>580.02380670000002</v>
      </c>
      <c r="L7" s="25">
        <f>VLOOKUP($D7,Résultats!$B$2:$AX$212,L$2,FALSE)/1000000</f>
        <v>595.66404010000008</v>
      </c>
      <c r="M7" s="25">
        <f>VLOOKUP($D7,Résultats!$B$2:$AX$212,M$2,FALSE)/1000000</f>
        <v>614.80568820000008</v>
      </c>
      <c r="N7" s="102">
        <f>VLOOKUP($D7,Résultats!$B$2:$AX$212,N$2,FALSE)/1000000</f>
        <v>636.96263690000001</v>
      </c>
      <c r="O7" s="101">
        <f>VLOOKUP($D7,Résultats!$B$2:$AX$212,O$2,FALSE)/1000000</f>
        <v>661.06801259999997</v>
      </c>
      <c r="P7" s="25">
        <f>VLOOKUP($D7,Résultats!$B$2:$AX$212,P$2,FALSE)/1000000</f>
        <v>683.69155739999997</v>
      </c>
      <c r="Q7" s="25">
        <f>VLOOKUP($D7,Résultats!$B$2:$AX$212,Q$2,FALSE)/1000000</f>
        <v>702.55991860000006</v>
      </c>
      <c r="R7" s="25">
        <f>VLOOKUP($D7,Résultats!$B$2:$AX$212,R$2,FALSE)/1000000</f>
        <v>716.81505789999994</v>
      </c>
      <c r="S7" s="102">
        <f>VLOOKUP($D7,Résultats!$B$2:$AX$212,S$2,FALSE)/1000000</f>
        <v>727.0181384</v>
      </c>
      <c r="T7" s="105">
        <f>VLOOKUP($D7,Résultats!$B$2:$AX$212,T$2,FALSE)/1000000</f>
        <v>739.24913479999998</v>
      </c>
      <c r="U7" s="105">
        <f>VLOOKUP($D7,Résultats!$B$2:$AX$212,U$2,FALSE)/1000000</f>
        <v>725.31463719999999</v>
      </c>
      <c r="V7" s="25">
        <f>VLOOKUP($D7,Résultats!$B$2:$AX$212,V$2,FALSE)/1000000</f>
        <v>699.8851717</v>
      </c>
      <c r="W7" s="105">
        <f>VLOOKUP($D7,Résultats!$B$2:$AX$212,W$2,FALSE)/1000000</f>
        <v>664.8041017999999</v>
      </c>
      <c r="X7" s="3"/>
      <c r="AC7" s="3"/>
      <c r="AD7" s="230"/>
      <c r="AE7" s="35" t="s">
        <v>29</v>
      </c>
      <c r="AF7" s="13" t="s">
        <v>193</v>
      </c>
      <c r="AG7" s="25">
        <v>296186633.79021603</v>
      </c>
      <c r="AH7" s="25">
        <v>569035477.39999998</v>
      </c>
      <c r="AI7" s="101">
        <v>632.75076910000007</v>
      </c>
      <c r="AJ7" s="25">
        <v>645.57478270000001</v>
      </c>
      <c r="AK7" s="102">
        <v>657.42506470000001</v>
      </c>
      <c r="AL7" s="101">
        <v>667.32190209999999</v>
      </c>
      <c r="AM7" s="25">
        <v>679.26979920000008</v>
      </c>
      <c r="AN7" s="25">
        <v>692.50705210000001</v>
      </c>
      <c r="AO7" s="25">
        <v>704.80679639999994</v>
      </c>
      <c r="AP7" s="102">
        <v>715.45919620000006</v>
      </c>
      <c r="AQ7" s="101">
        <v>724.50526070000001</v>
      </c>
      <c r="AR7" s="25">
        <v>732.1551892</v>
      </c>
      <c r="AS7" s="25">
        <v>738.47130540000001</v>
      </c>
      <c r="AT7" s="25">
        <v>743.1869147000001</v>
      </c>
      <c r="AU7" s="102">
        <v>744.57653449999998</v>
      </c>
      <c r="AV7" s="105">
        <v>744.73285629999998</v>
      </c>
      <c r="AW7" s="105">
        <v>744.52864450000004</v>
      </c>
      <c r="AX7" s="25">
        <v>744.18700850000005</v>
      </c>
      <c r="AY7" s="105">
        <v>743.80258720000006</v>
      </c>
      <c r="AZ7" s="3"/>
    </row>
    <row r="8" spans="1:56" x14ac:dyDescent="0.35">
      <c r="A8" s="3"/>
      <c r="B8" s="230"/>
      <c r="C8" s="35" t="s">
        <v>30</v>
      </c>
      <c r="D8" s="13" t="s">
        <v>194</v>
      </c>
      <c r="E8" s="25">
        <f>VLOOKUP($D8,Résultats!$B$2:$AX$212,E$2,FALSE)</f>
        <v>661409532</v>
      </c>
      <c r="F8" s="25">
        <f>VLOOKUP($D8,Résultats!$B$2:$AX$212,F$2,FALSE)</f>
        <v>832233855.89999998</v>
      </c>
      <c r="G8" s="101">
        <f>VLOOKUP($D8,Résultats!$B$2:$AX$212,G$2,FALSE)/1000000</f>
        <v>845.50926770000001</v>
      </c>
      <c r="H8" s="25">
        <f>VLOOKUP($D8,Résultats!$B$2:$AX$212,H$2,FALSE)/1000000</f>
        <v>848.80700349999995</v>
      </c>
      <c r="I8" s="102">
        <f>VLOOKUP($D8,Résultats!$B$2:$AX$212,I$2,FALSE)/1000000</f>
        <v>851.29111089999992</v>
      </c>
      <c r="J8" s="101">
        <f>VLOOKUP($D8,Résultats!$B$2:$AX$212,J$2,FALSE)/1000000</f>
        <v>850.58202770000003</v>
      </c>
      <c r="K8" s="25">
        <f>VLOOKUP($D8,Résultats!$B$2:$AX$212,K$2,FALSE)/1000000</f>
        <v>848.70250510000005</v>
      </c>
      <c r="L8" s="25">
        <f>VLOOKUP($D8,Résultats!$B$2:$AX$212,L$2,FALSE)/1000000</f>
        <v>846.18180289999998</v>
      </c>
      <c r="M8" s="25">
        <f>VLOOKUP($D8,Résultats!$B$2:$AX$212,M$2,FALSE)/1000000</f>
        <v>838.90945970000007</v>
      </c>
      <c r="N8" s="102">
        <f>VLOOKUP($D8,Résultats!$B$2:$AX$212,N$2,FALSE)/1000000</f>
        <v>829.18151690000002</v>
      </c>
      <c r="O8" s="101">
        <f>VLOOKUP($D8,Résultats!$B$2:$AX$212,O$2,FALSE)/1000000</f>
        <v>817.8717572999999</v>
      </c>
      <c r="P8" s="25">
        <f>VLOOKUP($D8,Résultats!$B$2:$AX$212,P$2,FALSE)/1000000</f>
        <v>805.05662480000001</v>
      </c>
      <c r="Q8" s="25">
        <f>VLOOKUP($D8,Résultats!$B$2:$AX$212,Q$2,FALSE)/1000000</f>
        <v>791.08721160000005</v>
      </c>
      <c r="R8" s="25">
        <f>VLOOKUP($D8,Résultats!$B$2:$AX$212,R$2,FALSE)/1000000</f>
        <v>776.51397510000004</v>
      </c>
      <c r="S8" s="102">
        <f>VLOOKUP($D8,Résultats!$B$2:$AX$212,S$2,FALSE)/1000000</f>
        <v>761.6266852</v>
      </c>
      <c r="T8" s="105">
        <f>VLOOKUP($D8,Résultats!$B$2:$AX$212,T$2,FALSE)/1000000</f>
        <v>692.62631710000005</v>
      </c>
      <c r="U8" s="105">
        <f>VLOOKUP($D8,Résultats!$B$2:$AX$212,U$2,FALSE)/1000000</f>
        <v>633.0530162</v>
      </c>
      <c r="V8" s="25">
        <f>VLOOKUP($D8,Résultats!$B$2:$AX$212,V$2,FALSE)/1000000</f>
        <v>570.41446570000005</v>
      </c>
      <c r="W8" s="105">
        <f>VLOOKUP($D8,Résultats!$B$2:$AX$212,W$2,FALSE)/1000000</f>
        <v>509.21376770000001</v>
      </c>
      <c r="X8" s="3"/>
      <c r="AC8" s="3"/>
      <c r="AD8" s="230"/>
      <c r="AE8" s="35" t="s">
        <v>30</v>
      </c>
      <c r="AF8" s="13" t="s">
        <v>194</v>
      </c>
      <c r="AG8" s="25">
        <v>650958187.73748195</v>
      </c>
      <c r="AH8" s="25">
        <v>633667547</v>
      </c>
      <c r="AI8" s="101">
        <v>628.52988640000001</v>
      </c>
      <c r="AJ8" s="25">
        <v>627.05710270000009</v>
      </c>
      <c r="AK8" s="102">
        <v>626.0079624</v>
      </c>
      <c r="AL8" s="101">
        <v>625.30736860000002</v>
      </c>
      <c r="AM8" s="25">
        <v>624.74556860000007</v>
      </c>
      <c r="AN8" s="25">
        <v>623.84060450000004</v>
      </c>
      <c r="AO8" s="25">
        <v>622.26125309999998</v>
      </c>
      <c r="AP8" s="102">
        <v>619.89497360000007</v>
      </c>
      <c r="AQ8" s="101">
        <v>616.94481870000004</v>
      </c>
      <c r="AR8" s="25">
        <v>613.84423860000004</v>
      </c>
      <c r="AS8" s="25">
        <v>611.24747579999996</v>
      </c>
      <c r="AT8" s="25">
        <v>609.73983529999998</v>
      </c>
      <c r="AU8" s="102">
        <v>609.83384439999998</v>
      </c>
      <c r="AV8" s="105">
        <v>612.04639099999997</v>
      </c>
      <c r="AW8" s="105">
        <v>613.18375549999996</v>
      </c>
      <c r="AX8" s="25">
        <v>613.83096479999995</v>
      </c>
      <c r="AY8" s="105">
        <v>614.26554610000005</v>
      </c>
      <c r="AZ8" s="3"/>
    </row>
    <row r="9" spans="1:56" x14ac:dyDescent="0.35">
      <c r="A9" s="3"/>
      <c r="B9" s="230"/>
      <c r="C9" s="35" t="s">
        <v>31</v>
      </c>
      <c r="D9" s="13" t="s">
        <v>195</v>
      </c>
      <c r="E9" s="25">
        <f>VLOOKUP($D9,Résultats!$B$2:$AX$212,E$2,FALSE)</f>
        <v>786713699</v>
      </c>
      <c r="F9" s="25">
        <f>VLOOKUP($D9,Résultats!$B$2:$AX$212,F$2,FALSE)</f>
        <v>681327627.60000002</v>
      </c>
      <c r="G9" s="101">
        <f>VLOOKUP($D9,Résultats!$B$2:$AX$212,G$2,FALSE)/1000000</f>
        <v>665.57389799999999</v>
      </c>
      <c r="H9" s="25">
        <f>VLOOKUP($D9,Résultats!$B$2:$AX$212,H$2,FALSE)/1000000</f>
        <v>654.57653649999997</v>
      </c>
      <c r="I9" s="102">
        <f>VLOOKUP($D9,Résultats!$B$2:$AX$212,I$2,FALSE)/1000000</f>
        <v>643.13961740000002</v>
      </c>
      <c r="J9" s="101">
        <f>VLOOKUP($D9,Résultats!$B$2:$AX$212,J$2,FALSE)/1000000</f>
        <v>632.16961789999993</v>
      </c>
      <c r="K9" s="25">
        <f>VLOOKUP($D9,Résultats!$B$2:$AX$212,K$2,FALSE)/1000000</f>
        <v>620.96737279999991</v>
      </c>
      <c r="L9" s="25">
        <f>VLOOKUP($D9,Résultats!$B$2:$AX$212,L$2,FALSE)/1000000</f>
        <v>606.33946409999999</v>
      </c>
      <c r="M9" s="25">
        <f>VLOOKUP($D9,Résultats!$B$2:$AX$212,M$2,FALSE)/1000000</f>
        <v>586.5475275</v>
      </c>
      <c r="N9" s="102">
        <f>VLOOKUP($D9,Résultats!$B$2:$AX$212,N$2,FALSE)/1000000</f>
        <v>561.94406429999992</v>
      </c>
      <c r="O9" s="101">
        <f>VLOOKUP($D9,Résultats!$B$2:$AX$212,O$2,FALSE)/1000000</f>
        <v>535.19404299999997</v>
      </c>
      <c r="P9" s="25">
        <f>VLOOKUP($D9,Résultats!$B$2:$AX$212,P$2,FALSE)/1000000</f>
        <v>509.74058789999998</v>
      </c>
      <c r="Q9" s="25">
        <f>VLOOKUP($D9,Résultats!$B$2:$AX$212,Q$2,FALSE)/1000000</f>
        <v>487.02023270000001</v>
      </c>
      <c r="R9" s="25">
        <f>VLOOKUP($D9,Résultats!$B$2:$AX$212,R$2,FALSE)/1000000</f>
        <v>467.44131770000001</v>
      </c>
      <c r="S9" s="102">
        <f>VLOOKUP($D9,Résultats!$B$2:$AX$212,S$2,FALSE)/1000000</f>
        <v>450.64790369999997</v>
      </c>
      <c r="T9" s="105">
        <f>VLOOKUP($D9,Résultats!$B$2:$AX$212,T$2,FALSE)/1000000</f>
        <v>390.62660699999998</v>
      </c>
      <c r="U9" s="105">
        <f>VLOOKUP($D9,Résultats!$B$2:$AX$212,U$2,FALSE)/1000000</f>
        <v>345.24429839999999</v>
      </c>
      <c r="V9" s="25">
        <f>VLOOKUP($D9,Résultats!$B$2:$AX$212,V$2,FALSE)/1000000</f>
        <v>302.4102795</v>
      </c>
      <c r="W9" s="105">
        <f>VLOOKUP($D9,Résultats!$B$2:$AX$212,W$2,FALSE)/1000000</f>
        <v>266.03995620000001</v>
      </c>
      <c r="X9" s="3"/>
      <c r="AC9" s="3"/>
      <c r="AD9" s="230"/>
      <c r="AE9" s="35" t="s">
        <v>31</v>
      </c>
      <c r="AF9" s="13" t="s">
        <v>195</v>
      </c>
      <c r="AG9" s="25">
        <v>774282345.494367</v>
      </c>
      <c r="AH9" s="25">
        <v>688439089.5</v>
      </c>
      <c r="AI9" s="101">
        <v>670.45152770000004</v>
      </c>
      <c r="AJ9" s="25">
        <v>665.95475250000004</v>
      </c>
      <c r="AK9" s="102">
        <v>659.88800020000008</v>
      </c>
      <c r="AL9" s="101">
        <v>652.34777539999993</v>
      </c>
      <c r="AM9" s="25">
        <v>643.27403679999998</v>
      </c>
      <c r="AN9" s="25">
        <v>632.84907470000007</v>
      </c>
      <c r="AO9" s="25">
        <v>622.61724920000006</v>
      </c>
      <c r="AP9" s="102">
        <v>613.00283739999998</v>
      </c>
      <c r="AQ9" s="101">
        <v>604.12207049999995</v>
      </c>
      <c r="AR9" s="25">
        <v>596.24764210000001</v>
      </c>
      <c r="AS9" s="25">
        <v>590.12780510000005</v>
      </c>
      <c r="AT9" s="25">
        <v>586.09317070000009</v>
      </c>
      <c r="AU9" s="102">
        <v>584.34791289999998</v>
      </c>
      <c r="AV9" s="105">
        <v>581.87145939999994</v>
      </c>
      <c r="AW9" s="105">
        <v>578.55799479999996</v>
      </c>
      <c r="AX9" s="25">
        <v>574.87388099999998</v>
      </c>
      <c r="AY9" s="105">
        <v>571.04697310000006</v>
      </c>
      <c r="AZ9" s="3"/>
    </row>
    <row r="10" spans="1:56" x14ac:dyDescent="0.35">
      <c r="A10" s="3"/>
      <c r="B10" s="230"/>
      <c r="C10" s="35" t="s">
        <v>32</v>
      </c>
      <c r="D10" s="13" t="s">
        <v>196</v>
      </c>
      <c r="E10" s="25">
        <f>VLOOKUP($D10,Résultats!$B$2:$AX$212,E$2,FALSE)</f>
        <v>412154138</v>
      </c>
      <c r="F10" s="25">
        <f>VLOOKUP($D10,Résultats!$B$2:$AX$212,F$2,FALSE)</f>
        <v>349730321.80000001</v>
      </c>
      <c r="G10" s="101">
        <f>VLOOKUP($D10,Résultats!$B$2:$AX$212,G$2,FALSE)/1000000</f>
        <v>338.98887200000001</v>
      </c>
      <c r="H10" s="25">
        <f>VLOOKUP($D10,Résultats!$B$2:$AX$212,H$2,FALSE)/1000000</f>
        <v>332.4343518</v>
      </c>
      <c r="I10" s="102">
        <f>VLOOKUP($D10,Résultats!$B$2:$AX$212,I$2,FALSE)/1000000</f>
        <v>325.66361710000001</v>
      </c>
      <c r="J10" s="101">
        <f>VLOOKUP($D10,Résultats!$B$2:$AX$212,J$2,FALSE)/1000000</f>
        <v>319.47083520000001</v>
      </c>
      <c r="K10" s="25">
        <f>VLOOKUP($D10,Résultats!$B$2:$AX$212,K$2,FALSE)/1000000</f>
        <v>313.14512160000004</v>
      </c>
      <c r="L10" s="25">
        <f>VLOOKUP($D10,Résultats!$B$2:$AX$212,L$2,FALSE)/1000000</f>
        <v>305.11202500000002</v>
      </c>
      <c r="M10" s="25">
        <f>VLOOKUP($D10,Résultats!$B$2:$AX$212,M$2,FALSE)/1000000</f>
        <v>294.3127369</v>
      </c>
      <c r="N10" s="102">
        <f>VLOOKUP($D10,Résultats!$B$2:$AX$212,N$2,FALSE)/1000000</f>
        <v>280.87742100000003</v>
      </c>
      <c r="O10" s="101">
        <f>VLOOKUP($D10,Résultats!$B$2:$AX$212,O$2,FALSE)/1000000</f>
        <v>266.1240497</v>
      </c>
      <c r="P10" s="25">
        <f>VLOOKUP($D10,Résultats!$B$2:$AX$212,P$2,FALSE)/1000000</f>
        <v>251.9090976</v>
      </c>
      <c r="Q10" s="25">
        <f>VLOOKUP($D10,Résultats!$B$2:$AX$212,Q$2,FALSE)/1000000</f>
        <v>239.08999249999999</v>
      </c>
      <c r="R10" s="25">
        <f>VLOOKUP($D10,Résultats!$B$2:$AX$212,R$2,FALSE)/1000000</f>
        <v>227.91587659999999</v>
      </c>
      <c r="S10" s="102">
        <f>VLOOKUP($D10,Résultats!$B$2:$AX$212,S$2,FALSE)/1000000</f>
        <v>218.20386240000002</v>
      </c>
      <c r="T10" s="105">
        <f>VLOOKUP($D10,Résultats!$B$2:$AX$212,T$2,FALSE)/1000000</f>
        <v>182.91340930000001</v>
      </c>
      <c r="U10" s="105">
        <f>VLOOKUP($D10,Résultats!$B$2:$AX$212,U$2,FALSE)/1000000</f>
        <v>156.624979</v>
      </c>
      <c r="V10" s="25">
        <f>VLOOKUP($D10,Résultats!$B$2:$AX$212,V$2,FALSE)/1000000</f>
        <v>132.72368509999998</v>
      </c>
      <c r="W10" s="105">
        <f>VLOOKUP($D10,Résultats!$B$2:$AX$212,W$2,FALSE)/1000000</f>
        <v>112.6227921</v>
      </c>
      <c r="X10" s="3"/>
      <c r="Y10">
        <f>(K10+K11-S10-S11)*10</f>
        <v>1344.5868469000002</v>
      </c>
      <c r="AC10" s="3"/>
      <c r="AD10" s="230"/>
      <c r="AE10" s="35" t="s">
        <v>32</v>
      </c>
      <c r="AF10" s="13" t="s">
        <v>196</v>
      </c>
      <c r="AG10" s="25">
        <v>405641433.57550502</v>
      </c>
      <c r="AH10" s="25">
        <v>358699989.39999998</v>
      </c>
      <c r="AI10" s="101">
        <v>349.78984839999998</v>
      </c>
      <c r="AJ10" s="25">
        <v>347.84470189999996</v>
      </c>
      <c r="AK10" s="102">
        <v>344.37584369999996</v>
      </c>
      <c r="AL10" s="101">
        <v>339.4637755</v>
      </c>
      <c r="AM10" s="25">
        <v>333.12609300000003</v>
      </c>
      <c r="AN10" s="25">
        <v>325.73093399999999</v>
      </c>
      <c r="AO10" s="25">
        <v>318.93370930000003</v>
      </c>
      <c r="AP10" s="102">
        <v>313.19780250000002</v>
      </c>
      <c r="AQ10" s="101">
        <v>308.52180600000003</v>
      </c>
      <c r="AR10" s="25">
        <v>304.94413470000001</v>
      </c>
      <c r="AS10" s="25">
        <v>302.85805119999998</v>
      </c>
      <c r="AT10" s="25">
        <v>302.32541989999999</v>
      </c>
      <c r="AU10" s="102">
        <v>302.79875079999999</v>
      </c>
      <c r="AV10" s="105">
        <v>303.19194399999998</v>
      </c>
      <c r="AW10" s="105">
        <v>301.2874711</v>
      </c>
      <c r="AX10" s="25">
        <v>298.19526869999999</v>
      </c>
      <c r="AY10" s="105">
        <v>294.5149955</v>
      </c>
      <c r="AZ10" s="3"/>
    </row>
    <row r="11" spans="1:56" x14ac:dyDescent="0.35">
      <c r="A11" s="3"/>
      <c r="B11" s="230"/>
      <c r="C11" s="56" t="s">
        <v>33</v>
      </c>
      <c r="D11" s="26" t="s">
        <v>197</v>
      </c>
      <c r="E11" s="17">
        <f>VLOOKUP($D11,Résultats!$B$2:$AX$212,E$2,FALSE)</f>
        <v>188893454</v>
      </c>
      <c r="F11" s="17">
        <f>VLOOKUP($D11,Résultats!$B$2:$AX$212,F$2,FALSE)</f>
        <v>119441286.40000001</v>
      </c>
      <c r="G11" s="88">
        <f>VLOOKUP($D11,Résultats!$B$2:$AX$212,G$2,FALSE)/1000000</f>
        <v>105.33727259999999</v>
      </c>
      <c r="H11" s="17">
        <f>VLOOKUP($D11,Résultats!$B$2:$AX$212,H$2,FALSE)/1000000</f>
        <v>100.0068174</v>
      </c>
      <c r="I11" s="89">
        <f>VLOOKUP($D11,Résultats!$B$2:$AX$212,I$2,FALSE)/1000000</f>
        <v>94.848040330000003</v>
      </c>
      <c r="J11" s="88">
        <f>VLOOKUP($D11,Résultats!$B$2:$AX$212,J$2,FALSE)/1000000</f>
        <v>89.94932197</v>
      </c>
      <c r="K11" s="17">
        <f>VLOOKUP($D11,Résultats!$B$2:$AX$212,K$2,FALSE)/1000000</f>
        <v>85.281885939999995</v>
      </c>
      <c r="L11" s="17">
        <f>VLOOKUP($D11,Résultats!$B$2:$AX$212,L$2,FALSE)/1000000</f>
        <v>80.334977170000002</v>
      </c>
      <c r="M11" s="17">
        <f>VLOOKUP($D11,Résultats!$B$2:$AX$212,M$2,FALSE)/1000000</f>
        <v>74.87175087</v>
      </c>
      <c r="N11" s="89">
        <f>VLOOKUP($D11,Résultats!$B$2:$AX$212,N$2,FALSE)/1000000</f>
        <v>69.048329580000001</v>
      </c>
      <c r="O11" s="88">
        <f>VLOOKUP($D11,Résultats!$B$2:$AX$212,O$2,FALSE)/1000000</f>
        <v>63.216428569999998</v>
      </c>
      <c r="P11" s="17">
        <f>VLOOKUP($D11,Résultats!$B$2:$AX$212,P$2,FALSE)/1000000</f>
        <v>57.86871111</v>
      </c>
      <c r="Q11" s="17">
        <f>VLOOKUP($D11,Résultats!$B$2:$AX$212,Q$2,FALSE)/1000000</f>
        <v>53.18729287</v>
      </c>
      <c r="R11" s="17">
        <f>VLOOKUP($D11,Résultats!$B$2:$AX$212,R$2,FALSE)/1000000</f>
        <v>49.186880960000003</v>
      </c>
      <c r="S11" s="89">
        <f>VLOOKUP($D11,Résultats!$B$2:$AX$212,S$2,FALSE)/1000000</f>
        <v>45.764460450000001</v>
      </c>
      <c r="T11" s="97">
        <f>VLOOKUP($D11,Résultats!$B$2:$AX$212,T$2,FALSE)/1000000</f>
        <v>33.980821079999998</v>
      </c>
      <c r="U11" s="97">
        <f>VLOOKUP($D11,Résultats!$B$2:$AX$212,U$2,FALSE)/1000000</f>
        <v>26.41537868</v>
      </c>
      <c r="V11" s="17">
        <f>VLOOKUP($D11,Résultats!$B$2:$AX$212,V$2,FALSE)/1000000</f>
        <v>20.867743040000001</v>
      </c>
      <c r="W11" s="97">
        <f>VLOOKUP($D11,Résultats!$B$2:$AX$212,W$2,FALSE)/1000000</f>
        <v>17.00278372</v>
      </c>
      <c r="X11" s="3"/>
      <c r="AC11" s="3"/>
      <c r="AD11" s="230"/>
      <c r="AE11" s="56" t="s">
        <v>33</v>
      </c>
      <c r="AF11" s="26" t="s">
        <v>197</v>
      </c>
      <c r="AG11" s="17">
        <v>185908630.79867601</v>
      </c>
      <c r="AH11" s="17">
        <v>122848574.7</v>
      </c>
      <c r="AI11" s="88">
        <v>108.23245179999999</v>
      </c>
      <c r="AJ11" s="17">
        <v>104.1687845</v>
      </c>
      <c r="AK11" s="89">
        <v>99.74691254999999</v>
      </c>
      <c r="AL11" s="88">
        <v>95.046236530000002</v>
      </c>
      <c r="AM11" s="17">
        <v>90.107720040000004</v>
      </c>
      <c r="AN11" s="17">
        <v>85.015733400000002</v>
      </c>
      <c r="AO11" s="17">
        <v>80.102011930000003</v>
      </c>
      <c r="AP11" s="89">
        <v>75.443511400000006</v>
      </c>
      <c r="AQ11" s="88">
        <v>71.054838119999999</v>
      </c>
      <c r="AR11" s="17">
        <v>66.977444469999995</v>
      </c>
      <c r="AS11" s="17">
        <v>63.336991279999999</v>
      </c>
      <c r="AT11" s="17">
        <v>60.147778989999999</v>
      </c>
      <c r="AU11" s="89">
        <v>57.366378259999998</v>
      </c>
      <c r="AV11" s="97">
        <v>48.003292939999994</v>
      </c>
      <c r="AW11" s="97">
        <v>43.625386599999999</v>
      </c>
      <c r="AX11" s="17">
        <v>41.698375349999999</v>
      </c>
      <c r="AY11" s="97">
        <v>40.95083563</v>
      </c>
      <c r="AZ11" s="3"/>
    </row>
    <row r="12" spans="1:56" x14ac:dyDescent="0.3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</row>
    <row r="13" spans="1:56" x14ac:dyDescent="0.3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</row>
    <row r="14" spans="1:56" x14ac:dyDescent="0.35">
      <c r="A14" s="3"/>
      <c r="B14" s="3"/>
      <c r="C14" s="42"/>
      <c r="D14" s="11"/>
      <c r="E14" s="237">
        <v>2006</v>
      </c>
      <c r="F14" s="24">
        <v>2015</v>
      </c>
      <c r="G14" s="20">
        <v>2018</v>
      </c>
      <c r="H14" s="4">
        <v>2019</v>
      </c>
      <c r="I14" s="190">
        <v>2020</v>
      </c>
      <c r="J14" s="91">
        <v>2021</v>
      </c>
      <c r="K14" s="27">
        <v>2022</v>
      </c>
      <c r="L14" s="4">
        <v>2023</v>
      </c>
      <c r="M14" s="27">
        <v>2024</v>
      </c>
      <c r="N14" s="83">
        <v>2025</v>
      </c>
      <c r="O14" s="91">
        <v>2026</v>
      </c>
      <c r="P14" s="4">
        <v>2027</v>
      </c>
      <c r="Q14" s="27">
        <v>2028</v>
      </c>
      <c r="R14" s="27">
        <v>2029</v>
      </c>
      <c r="S14" s="83">
        <v>2030</v>
      </c>
      <c r="T14" s="4">
        <v>2035</v>
      </c>
      <c r="U14" s="93">
        <v>2040</v>
      </c>
      <c r="V14" s="4">
        <v>2045</v>
      </c>
      <c r="W14" s="93">
        <v>2050</v>
      </c>
      <c r="X14" s="3"/>
      <c r="AC14" s="3"/>
      <c r="AD14" s="3"/>
      <c r="AE14" s="42"/>
      <c r="AF14" s="11"/>
      <c r="AG14" s="237">
        <v>2006</v>
      </c>
      <c r="AH14" s="24">
        <v>2015</v>
      </c>
      <c r="AI14" s="20">
        <v>2018</v>
      </c>
      <c r="AJ14" s="4">
        <v>2019</v>
      </c>
      <c r="AK14" s="190">
        <v>2020</v>
      </c>
      <c r="AL14" s="91">
        <v>2021</v>
      </c>
      <c r="AM14" s="27">
        <v>2022</v>
      </c>
      <c r="AN14" s="4">
        <v>2023</v>
      </c>
      <c r="AO14" s="27">
        <v>2024</v>
      </c>
      <c r="AP14" s="83">
        <v>2025</v>
      </c>
      <c r="AQ14" s="91">
        <v>2026</v>
      </c>
      <c r="AR14" s="4">
        <v>2027</v>
      </c>
      <c r="AS14" s="27">
        <v>2028</v>
      </c>
      <c r="AT14" s="27">
        <v>2029</v>
      </c>
      <c r="AU14" s="83">
        <v>2030</v>
      </c>
      <c r="AV14" s="4">
        <v>2035</v>
      </c>
      <c r="AW14" s="93">
        <v>2040</v>
      </c>
      <c r="AX14" s="4">
        <v>2045</v>
      </c>
      <c r="AY14" s="93">
        <v>2050</v>
      </c>
      <c r="AZ14" s="3"/>
    </row>
    <row r="15" spans="1:56" ht="15" thickBot="1" x14ac:dyDescent="0.4">
      <c r="A15" s="3"/>
      <c r="B15" s="229" t="s">
        <v>101</v>
      </c>
      <c r="C15" s="5" t="s">
        <v>44</v>
      </c>
      <c r="D15" s="12" t="s">
        <v>190</v>
      </c>
      <c r="E15" s="18">
        <f>E4/100</f>
        <v>23931657.800000001</v>
      </c>
      <c r="F15" s="18">
        <f>F4/100</f>
        <v>26236690</v>
      </c>
      <c r="G15" s="106">
        <f>G4*1000/100</f>
        <v>26707.684170000004</v>
      </c>
      <c r="H15" s="18">
        <f t="shared" ref="H15:W15" si="1">H4*1000/100</f>
        <v>26850.923619999998</v>
      </c>
      <c r="I15" s="233">
        <f t="shared" si="1"/>
        <v>26990.781609999998</v>
      </c>
      <c r="J15" s="106">
        <f t="shared" si="1"/>
        <v>27122.39502</v>
      </c>
      <c r="K15" s="18">
        <f t="shared" si="1"/>
        <v>27249.316829999996</v>
      </c>
      <c r="L15" s="18">
        <f t="shared" si="1"/>
        <v>27392.148560000001</v>
      </c>
      <c r="M15" s="18">
        <f t="shared" si="1"/>
        <v>27490.23446</v>
      </c>
      <c r="N15" s="107">
        <f t="shared" si="1"/>
        <v>27584.017609999999</v>
      </c>
      <c r="O15" s="106">
        <f t="shared" si="1"/>
        <v>27674.699930000002</v>
      </c>
      <c r="P15" s="18">
        <f t="shared" si="1"/>
        <v>27761.861809999999</v>
      </c>
      <c r="Q15" s="18">
        <f t="shared" si="1"/>
        <v>27847.119020000002</v>
      </c>
      <c r="R15" s="18">
        <f t="shared" si="1"/>
        <v>27929.239560000002</v>
      </c>
      <c r="S15" s="107">
        <f t="shared" si="1"/>
        <v>28007.802259999997</v>
      </c>
      <c r="T15" s="18">
        <f t="shared" si="1"/>
        <v>28365.253229999998</v>
      </c>
      <c r="U15" s="114">
        <f t="shared" si="1"/>
        <v>28646.758149999998</v>
      </c>
      <c r="V15" s="18">
        <f t="shared" si="1"/>
        <v>28853.738159999997</v>
      </c>
      <c r="W15" s="114">
        <f t="shared" si="1"/>
        <v>29004.032710000003</v>
      </c>
      <c r="X15" s="3"/>
      <c r="Y15" s="33" t="s">
        <v>102</v>
      </c>
      <c r="AC15" s="3"/>
      <c r="AD15" s="229" t="s">
        <v>101</v>
      </c>
      <c r="AE15" s="5" t="s">
        <v>44</v>
      </c>
      <c r="AF15" s="12" t="s">
        <v>190</v>
      </c>
      <c r="AG15" s="18">
        <v>23553498.758831903</v>
      </c>
      <c r="AH15" s="18">
        <v>25969983.98</v>
      </c>
      <c r="AI15" s="106">
        <v>26557.572249999997</v>
      </c>
      <c r="AJ15" s="18">
        <v>26719.482079999998</v>
      </c>
      <c r="AK15" s="233">
        <v>26882.378990000001</v>
      </c>
      <c r="AL15" s="106">
        <v>27046.269019999996</v>
      </c>
      <c r="AM15" s="18">
        <v>27212.510620000001</v>
      </c>
      <c r="AN15" s="18">
        <v>27333.149649999999</v>
      </c>
      <c r="AO15" s="18">
        <v>27452.011419999999</v>
      </c>
      <c r="AP15" s="107">
        <v>27569.50288</v>
      </c>
      <c r="AQ15" s="106">
        <v>27685.617249999999</v>
      </c>
      <c r="AR15" s="18">
        <v>27799.930970000001</v>
      </c>
      <c r="AS15" s="18">
        <v>27915.774529999999</v>
      </c>
      <c r="AT15" s="18">
        <v>28028.555909999999</v>
      </c>
      <c r="AU15" s="107">
        <v>28143.284440000003</v>
      </c>
      <c r="AV15" s="18">
        <v>28696.22798</v>
      </c>
      <c r="AW15" s="114">
        <v>29214.190490000001</v>
      </c>
      <c r="AX15" s="18">
        <v>29661.644070000002</v>
      </c>
      <c r="AY15" s="114">
        <v>30027.028059999997</v>
      </c>
      <c r="AZ15" s="3"/>
      <c r="BA15" s="33" t="s">
        <v>102</v>
      </c>
    </row>
    <row r="16" spans="1:56" x14ac:dyDescent="0.35">
      <c r="A16" s="3"/>
      <c r="B16" s="230"/>
      <c r="C16" s="35" t="s">
        <v>27</v>
      </c>
      <c r="D16" s="13" t="s">
        <v>191</v>
      </c>
      <c r="E16" s="74">
        <f>E5/E$4</f>
        <v>2.7625624832392512E-4</v>
      </c>
      <c r="F16" s="74">
        <f>F5/F$4</f>
        <v>3.1473047171727837E-2</v>
      </c>
      <c r="G16" s="108">
        <f>G5/G$4</f>
        <v>4.7749491752358098E-2</v>
      </c>
      <c r="H16" s="74">
        <f t="shared" ref="H16:W16" si="2">H5/H$4</f>
        <v>5.3718534394311464E-2</v>
      </c>
      <c r="I16" s="109">
        <f t="shared" si="2"/>
        <v>6.0471961486112738E-2</v>
      </c>
      <c r="J16" s="108">
        <f t="shared" si="2"/>
        <v>6.7456238567828369E-2</v>
      </c>
      <c r="K16" s="74">
        <f t="shared" si="2"/>
        <v>7.5377987558890303E-2</v>
      </c>
      <c r="L16" s="74">
        <f t="shared" si="2"/>
        <v>8.351496163176475E-2</v>
      </c>
      <c r="M16" s="74">
        <f t="shared" si="2"/>
        <v>9.246870101085343E-2</v>
      </c>
      <c r="N16" s="109">
        <f t="shared" si="2"/>
        <v>0.10324816211571436</v>
      </c>
      <c r="O16" s="108">
        <f t="shared" si="2"/>
        <v>0.11524418689514586</v>
      </c>
      <c r="P16" s="74">
        <f t="shared" si="2"/>
        <v>0.12802550392062484</v>
      </c>
      <c r="Q16" s="74">
        <f t="shared" si="2"/>
        <v>0.14139047282313802</v>
      </c>
      <c r="R16" s="74">
        <f t="shared" si="2"/>
        <v>0.15513816685526685</v>
      </c>
      <c r="S16" s="109">
        <f t="shared" si="2"/>
        <v>0.16897154268183556</v>
      </c>
      <c r="T16" s="74">
        <f t="shared" si="2"/>
        <v>0.23713976347955915</v>
      </c>
      <c r="U16" s="115">
        <f t="shared" si="2"/>
        <v>0.29983721896294224</v>
      </c>
      <c r="V16" s="74">
        <f t="shared" si="2"/>
        <v>0.36090451893114428</v>
      </c>
      <c r="W16" s="115">
        <f t="shared" si="2"/>
        <v>0.4200239608680264</v>
      </c>
      <c r="X16" s="3"/>
      <c r="Y16" s="133"/>
      <c r="Z16" s="134">
        <v>2020</v>
      </c>
      <c r="AA16" s="134">
        <v>2030</v>
      </c>
      <c r="AB16" s="135">
        <v>2050</v>
      </c>
      <c r="AC16" s="3"/>
      <c r="AD16" s="230"/>
      <c r="AE16" s="35" t="s">
        <v>27</v>
      </c>
      <c r="AF16" s="13" t="s">
        <v>191</v>
      </c>
      <c r="AG16" s="74">
        <v>2.7625624832392523E-4</v>
      </c>
      <c r="AH16" s="74">
        <v>1.6629641428835412E-2</v>
      </c>
      <c r="AI16" s="108">
        <v>1.898241431311554E-2</v>
      </c>
      <c r="AJ16" s="74">
        <v>1.9680566124955369E-2</v>
      </c>
      <c r="AK16" s="109">
        <v>2.055206032566986E-2</v>
      </c>
      <c r="AL16" s="108">
        <v>2.160970410624127E-2</v>
      </c>
      <c r="AM16" s="74">
        <v>2.2733103267779265E-2</v>
      </c>
      <c r="AN16" s="74">
        <v>2.393439203227719E-2</v>
      </c>
      <c r="AO16" s="74">
        <v>2.529841231575591E-2</v>
      </c>
      <c r="AP16" s="109">
        <v>2.6853587579088043E-2</v>
      </c>
      <c r="AQ16" s="108">
        <v>2.8536226646707685E-2</v>
      </c>
      <c r="AR16" s="74">
        <v>3.0145756689265623E-2</v>
      </c>
      <c r="AS16" s="74">
        <v>3.1295266461661024E-2</v>
      </c>
      <c r="AT16" s="74">
        <v>3.1832698318990882E-2</v>
      </c>
      <c r="AU16" s="109">
        <v>3.2226906380938385E-2</v>
      </c>
      <c r="AV16" s="74">
        <v>3.3842116701778453E-2</v>
      </c>
      <c r="AW16" s="115">
        <v>3.528596270202522E-2</v>
      </c>
      <c r="AX16" s="74">
        <v>3.6511438423446764E-2</v>
      </c>
      <c r="AY16" s="115">
        <v>3.7519654417640692E-2</v>
      </c>
      <c r="AZ16" s="3"/>
      <c r="BA16" s="133"/>
      <c r="BB16" s="134">
        <v>2020</v>
      </c>
      <c r="BC16" s="134">
        <v>2030</v>
      </c>
      <c r="BD16" s="135">
        <v>2050</v>
      </c>
    </row>
    <row r="17" spans="1:56" x14ac:dyDescent="0.35">
      <c r="A17" s="3"/>
      <c r="B17" s="230"/>
      <c r="C17" s="35" t="s">
        <v>28</v>
      </c>
      <c r="D17" s="13" t="s">
        <v>192</v>
      </c>
      <c r="E17" s="68">
        <f t="shared" ref="E17:G22" si="3">E6/E$4</f>
        <v>1.77137013884596E-2</v>
      </c>
      <c r="F17" s="68">
        <f t="shared" si="3"/>
        <v>2.1554449707642236E-2</v>
      </c>
      <c r="G17" s="110">
        <f t="shared" si="3"/>
        <v>2.1906110079629563E-2</v>
      </c>
      <c r="H17" s="68">
        <f t="shared" ref="H17:W17" si="4">H6/H$4</f>
        <v>2.310912390506439E-2</v>
      </c>
      <c r="I17" s="111">
        <f t="shared" si="4"/>
        <v>2.4014166431544106E-2</v>
      </c>
      <c r="J17" s="110">
        <f t="shared" si="4"/>
        <v>2.5258920353266059E-2</v>
      </c>
      <c r="K17" s="68">
        <f t="shared" si="4"/>
        <v>2.6206574144780129E-2</v>
      </c>
      <c r="L17" s="68">
        <f t="shared" si="4"/>
        <v>2.8043482241540529E-2</v>
      </c>
      <c r="M17" s="68">
        <f t="shared" si="4"/>
        <v>3.1057449162257889E-2</v>
      </c>
      <c r="N17" s="111">
        <f t="shared" si="4"/>
        <v>3.4653356563746768E-2</v>
      </c>
      <c r="O17" s="110">
        <f t="shared" si="4"/>
        <v>3.796278657609279E-2</v>
      </c>
      <c r="P17" s="68">
        <f t="shared" si="4"/>
        <v>4.0522126530965541E-2</v>
      </c>
      <c r="Q17" s="68">
        <f t="shared" si="4"/>
        <v>4.2386977559591012E-2</v>
      </c>
      <c r="R17" s="68">
        <f t="shared" si="4"/>
        <v>4.3596513015838084E-2</v>
      </c>
      <c r="S17" s="111">
        <f t="shared" si="4"/>
        <v>4.4368715133880701E-2</v>
      </c>
      <c r="T17" s="68">
        <f t="shared" si="4"/>
        <v>4.3883299222003812E-2</v>
      </c>
      <c r="U17" s="116">
        <f t="shared" si="4"/>
        <v>4.1570873526573897E-2</v>
      </c>
      <c r="V17" s="68">
        <f t="shared" si="4"/>
        <v>4.0801653202497908E-2</v>
      </c>
      <c r="W17" s="116">
        <f t="shared" si="4"/>
        <v>3.8912924636541002E-2</v>
      </c>
      <c r="X17" s="3"/>
      <c r="Y17" s="136" t="s">
        <v>54</v>
      </c>
      <c r="Z17" s="137">
        <f>I16+I17</f>
        <v>8.4486127917656847E-2</v>
      </c>
      <c r="AA17" s="137">
        <f>S16+S17</f>
        <v>0.21334025781571625</v>
      </c>
      <c r="AB17" s="138">
        <f>W16+W17</f>
        <v>0.4589368855045674</v>
      </c>
      <c r="AC17" s="3"/>
      <c r="AD17" s="230"/>
      <c r="AE17" s="35" t="s">
        <v>28</v>
      </c>
      <c r="AF17" s="13" t="s">
        <v>192</v>
      </c>
      <c r="AG17" s="68">
        <v>1.7713701388459593E-2</v>
      </c>
      <c r="AH17" s="68">
        <v>6.9742271631543756E-2</v>
      </c>
      <c r="AI17" s="110">
        <v>8.1178375783200599E-2</v>
      </c>
      <c r="AJ17" s="68">
        <v>8.5616416222091693E-2</v>
      </c>
      <c r="AK17" s="111">
        <v>9.1340609471855363E-2</v>
      </c>
      <c r="AL17" s="110">
        <v>9.8606449600418852E-2</v>
      </c>
      <c r="AM17" s="68">
        <v>0.10615167668053996</v>
      </c>
      <c r="AN17" s="68">
        <v>0.1126658795064988</v>
      </c>
      <c r="AO17" s="68">
        <v>0.11912820758253932</v>
      </c>
      <c r="AP17" s="111">
        <v>0.12547123609941566</v>
      </c>
      <c r="AQ17" s="110">
        <v>0.13162380416134664</v>
      </c>
      <c r="AR17" s="68">
        <v>0.13741741046488648</v>
      </c>
      <c r="AS17" s="68">
        <v>0.14263357202290744</v>
      </c>
      <c r="AT17" s="68">
        <v>0.14704290032757525</v>
      </c>
      <c r="AU17" s="111">
        <v>0.15090915365811511</v>
      </c>
      <c r="AV17" s="68">
        <v>0.16819727841456883</v>
      </c>
      <c r="AW17" s="116">
        <v>0.18386636890858446</v>
      </c>
      <c r="AX17" s="68">
        <v>0.19725136554104705</v>
      </c>
      <c r="AY17" s="116">
        <v>0.20829950118613239</v>
      </c>
      <c r="AZ17" s="3"/>
      <c r="BA17" s="136" t="s">
        <v>54</v>
      </c>
      <c r="BB17" s="137">
        <v>0.11189266979752523</v>
      </c>
      <c r="BC17" s="137">
        <v>0.1831360600390535</v>
      </c>
      <c r="BD17" s="138">
        <v>0.24581915560377307</v>
      </c>
    </row>
    <row r="18" spans="1:56" x14ac:dyDescent="0.35">
      <c r="A18" s="3"/>
      <c r="B18" s="230"/>
      <c r="C18" s="35" t="s">
        <v>29</v>
      </c>
      <c r="D18" s="13" t="s">
        <v>193</v>
      </c>
      <c r="E18" s="68">
        <f t="shared" si="3"/>
        <v>0.12575058882882739</v>
      </c>
      <c r="F18" s="68">
        <f t="shared" si="3"/>
        <v>0.19126243005501076</v>
      </c>
      <c r="G18" s="110">
        <f t="shared" si="3"/>
        <v>0.1981920714767835</v>
      </c>
      <c r="H18" s="68">
        <f t="shared" ref="H18:W18" si="5">H7/H$4</f>
        <v>0.20221959675739454</v>
      </c>
      <c r="I18" s="111">
        <f t="shared" si="5"/>
        <v>0.20603371956222499</v>
      </c>
      <c r="J18" s="110">
        <f t="shared" si="5"/>
        <v>0.20964298428686479</v>
      </c>
      <c r="K18" s="68">
        <f t="shared" si="5"/>
        <v>0.21285810955136525</v>
      </c>
      <c r="L18" s="68">
        <f t="shared" si="5"/>
        <v>0.21745794740973035</v>
      </c>
      <c r="M18" s="68">
        <f t="shared" si="5"/>
        <v>0.22364512354180921</v>
      </c>
      <c r="N18" s="111">
        <f t="shared" si="5"/>
        <v>0.23091728184986465</v>
      </c>
      <c r="O18" s="110">
        <f t="shared" si="5"/>
        <v>0.23887088722627386</v>
      </c>
      <c r="P18" s="68">
        <f t="shared" si="5"/>
        <v>0.24627006721636008</v>
      </c>
      <c r="Q18" s="68">
        <f t="shared" si="5"/>
        <v>0.25229177858413881</v>
      </c>
      <c r="R18" s="68">
        <f t="shared" si="5"/>
        <v>0.25665398313479892</v>
      </c>
      <c r="S18" s="111">
        <f t="shared" si="5"/>
        <v>0.2595770034546081</v>
      </c>
      <c r="T18" s="68">
        <f t="shared" si="5"/>
        <v>0.26061785128649811</v>
      </c>
      <c r="U18" s="116">
        <f t="shared" si="5"/>
        <v>0.2531925718792023</v>
      </c>
      <c r="V18" s="68">
        <f t="shared" si="5"/>
        <v>0.24256308413800343</v>
      </c>
      <c r="W18" s="116">
        <f t="shared" si="5"/>
        <v>0.22921091989073261</v>
      </c>
      <c r="X18" s="3"/>
      <c r="Y18" s="136" t="s">
        <v>55</v>
      </c>
      <c r="Z18" s="137">
        <f>I18+I19+I20</f>
        <v>0.75971562099568257</v>
      </c>
      <c r="AA18" s="137">
        <f>S18+S19+S20</f>
        <v>0.69241160348723496</v>
      </c>
      <c r="AB18" s="138">
        <f>W18+W19+W20</f>
        <v>0.49650262089364461</v>
      </c>
      <c r="AC18" s="3"/>
      <c r="AD18" s="230"/>
      <c r="AE18" s="35" t="s">
        <v>29</v>
      </c>
      <c r="AF18" s="13" t="s">
        <v>193</v>
      </c>
      <c r="AG18" s="68">
        <v>0.12575058882882711</v>
      </c>
      <c r="AH18" s="68">
        <v>0.21911275641841962</v>
      </c>
      <c r="AI18" s="110">
        <v>0.23825625442852749</v>
      </c>
      <c r="AJ18" s="68">
        <v>0.24161201207684488</v>
      </c>
      <c r="AK18" s="111">
        <v>0.24455613282758795</v>
      </c>
      <c r="AL18" s="110">
        <v>0.24673344098091057</v>
      </c>
      <c r="AM18" s="68">
        <v>0.24961673279082403</v>
      </c>
      <c r="AN18" s="68">
        <v>0.25335794116943272</v>
      </c>
      <c r="AO18" s="68">
        <v>0.2567414043426039</v>
      </c>
      <c r="AP18" s="111">
        <v>0.25951109793823024</v>
      </c>
      <c r="AQ18" s="110">
        <v>0.26169012384941498</v>
      </c>
      <c r="AR18" s="68">
        <v>0.26336582993321006</v>
      </c>
      <c r="AS18" s="68">
        <v>0.264535488566292</v>
      </c>
      <c r="AT18" s="68">
        <v>0.2651534802885962</v>
      </c>
      <c r="AU18" s="111">
        <v>0.26456632525865909</v>
      </c>
      <c r="AV18" s="68">
        <v>0.25952290901056607</v>
      </c>
      <c r="AW18" s="116">
        <v>0.25485171144990371</v>
      </c>
      <c r="AX18" s="68">
        <v>0.25089202970130575</v>
      </c>
      <c r="AY18" s="116">
        <v>0.24771102411924817</v>
      </c>
      <c r="AZ18" s="3"/>
      <c r="BA18" s="136" t="s">
        <v>55</v>
      </c>
      <c r="BB18" s="137">
        <v>0.72289771229804389</v>
      </c>
      <c r="BC18" s="137">
        <v>0.68888842591678678</v>
      </c>
      <c r="BD18" s="138">
        <v>0.64245955428730506</v>
      </c>
    </row>
    <row r="19" spans="1:56" ht="15" thickBot="1" x14ac:dyDescent="0.4">
      <c r="A19" s="3"/>
      <c r="B19" s="230"/>
      <c r="C19" s="35" t="s">
        <v>30</v>
      </c>
      <c r="D19" s="13" t="s">
        <v>194</v>
      </c>
      <c r="E19" s="68">
        <f t="shared" si="3"/>
        <v>0.27637430617113368</v>
      </c>
      <c r="F19" s="68">
        <f t="shared" si="3"/>
        <v>0.31720230558809054</v>
      </c>
      <c r="G19" s="110">
        <f t="shared" si="3"/>
        <v>0.31657902733840809</v>
      </c>
      <c r="H19" s="68">
        <f t="shared" ref="H19:W19" si="6">H8/H$4</f>
        <v>0.3161183635663703</v>
      </c>
      <c r="I19" s="111">
        <f t="shared" si="6"/>
        <v>0.31540068872425658</v>
      </c>
      <c r="J19" s="110">
        <f t="shared" si="6"/>
        <v>0.31360874549345019</v>
      </c>
      <c r="K19" s="68">
        <f t="shared" si="6"/>
        <v>0.31145826898883033</v>
      </c>
      <c r="L19" s="68">
        <f t="shared" si="6"/>
        <v>0.30891399447783952</v>
      </c>
      <c r="M19" s="68">
        <f t="shared" si="6"/>
        <v>0.30516635313557089</v>
      </c>
      <c r="N19" s="111">
        <f t="shared" si="6"/>
        <v>0.30060215615559854</v>
      </c>
      <c r="O19" s="110">
        <f t="shared" si="6"/>
        <v>0.29553048790726305</v>
      </c>
      <c r="P19" s="68">
        <f t="shared" si="6"/>
        <v>0.28998653991931245</v>
      </c>
      <c r="Q19" s="68">
        <f t="shared" si="6"/>
        <v>0.28408224600607179</v>
      </c>
      <c r="R19" s="68">
        <f t="shared" si="6"/>
        <v>0.27802904315809451</v>
      </c>
      <c r="S19" s="111">
        <f t="shared" si="6"/>
        <v>0.2719337555048848</v>
      </c>
      <c r="T19" s="68">
        <f t="shared" si="6"/>
        <v>0.24418125637160057</v>
      </c>
      <c r="U19" s="116">
        <f t="shared" si="6"/>
        <v>0.22098591850610502</v>
      </c>
      <c r="V19" s="68">
        <f t="shared" si="6"/>
        <v>0.19769170377055922</v>
      </c>
      <c r="W19" s="116">
        <f t="shared" si="6"/>
        <v>0.17556654027783986</v>
      </c>
      <c r="X19" s="3"/>
      <c r="Y19" s="139" t="s">
        <v>60</v>
      </c>
      <c r="Z19" s="140">
        <f>I21+I22</f>
        <v>0.1557982512348593</v>
      </c>
      <c r="AA19" s="140">
        <f>S21+S22</f>
        <v>9.4248138572083751E-2</v>
      </c>
      <c r="AB19" s="272">
        <f>W21+W22</f>
        <v>4.4692259561308428E-2</v>
      </c>
      <c r="AC19" s="3"/>
      <c r="AD19" s="230"/>
      <c r="AE19" s="35" t="s">
        <v>30</v>
      </c>
      <c r="AF19" s="13" t="s">
        <v>194</v>
      </c>
      <c r="AG19" s="68">
        <v>0.27637430617113345</v>
      </c>
      <c r="AH19" s="68">
        <v>0.24399997608315813</v>
      </c>
      <c r="AI19" s="110">
        <v>0.2366669213900002</v>
      </c>
      <c r="AJ19" s="68">
        <v>0.23468160828213183</v>
      </c>
      <c r="AK19" s="111">
        <v>0.23286925708207196</v>
      </c>
      <c r="AL19" s="110">
        <v>0.23119912330148079</v>
      </c>
      <c r="AM19" s="68">
        <v>0.22958027552990262</v>
      </c>
      <c r="AN19" s="68">
        <v>0.22823590127309021</v>
      </c>
      <c r="AO19" s="68">
        <v>0.22667237149939959</v>
      </c>
      <c r="AP19" s="111">
        <v>0.22484807807314372</v>
      </c>
      <c r="AQ19" s="110">
        <v>0.22283946683543782</v>
      </c>
      <c r="AR19" s="68">
        <v>0.22080782835843135</v>
      </c>
      <c r="AS19" s="68">
        <v>0.21896131706577443</v>
      </c>
      <c r="AT19" s="68">
        <v>0.21754236545681527</v>
      </c>
      <c r="AU19" s="111">
        <v>0.21668893895456073</v>
      </c>
      <c r="AV19" s="68">
        <v>0.21328461407073057</v>
      </c>
      <c r="AW19" s="116">
        <v>0.20989243419559833</v>
      </c>
      <c r="AX19" s="68">
        <v>0.2069443498652298</v>
      </c>
      <c r="AY19" s="116">
        <v>0.20457087690216122</v>
      </c>
      <c r="AZ19" s="3"/>
      <c r="BA19" s="139" t="s">
        <v>60</v>
      </c>
      <c r="BB19" s="140">
        <v>0.16520961794906971</v>
      </c>
      <c r="BC19" s="140">
        <v>0.12797551395532852</v>
      </c>
      <c r="BD19" s="272">
        <v>0.11172129005230631</v>
      </c>
    </row>
    <row r="20" spans="1:56" x14ac:dyDescent="0.35">
      <c r="A20" s="3"/>
      <c r="B20" s="230"/>
      <c r="C20" s="35" t="s">
        <v>31</v>
      </c>
      <c r="D20" s="13" t="s">
        <v>195</v>
      </c>
      <c r="E20" s="68">
        <f t="shared" si="3"/>
        <v>0.32873347328240671</v>
      </c>
      <c r="F20" s="68">
        <f t="shared" si="3"/>
        <v>0.25968505463151031</v>
      </c>
      <c r="G20" s="110">
        <f t="shared" si="3"/>
        <v>0.24920689257948489</v>
      </c>
      <c r="H20" s="68">
        <f t="shared" ref="H20:W20" si="7">H9/H$4</f>
        <v>0.24378175803696991</v>
      </c>
      <c r="I20" s="111">
        <f t="shared" si="7"/>
        <v>0.238281212709201</v>
      </c>
      <c r="J20" s="110">
        <f t="shared" si="7"/>
        <v>0.23308030778028244</v>
      </c>
      <c r="K20" s="68">
        <f t="shared" si="7"/>
        <v>0.2278836481200692</v>
      </c>
      <c r="L20" s="68">
        <f t="shared" si="7"/>
        <v>0.22135520431041353</v>
      </c>
      <c r="M20" s="68">
        <f t="shared" si="7"/>
        <v>0.21336577843796242</v>
      </c>
      <c r="N20" s="111">
        <f t="shared" si="7"/>
        <v>0.20372089093224729</v>
      </c>
      <c r="O20" s="110">
        <f t="shared" si="7"/>
        <v>0.19338747822152083</v>
      </c>
      <c r="P20" s="68">
        <f t="shared" si="7"/>
        <v>0.18361181659523576</v>
      </c>
      <c r="Q20" s="68">
        <f t="shared" si="7"/>
        <v>0.17489070677301252</v>
      </c>
      <c r="R20" s="68">
        <f t="shared" si="7"/>
        <v>0.16736628890156577</v>
      </c>
      <c r="S20" s="111">
        <f t="shared" si="7"/>
        <v>0.16090084452774195</v>
      </c>
      <c r="T20" s="68">
        <f t="shared" si="7"/>
        <v>0.13771306881436926</v>
      </c>
      <c r="U20" s="116">
        <f t="shared" si="7"/>
        <v>0.12051775513034796</v>
      </c>
      <c r="V20" s="68">
        <f t="shared" si="7"/>
        <v>0.10480800713691651</v>
      </c>
      <c r="W20" s="116">
        <f t="shared" si="7"/>
        <v>9.1725160725072155E-2</v>
      </c>
      <c r="X20" s="3"/>
      <c r="Y20" s="173" t="s">
        <v>92</v>
      </c>
      <c r="Z20" s="174">
        <f>SUM(Z17:Z19)</f>
        <v>1.0000000001481988</v>
      </c>
      <c r="AA20" s="174">
        <f t="shared" ref="AA20:AB20" si="8">SUM(AA17:AA19)</f>
        <v>0.99999999987503485</v>
      </c>
      <c r="AB20" s="174">
        <f t="shared" si="8"/>
        <v>1.0001317659595204</v>
      </c>
      <c r="AC20" s="3"/>
      <c r="AD20" s="230"/>
      <c r="AE20" s="35" t="s">
        <v>31</v>
      </c>
      <c r="AF20" s="13" t="s">
        <v>195</v>
      </c>
      <c r="AG20" s="68">
        <v>0.32873347328240687</v>
      </c>
      <c r="AH20" s="68">
        <v>0.26509030195404842</v>
      </c>
      <c r="AI20" s="110">
        <v>0.25245211474478813</v>
      </c>
      <c r="AJ20" s="68">
        <v>0.24923939412675924</v>
      </c>
      <c r="AK20" s="111">
        <v>0.24547232238838398</v>
      </c>
      <c r="AL20" s="110">
        <v>0.24119695582322501</v>
      </c>
      <c r="AM20" s="68">
        <v>0.23638908066322328</v>
      </c>
      <c r="AN20" s="68">
        <v>0.23153170520178237</v>
      </c>
      <c r="AO20" s="68">
        <v>0.22680205092235828</v>
      </c>
      <c r="AP20" s="111">
        <v>0.22234816495175047</v>
      </c>
      <c r="AQ20" s="110">
        <v>0.21820791100476547</v>
      </c>
      <c r="AR20" s="68">
        <v>0.21447810166990497</v>
      </c>
      <c r="AS20" s="68">
        <v>0.21139582011805283</v>
      </c>
      <c r="AT20" s="68">
        <v>0.20910573223320947</v>
      </c>
      <c r="AU20" s="111">
        <v>0.20763316170356694</v>
      </c>
      <c r="AV20" s="68">
        <v>0.20276931860366407</v>
      </c>
      <c r="AW20" s="116">
        <v>0.19804005693672738</v>
      </c>
      <c r="AX20" s="68">
        <v>0.19381052501450233</v>
      </c>
      <c r="AY20" s="116">
        <v>0.1901776532658957</v>
      </c>
      <c r="AZ20" s="3"/>
      <c r="BA20" s="173" t="s">
        <v>92</v>
      </c>
      <c r="BB20" s="174">
        <v>1.0000000000446387</v>
      </c>
      <c r="BC20" s="174">
        <v>0.99999999991116884</v>
      </c>
      <c r="BD20" s="174">
        <v>0.99999999994338451</v>
      </c>
    </row>
    <row r="21" spans="1:56" x14ac:dyDescent="0.35">
      <c r="A21" s="3"/>
      <c r="B21" s="230"/>
      <c r="C21" s="35" t="s">
        <v>32</v>
      </c>
      <c r="D21" s="13" t="s">
        <v>196</v>
      </c>
      <c r="E21" s="68">
        <f t="shared" si="3"/>
        <v>0.1722213067913749</v>
      </c>
      <c r="F21" s="68">
        <f t="shared" si="3"/>
        <v>0.13329818730945101</v>
      </c>
      <c r="G21" s="110">
        <f t="shared" si="3"/>
        <v>0.12692559558599872</v>
      </c>
      <c r="H21" s="68">
        <f t="shared" ref="H21:W21" si="9">H10/H$4</f>
        <v>0.12380741776509512</v>
      </c>
      <c r="I21" s="111">
        <f t="shared" si="9"/>
        <v>0.12065734953720002</v>
      </c>
      <c r="J21" s="110">
        <f t="shared" si="9"/>
        <v>0.11778857839229274</v>
      </c>
      <c r="K21" s="68">
        <f t="shared" si="9"/>
        <v>0.11491852201419028</v>
      </c>
      <c r="L21" s="68">
        <f t="shared" si="9"/>
        <v>0.11138667137836231</v>
      </c>
      <c r="M21" s="68">
        <f t="shared" si="9"/>
        <v>0.10706083184857638</v>
      </c>
      <c r="N21" s="111">
        <f t="shared" si="9"/>
        <v>0.10182614620220293</v>
      </c>
      <c r="O21" s="110">
        <f t="shared" si="9"/>
        <v>9.6161494207030407E-2</v>
      </c>
      <c r="P21" s="68">
        <f t="shared" si="9"/>
        <v>9.0739266452677436E-2</v>
      </c>
      <c r="Q21" s="68">
        <f t="shared" si="9"/>
        <v>8.5858071109001927E-2</v>
      </c>
      <c r="R21" s="68">
        <f t="shared" si="9"/>
        <v>8.1604755514510685E-2</v>
      </c>
      <c r="S21" s="111">
        <f t="shared" si="9"/>
        <v>7.7908241558686309E-2</v>
      </c>
      <c r="T21" s="68">
        <f t="shared" si="9"/>
        <v>6.448502603408629E-2</v>
      </c>
      <c r="U21" s="116">
        <f t="shared" si="9"/>
        <v>5.4674591163119096E-2</v>
      </c>
      <c r="V21" s="68">
        <f t="shared" si="9"/>
        <v>4.5998783368733524E-2</v>
      </c>
      <c r="W21" s="116">
        <f t="shared" si="9"/>
        <v>3.8830045885712282E-2</v>
      </c>
      <c r="X21" s="3"/>
      <c r="AC21" s="3"/>
      <c r="AD21" s="230"/>
      <c r="AE21" s="35" t="s">
        <v>32</v>
      </c>
      <c r="AF21" s="13" t="s">
        <v>196</v>
      </c>
      <c r="AG21" s="68">
        <v>0.17222130679137462</v>
      </c>
      <c r="AH21" s="68">
        <v>0.13812098986131141</v>
      </c>
      <c r="AI21" s="110">
        <v>0.13171002420976188</v>
      </c>
      <c r="AJ21" s="68">
        <v>0.13018392379707383</v>
      </c>
      <c r="AK21" s="111">
        <v>0.12810467549323093</v>
      </c>
      <c r="AL21" s="110">
        <v>0.12551223802772041</v>
      </c>
      <c r="AM21" s="68">
        <v>0.12241652291911904</v>
      </c>
      <c r="AN21" s="68">
        <v>0.11917065474377191</v>
      </c>
      <c r="AO21" s="68">
        <v>0.11617863056389478</v>
      </c>
      <c r="AP21" s="111">
        <v>0.11360299235834463</v>
      </c>
      <c r="AQ21" s="110">
        <v>0.11143757540749792</v>
      </c>
      <c r="AR21" s="68">
        <v>0.10969240716067864</v>
      </c>
      <c r="AS21" s="68">
        <v>0.10848993312885881</v>
      </c>
      <c r="AT21" s="68">
        <v>0.10786335937918821</v>
      </c>
      <c r="AU21" s="111">
        <v>0.107591831168658</v>
      </c>
      <c r="AV21" s="68">
        <v>0.1056556785830219</v>
      </c>
      <c r="AW21" s="116">
        <v>0.10313052186167217</v>
      </c>
      <c r="AX21" s="68">
        <v>0.10053227932891177</v>
      </c>
      <c r="AY21" s="116">
        <v>9.8083298457476459E-2</v>
      </c>
      <c r="AZ21" s="3"/>
    </row>
    <row r="22" spans="1:56" x14ac:dyDescent="0.35">
      <c r="A22" s="3"/>
      <c r="B22" s="230"/>
      <c r="C22" s="56" t="s">
        <v>33</v>
      </c>
      <c r="D22" s="26" t="s">
        <v>197</v>
      </c>
      <c r="E22" s="70">
        <f t="shared" si="3"/>
        <v>7.893036728947378E-2</v>
      </c>
      <c r="F22" s="70">
        <f t="shared" si="3"/>
        <v>4.5524525540378759E-2</v>
      </c>
      <c r="G22" s="112">
        <f t="shared" si="3"/>
        <v>3.944081108998676E-2</v>
      </c>
      <c r="H22" s="70">
        <f t="shared" ref="H22:W22" si="10">H11/H$4</f>
        <v>3.7245205720040704E-2</v>
      </c>
      <c r="I22" s="113">
        <f t="shared" si="10"/>
        <v>3.5140901697659287E-2</v>
      </c>
      <c r="J22" s="112">
        <f t="shared" si="10"/>
        <v>3.3164225321425912E-2</v>
      </c>
      <c r="K22" s="70">
        <f t="shared" si="10"/>
        <v>3.1296889559487721E-2</v>
      </c>
      <c r="L22" s="70">
        <f t="shared" si="10"/>
        <v>2.9327738564951768E-2</v>
      </c>
      <c r="M22" s="70">
        <f t="shared" si="10"/>
        <v>2.7235762932085229E-2</v>
      </c>
      <c r="N22" s="113">
        <f t="shared" si="10"/>
        <v>2.5032006053740334E-2</v>
      </c>
      <c r="O22" s="112">
        <f t="shared" si="10"/>
        <v>2.2842678955832852E-2</v>
      </c>
      <c r="P22" s="70">
        <f t="shared" si="10"/>
        <v>2.0844679476487892E-2</v>
      </c>
      <c r="Q22" s="70">
        <f t="shared" si="10"/>
        <v>1.9099747026541779E-2</v>
      </c>
      <c r="R22" s="70">
        <f t="shared" si="10"/>
        <v>1.7611249620431844E-2</v>
      </c>
      <c r="S22" s="113">
        <f t="shared" si="10"/>
        <v>1.6339897013397438E-2</v>
      </c>
      <c r="T22" s="70">
        <f t="shared" si="10"/>
        <v>1.1979734784832026E-2</v>
      </c>
      <c r="U22" s="117">
        <f t="shared" si="10"/>
        <v>9.2210708596358222E-3</v>
      </c>
      <c r="V22" s="70">
        <f t="shared" si="10"/>
        <v>7.2322493966930773E-3</v>
      </c>
      <c r="W22" s="117">
        <f t="shared" si="10"/>
        <v>5.8622136755961474E-3</v>
      </c>
      <c r="X22" s="3"/>
      <c r="AC22" s="3"/>
      <c r="AD22" s="230"/>
      <c r="AE22" s="56" t="s">
        <v>33</v>
      </c>
      <c r="AF22" s="26" t="s">
        <v>197</v>
      </c>
      <c r="AG22" s="70">
        <v>7.8930367289473502E-2</v>
      </c>
      <c r="AH22" s="70">
        <v>4.7304062564924233E-2</v>
      </c>
      <c r="AI22" s="112">
        <v>4.0753895266160862E-2</v>
      </c>
      <c r="AJ22" s="70">
        <v>3.8986079216697153E-2</v>
      </c>
      <c r="AK22" s="113">
        <v>3.7104942455838792E-2</v>
      </c>
      <c r="AL22" s="112">
        <v>3.5142087975134698E-2</v>
      </c>
      <c r="AM22" s="70">
        <v>3.311260813023801E-2</v>
      </c>
      <c r="AN22" s="70">
        <v>3.1103526117049595E-2</v>
      </c>
      <c r="AO22" s="70">
        <v>2.9178922704236585E-2</v>
      </c>
      <c r="AP22" s="113">
        <v>2.7364842858566628E-2</v>
      </c>
      <c r="AQ22" s="112">
        <v>2.5664892163457183E-2</v>
      </c>
      <c r="AR22" s="70">
        <v>2.4092665748802755E-2</v>
      </c>
      <c r="AS22" s="70">
        <v>2.2688602536151806E-2</v>
      </c>
      <c r="AT22" s="70">
        <v>2.1459464120497387E-2</v>
      </c>
      <c r="AU22" s="113">
        <v>2.0383682786670507E-2</v>
      </c>
      <c r="AV22" s="70">
        <v>1.6728084601730989E-2</v>
      </c>
      <c r="AW22" s="117">
        <v>1.4932943842798909E-2</v>
      </c>
      <c r="AX22" s="70">
        <v>1.4058012176126823E-2</v>
      </c>
      <c r="AY22" s="117">
        <v>1.3637991594829849E-2</v>
      </c>
      <c r="AZ22" s="3"/>
    </row>
    <row r="23" spans="1:56" x14ac:dyDescent="0.3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</row>
    <row r="24" spans="1:56" x14ac:dyDescent="0.3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295">
        <v>2023</v>
      </c>
      <c r="M24" s="295">
        <v>2024</v>
      </c>
      <c r="N24" s="295">
        <v>2025</v>
      </c>
      <c r="O24" s="295">
        <v>2026</v>
      </c>
      <c r="P24" s="295">
        <v>2027</v>
      </c>
      <c r="Q24" s="295">
        <v>2028</v>
      </c>
      <c r="R24" s="295">
        <v>2029</v>
      </c>
      <c r="S24" s="296">
        <v>2030</v>
      </c>
      <c r="T24" s="295">
        <v>2035</v>
      </c>
      <c r="U24" s="295">
        <v>2040</v>
      </c>
      <c r="V24" s="295">
        <v>2045</v>
      </c>
      <c r="W24" s="295">
        <v>2050</v>
      </c>
      <c r="X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</row>
    <row r="25" spans="1:56" x14ac:dyDescent="0.3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295">
        <v>27409.152760000001</v>
      </c>
      <c r="M25" s="295">
        <v>27534.384159999998</v>
      </c>
      <c r="N25" s="295">
        <v>27700.864130000002</v>
      </c>
      <c r="O25" s="295">
        <v>27827.24728</v>
      </c>
      <c r="P25" s="295">
        <v>27954.14676</v>
      </c>
      <c r="Q25" s="295">
        <v>28081.564560000003</v>
      </c>
      <c r="R25" s="295">
        <v>28209.502670000002</v>
      </c>
      <c r="S25" s="297">
        <v>28379.33238</v>
      </c>
      <c r="T25" s="295">
        <v>28988.170300000002</v>
      </c>
      <c r="U25" s="295">
        <v>29523.746120000003</v>
      </c>
      <c r="V25" s="295">
        <v>30025.638859999999</v>
      </c>
      <c r="W25" s="295">
        <v>30354.287279999997</v>
      </c>
      <c r="X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</row>
    <row r="26" spans="1:56" x14ac:dyDescent="0.35">
      <c r="B26" s="3"/>
      <c r="C26" s="3"/>
      <c r="D26" s="3"/>
      <c r="E26" s="3"/>
      <c r="F26" s="3"/>
      <c r="G26" s="3"/>
      <c r="H26" s="3"/>
      <c r="I26" s="3"/>
      <c r="J26" s="3"/>
      <c r="K26" s="3"/>
      <c r="L26" s="295">
        <v>4.1624116914148641E-2</v>
      </c>
      <c r="M26" s="295">
        <v>5.2596252256255291E-2</v>
      </c>
      <c r="N26" s="295">
        <v>6.5747814416647232E-2</v>
      </c>
      <c r="O26" s="295">
        <v>7.9997070734335318E-2</v>
      </c>
      <c r="P26" s="295">
        <v>9.530484041860271E-2</v>
      </c>
      <c r="Q26" s="295">
        <v>0.11128804035554064</v>
      </c>
      <c r="R26" s="295">
        <v>0.1277171678688088</v>
      </c>
      <c r="S26" s="295">
        <v>0.144310124817672</v>
      </c>
      <c r="T26" s="295">
        <v>0.23039888057370769</v>
      </c>
      <c r="U26" s="295">
        <v>0.31790028036591178</v>
      </c>
      <c r="V26" s="295">
        <v>0.40549770104042343</v>
      </c>
      <c r="W26" s="295">
        <v>0.47588868639053089</v>
      </c>
      <c r="X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</row>
    <row r="27" spans="1:56" x14ac:dyDescent="0.35">
      <c r="L27" s="298">
        <v>7.5898692499388284E-2</v>
      </c>
      <c r="M27" s="298">
        <v>8.7239713154347157E-2</v>
      </c>
      <c r="N27" s="298">
        <v>0.10006509916050045</v>
      </c>
      <c r="O27" s="298">
        <v>0.11371798001286168</v>
      </c>
      <c r="P27" s="298">
        <v>0.1274660875036488</v>
      </c>
      <c r="Q27" s="298">
        <v>0.14072834010214422</v>
      </c>
      <c r="R27" s="298">
        <v>0.15318021985532579</v>
      </c>
      <c r="S27" s="298">
        <v>0.16456568482531725</v>
      </c>
      <c r="T27" s="298">
        <v>0.20721591048469865</v>
      </c>
      <c r="U27" s="298">
        <v>0.22820456318840612</v>
      </c>
      <c r="V27" s="298">
        <v>0.23319455071871201</v>
      </c>
      <c r="W27" s="298">
        <v>0.22857891325195365</v>
      </c>
    </row>
    <row r="28" spans="1:56" x14ac:dyDescent="0.35">
      <c r="L28" s="298">
        <v>0.26241690854073663</v>
      </c>
      <c r="M28" s="298">
        <v>0.27026887864122834</v>
      </c>
      <c r="N28" s="298">
        <v>0.27839092335925619</v>
      </c>
      <c r="O28" s="298">
        <v>0.28610080486552525</v>
      </c>
      <c r="P28" s="298">
        <v>0.29266041443648771</v>
      </c>
      <c r="Q28" s="298">
        <v>0.29772521175365735</v>
      </c>
      <c r="R28" s="298">
        <v>0.30120146258501901</v>
      </c>
      <c r="S28" s="298">
        <v>0.30323983675052191</v>
      </c>
      <c r="T28" s="298">
        <v>0.29498535614715909</v>
      </c>
      <c r="U28" s="298">
        <v>0.26827909015361767</v>
      </c>
      <c r="V28" s="298">
        <v>0.23329132171544412</v>
      </c>
      <c r="W28" s="298">
        <v>0.20267551921910915</v>
      </c>
    </row>
    <row r="29" spans="1:56" x14ac:dyDescent="0.35">
      <c r="L29" s="298">
        <v>0.31103555008243167</v>
      </c>
      <c r="M29" s="298">
        <v>0.30726089883972912</v>
      </c>
      <c r="N29" s="298">
        <v>0.30173638121086294</v>
      </c>
      <c r="O29" s="298">
        <v>0.2935316151759873</v>
      </c>
      <c r="P29" s="298">
        <v>0.28335135949611795</v>
      </c>
      <c r="Q29" s="298">
        <v>0.27192376089603459</v>
      </c>
      <c r="R29" s="298">
        <v>0.25983147135716589</v>
      </c>
      <c r="S29" s="298">
        <v>0.24783389389937438</v>
      </c>
      <c r="T29" s="298">
        <v>0.18863571541112406</v>
      </c>
      <c r="U29" s="298">
        <v>0.13973920214024654</v>
      </c>
      <c r="V29" s="298">
        <v>0.10072426615471522</v>
      </c>
      <c r="W29" s="298">
        <v>7.4843140444838016E-2</v>
      </c>
    </row>
    <row r="30" spans="1:56" x14ac:dyDescent="0.35">
      <c r="L30" s="298">
        <v>0.19282409942685141</v>
      </c>
      <c r="M30" s="298">
        <v>0.18053517021170232</v>
      </c>
      <c r="N30" s="298">
        <v>0.16652767539494082</v>
      </c>
      <c r="O30" s="298">
        <v>0.15239289579490162</v>
      </c>
      <c r="P30" s="298">
        <v>0.13860999544240785</v>
      </c>
      <c r="Q30" s="298">
        <v>0.1257152202989647</v>
      </c>
      <c r="R30" s="298">
        <v>0.11391359910139104</v>
      </c>
      <c r="S30" s="298">
        <v>0.103079395238402</v>
      </c>
      <c r="T30" s="298">
        <v>6.3467552762376311E-2</v>
      </c>
      <c r="U30" s="298">
        <v>3.9545033860357556E-2</v>
      </c>
      <c r="V30" s="298">
        <v>2.4676156279460425E-2</v>
      </c>
      <c r="W30" s="298">
        <v>1.6744166140737666E-2</v>
      </c>
    </row>
    <row r="31" spans="1:56" x14ac:dyDescent="0.35">
      <c r="L31" s="298">
        <v>9.2131982375072877E-2</v>
      </c>
      <c r="M31" s="298">
        <v>8.1418386152131025E-2</v>
      </c>
      <c r="N31" s="298">
        <v>7.0011436534922269E-2</v>
      </c>
      <c r="O31" s="298">
        <v>5.9489629762617326E-2</v>
      </c>
      <c r="P31" s="298">
        <v>5.0197046650977808E-2</v>
      </c>
      <c r="Q31" s="298">
        <v>4.2209707883882945E-2</v>
      </c>
      <c r="R31" s="298">
        <v>3.5432382332034926E-2</v>
      </c>
      <c r="S31" s="298">
        <v>2.9674727658269173E-2</v>
      </c>
      <c r="T31" s="298">
        <v>1.2288807106945967E-2</v>
      </c>
      <c r="U31" s="298">
        <v>5.089130118830598E-3</v>
      </c>
      <c r="V31" s="298">
        <v>2.1033528640129659E-3</v>
      </c>
      <c r="W31" s="298">
        <v>1.0223712098306266E-3</v>
      </c>
    </row>
    <row r="32" spans="1:56" x14ac:dyDescent="0.35">
      <c r="L32" s="298">
        <v>2.4068650205151396E-2</v>
      </c>
      <c r="M32" s="298">
        <v>2.0680700846297775E-2</v>
      </c>
      <c r="N32" s="298">
        <v>1.7520670016729908E-2</v>
      </c>
      <c r="O32" s="298">
        <v>1.4770003520808185E-2</v>
      </c>
      <c r="P32" s="298">
        <v>1.2410255987366076E-2</v>
      </c>
      <c r="Q32" s="298">
        <v>1.0409718652798595E-2</v>
      </c>
      <c r="R32" s="298">
        <v>8.7236969569729744E-3</v>
      </c>
      <c r="S32" s="298">
        <v>7.2963369126303589E-3</v>
      </c>
      <c r="T32" s="298">
        <v>3.007777410842653E-3</v>
      </c>
      <c r="U32" s="298">
        <v>1.2427002258072527E-3</v>
      </c>
      <c r="V32" s="298">
        <v>5.126512452165023E-4</v>
      </c>
      <c r="W32" s="298">
        <v>2.4720344861940046E-4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Feuil11">
    <tabColor rgb="FF0070C0"/>
    <pageSetUpPr fitToPage="1"/>
  </sheetPr>
  <dimension ref="A1:CF648"/>
  <sheetViews>
    <sheetView topLeftCell="A2" zoomScale="80" zoomScaleNormal="80" workbookViewId="0">
      <selection activeCell="O19" sqref="O19"/>
    </sheetView>
  </sheetViews>
  <sheetFormatPr baseColWidth="10" defaultRowHeight="14.5" x14ac:dyDescent="0.35"/>
  <cols>
    <col min="1" max="1" width="11.453125" style="3"/>
    <col min="2" max="2" width="17.1796875" style="3" customWidth="1"/>
    <col min="3" max="3" width="28.1796875" customWidth="1"/>
    <col min="4" max="4" width="41" hidden="1" customWidth="1"/>
    <col min="5" max="8" width="20.1796875" hidden="1" customWidth="1"/>
    <col min="9" max="39" width="20.1796875" customWidth="1"/>
    <col min="40" max="40" width="13" style="3" customWidth="1"/>
    <col min="41" max="84" width="11.453125" style="3"/>
  </cols>
  <sheetData>
    <row r="1" spans="1:39" s="3" customFormat="1" ht="23.5" x14ac:dyDescent="0.55000000000000004">
      <c r="A1" s="228" t="s">
        <v>69</v>
      </c>
      <c r="C1" s="228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42"/>
      <c r="AH1" s="42"/>
      <c r="AI1" s="42"/>
      <c r="AJ1" s="42"/>
      <c r="AK1" s="42"/>
      <c r="AL1" s="42"/>
      <c r="AM1" s="42"/>
    </row>
    <row r="2" spans="1:39" s="3" customFormat="1" ht="23.5" x14ac:dyDescent="0.55000000000000004">
      <c r="A2" s="46"/>
      <c r="E2" s="235">
        <f>Résultats!E1</f>
        <v>4</v>
      </c>
      <c r="F2" s="235">
        <f>Résultats!N1</f>
        <v>13</v>
      </c>
      <c r="G2" s="235">
        <f>F2+3</f>
        <v>16</v>
      </c>
      <c r="H2" s="235">
        <f t="shared" ref="H2:AA2" si="0">G2+1</f>
        <v>17</v>
      </c>
      <c r="I2" s="235">
        <f t="shared" si="0"/>
        <v>18</v>
      </c>
      <c r="J2" s="235">
        <f t="shared" si="0"/>
        <v>19</v>
      </c>
      <c r="K2" s="235">
        <f t="shared" si="0"/>
        <v>20</v>
      </c>
      <c r="L2" s="235">
        <f t="shared" si="0"/>
        <v>21</v>
      </c>
      <c r="M2" s="235">
        <f t="shared" si="0"/>
        <v>22</v>
      </c>
      <c r="N2" s="235">
        <f t="shared" si="0"/>
        <v>23</v>
      </c>
      <c r="O2" s="235">
        <f t="shared" si="0"/>
        <v>24</v>
      </c>
      <c r="P2" s="235">
        <f t="shared" si="0"/>
        <v>25</v>
      </c>
      <c r="Q2" s="235">
        <f t="shared" si="0"/>
        <v>26</v>
      </c>
      <c r="R2" s="235">
        <f t="shared" si="0"/>
        <v>27</v>
      </c>
      <c r="S2" s="235">
        <f t="shared" si="0"/>
        <v>28</v>
      </c>
      <c r="T2" s="235">
        <f t="shared" si="0"/>
        <v>29</v>
      </c>
      <c r="U2" s="235">
        <f t="shared" si="0"/>
        <v>30</v>
      </c>
      <c r="V2" s="235">
        <f t="shared" si="0"/>
        <v>31</v>
      </c>
      <c r="W2" s="235">
        <f t="shared" si="0"/>
        <v>32</v>
      </c>
      <c r="X2" s="235">
        <f>S2+5</f>
        <v>33</v>
      </c>
      <c r="Y2" s="235">
        <f t="shared" si="0"/>
        <v>34</v>
      </c>
      <c r="Z2" s="235">
        <f t="shared" ref="Z2" si="1">U2+5</f>
        <v>35</v>
      </c>
      <c r="AA2" s="235">
        <f t="shared" si="0"/>
        <v>36</v>
      </c>
      <c r="AB2" s="235">
        <f t="shared" ref="AB2" si="2">W2+5</f>
        <v>37</v>
      </c>
      <c r="AC2" s="235">
        <f>X2+5</f>
        <v>38</v>
      </c>
      <c r="AD2" s="235">
        <f t="shared" ref="AD2:AG2" si="3">Y2+5</f>
        <v>39</v>
      </c>
      <c r="AE2" s="235">
        <f t="shared" si="3"/>
        <v>40</v>
      </c>
      <c r="AF2" s="235">
        <f t="shared" si="3"/>
        <v>41</v>
      </c>
      <c r="AG2" s="235">
        <f t="shared" si="3"/>
        <v>42</v>
      </c>
      <c r="AH2" s="235">
        <f>AC2+5</f>
        <v>43</v>
      </c>
      <c r="AI2" s="235">
        <f t="shared" ref="AI2:AL2" si="4">AD2+5</f>
        <v>44</v>
      </c>
      <c r="AJ2" s="235">
        <f t="shared" si="4"/>
        <v>45</v>
      </c>
      <c r="AK2" s="235">
        <f t="shared" si="4"/>
        <v>46</v>
      </c>
      <c r="AL2" s="235">
        <f t="shared" si="4"/>
        <v>47</v>
      </c>
      <c r="AM2" s="236">
        <f>AH2+5</f>
        <v>48</v>
      </c>
    </row>
    <row r="3" spans="1:39" ht="23.5" x14ac:dyDescent="0.55000000000000004">
      <c r="B3" s="46"/>
      <c r="D3" s="146"/>
      <c r="E3" s="92">
        <v>2006</v>
      </c>
      <c r="F3" s="92">
        <v>2015</v>
      </c>
      <c r="G3" s="92">
        <v>2018</v>
      </c>
      <c r="H3" s="92">
        <v>2019</v>
      </c>
      <c r="I3" s="92">
        <v>2020</v>
      </c>
      <c r="J3" s="20">
        <v>2021</v>
      </c>
      <c r="K3" s="4">
        <v>2022</v>
      </c>
      <c r="L3" s="4">
        <v>2023</v>
      </c>
      <c r="M3" s="4">
        <v>2024</v>
      </c>
      <c r="N3" s="92">
        <v>2025</v>
      </c>
      <c r="O3" s="20">
        <v>2026</v>
      </c>
      <c r="P3" s="4">
        <v>2027</v>
      </c>
      <c r="Q3" s="4">
        <v>2028</v>
      </c>
      <c r="R3" s="4">
        <v>2029</v>
      </c>
      <c r="S3" s="92">
        <v>2030</v>
      </c>
      <c r="T3" s="4">
        <v>2031</v>
      </c>
      <c r="U3" s="92">
        <v>2032</v>
      </c>
      <c r="V3" s="4">
        <v>2033</v>
      </c>
      <c r="W3" s="92">
        <v>2034</v>
      </c>
      <c r="X3" s="4">
        <v>2035</v>
      </c>
      <c r="Y3" s="92">
        <v>2036</v>
      </c>
      <c r="Z3" s="4">
        <v>2037</v>
      </c>
      <c r="AA3" s="92">
        <v>2038</v>
      </c>
      <c r="AB3" s="4">
        <v>2039</v>
      </c>
      <c r="AC3" s="93">
        <v>2040</v>
      </c>
      <c r="AD3" s="4">
        <v>2041</v>
      </c>
      <c r="AE3" s="93">
        <v>2042</v>
      </c>
      <c r="AF3" s="4">
        <v>2043</v>
      </c>
      <c r="AG3" s="93">
        <v>2044</v>
      </c>
      <c r="AH3" s="4">
        <v>2045</v>
      </c>
      <c r="AI3" s="93">
        <v>2046</v>
      </c>
      <c r="AJ3" s="4">
        <v>2047</v>
      </c>
      <c r="AK3" s="93">
        <v>2048</v>
      </c>
      <c r="AL3" s="4">
        <v>2049</v>
      </c>
      <c r="AM3" s="93">
        <v>2050</v>
      </c>
    </row>
    <row r="4" spans="1:39" x14ac:dyDescent="0.35">
      <c r="A4" s="152" t="str">
        <f>Résultats!B1</f>
        <v>SNBC3</v>
      </c>
      <c r="C4" s="175" t="s">
        <v>71</v>
      </c>
      <c r="D4" s="58" t="s">
        <v>130</v>
      </c>
      <c r="E4" s="59">
        <f t="shared" ref="E4:H4" si="5">E43</f>
        <v>32001.800439999999</v>
      </c>
      <c r="F4" s="59">
        <f t="shared" si="5"/>
        <v>33963.92974</v>
      </c>
      <c r="G4" s="59">
        <f t="shared" si="5"/>
        <v>34255.391009999999</v>
      </c>
      <c r="H4" s="59">
        <f t="shared" si="5"/>
        <v>34333.114009999998</v>
      </c>
      <c r="I4" s="59">
        <f t="shared" ref="I4:AM4" si="6">I43</f>
        <v>34662.315049999997</v>
      </c>
      <c r="J4" s="59">
        <f t="shared" si="6"/>
        <v>34952.246800000001</v>
      </c>
      <c r="K4" s="59">
        <f t="shared" si="6"/>
        <v>35111.580529999999</v>
      </c>
      <c r="L4" s="59">
        <f t="shared" si="6"/>
        <v>35225.404369999997</v>
      </c>
      <c r="M4" s="59">
        <f t="shared" si="6"/>
        <v>35277.524060000003</v>
      </c>
      <c r="N4" s="59">
        <f t="shared" si="6"/>
        <v>35283.073859999997</v>
      </c>
      <c r="O4" s="59">
        <f t="shared" si="6"/>
        <v>35343.759599999998</v>
      </c>
      <c r="P4" s="59">
        <f t="shared" si="6"/>
        <v>35458.006240000002</v>
      </c>
      <c r="Q4" s="59">
        <f t="shared" si="6"/>
        <v>35612.081530000003</v>
      </c>
      <c r="R4" s="59">
        <f t="shared" si="6"/>
        <v>35789.987860000001</v>
      </c>
      <c r="S4" s="59">
        <f t="shared" si="6"/>
        <v>35981.851199999997</v>
      </c>
      <c r="T4" s="59">
        <f t="shared" si="6"/>
        <v>36175.137300000002</v>
      </c>
      <c r="U4" s="59">
        <f t="shared" si="6"/>
        <v>36367.053959999997</v>
      </c>
      <c r="V4" s="59">
        <f t="shared" si="6"/>
        <v>36556.892610000003</v>
      </c>
      <c r="W4" s="59">
        <f t="shared" si="6"/>
        <v>36745.289380000002</v>
      </c>
      <c r="X4" s="59">
        <f t="shared" si="6"/>
        <v>36934.248850000004</v>
      </c>
      <c r="Y4" s="59">
        <f t="shared" si="6"/>
        <v>37122.306210000002</v>
      </c>
      <c r="Z4" s="59">
        <f t="shared" si="6"/>
        <v>37311.652650000004</v>
      </c>
      <c r="AA4" s="59">
        <f t="shared" si="6"/>
        <v>37503.889869999999</v>
      </c>
      <c r="AB4" s="59">
        <f t="shared" si="6"/>
        <v>37700.498359999998</v>
      </c>
      <c r="AC4" s="59">
        <f t="shared" si="6"/>
        <v>37903.973140000002</v>
      </c>
      <c r="AD4" s="59">
        <f t="shared" si="6"/>
        <v>38119.315640000001</v>
      </c>
      <c r="AE4" s="59">
        <f t="shared" si="6"/>
        <v>38344.629990000001</v>
      </c>
      <c r="AF4" s="59">
        <f t="shared" si="6"/>
        <v>38576.51124</v>
      </c>
      <c r="AG4" s="59">
        <f t="shared" si="6"/>
        <v>38813.017310000003</v>
      </c>
      <c r="AH4" s="59">
        <f t="shared" si="6"/>
        <v>39052.268170000003</v>
      </c>
      <c r="AI4" s="59">
        <f t="shared" si="6"/>
        <v>39292.527520000003</v>
      </c>
      <c r="AJ4" s="59">
        <f t="shared" si="6"/>
        <v>39533.9257</v>
      </c>
      <c r="AK4" s="59">
        <f t="shared" si="6"/>
        <v>39776.458500000001</v>
      </c>
      <c r="AL4" s="59">
        <f t="shared" si="6"/>
        <v>40020.017659999998</v>
      </c>
      <c r="AM4" s="103">
        <f t="shared" si="6"/>
        <v>40265.372689999997</v>
      </c>
    </row>
    <row r="5" spans="1:39" x14ac:dyDescent="0.35">
      <c r="C5" s="175" t="s">
        <v>72</v>
      </c>
      <c r="D5" s="58" t="s">
        <v>450</v>
      </c>
      <c r="E5" s="154"/>
      <c r="F5" s="154"/>
      <c r="G5" s="154">
        <f t="shared" ref="G5:AM5" si="7">G4/1000</f>
        <v>34.255391009999997</v>
      </c>
      <c r="H5" s="154">
        <f t="shared" si="7"/>
        <v>34.333114009999996</v>
      </c>
      <c r="I5" s="154">
        <f t="shared" si="7"/>
        <v>34.662315049999997</v>
      </c>
      <c r="J5" s="154">
        <f t="shared" si="7"/>
        <v>34.952246799999998</v>
      </c>
      <c r="K5" s="154">
        <f t="shared" si="7"/>
        <v>35.111580529999998</v>
      </c>
      <c r="L5" s="154">
        <f t="shared" si="7"/>
        <v>35.22540437</v>
      </c>
      <c r="M5" s="154">
        <f t="shared" si="7"/>
        <v>35.277524060000005</v>
      </c>
      <c r="N5" s="154">
        <f t="shared" si="7"/>
        <v>35.283073859999995</v>
      </c>
      <c r="O5" s="154">
        <f t="shared" si="7"/>
        <v>35.343759599999998</v>
      </c>
      <c r="P5" s="154">
        <f t="shared" si="7"/>
        <v>35.458006240000003</v>
      </c>
      <c r="Q5" s="154">
        <f t="shared" si="7"/>
        <v>35.612081530000005</v>
      </c>
      <c r="R5" s="154">
        <f t="shared" si="7"/>
        <v>35.789987860000004</v>
      </c>
      <c r="S5" s="154">
        <f t="shared" si="7"/>
        <v>35.981851199999994</v>
      </c>
      <c r="T5" s="154">
        <f t="shared" si="7"/>
        <v>36.175137300000003</v>
      </c>
      <c r="U5" s="154">
        <f t="shared" si="7"/>
        <v>36.36705396</v>
      </c>
      <c r="V5" s="154">
        <f t="shared" si="7"/>
        <v>36.556892610000006</v>
      </c>
      <c r="W5" s="154">
        <f t="shared" si="7"/>
        <v>36.745289380000003</v>
      </c>
      <c r="X5" s="154">
        <f t="shared" si="7"/>
        <v>36.934248850000003</v>
      </c>
      <c r="Y5" s="154">
        <f t="shared" si="7"/>
        <v>37.122306210000005</v>
      </c>
      <c r="Z5" s="154">
        <f t="shared" si="7"/>
        <v>37.311652650000006</v>
      </c>
      <c r="AA5" s="154">
        <f t="shared" si="7"/>
        <v>37.503889870000002</v>
      </c>
      <c r="AB5" s="154">
        <f t="shared" si="7"/>
        <v>37.700498359999997</v>
      </c>
      <c r="AC5" s="154">
        <f t="shared" si="7"/>
        <v>37.903973140000005</v>
      </c>
      <c r="AD5" s="154">
        <f t="shared" si="7"/>
        <v>38.119315640000003</v>
      </c>
      <c r="AE5" s="154">
        <f t="shared" si="7"/>
        <v>38.344629990000001</v>
      </c>
      <c r="AF5" s="154">
        <f t="shared" si="7"/>
        <v>38.576511240000002</v>
      </c>
      <c r="AG5" s="154">
        <f t="shared" si="7"/>
        <v>38.813017310000006</v>
      </c>
      <c r="AH5" s="154">
        <f t="shared" si="7"/>
        <v>39.052268170000005</v>
      </c>
      <c r="AI5" s="154">
        <f t="shared" si="7"/>
        <v>39.29252752</v>
      </c>
      <c r="AJ5" s="154">
        <f t="shared" si="7"/>
        <v>39.533925699999998</v>
      </c>
      <c r="AK5" s="154">
        <f t="shared" si="7"/>
        <v>39.776458500000004</v>
      </c>
      <c r="AL5" s="154">
        <f t="shared" si="7"/>
        <v>40.020017660000001</v>
      </c>
      <c r="AM5" s="176">
        <f t="shared" si="7"/>
        <v>40.26537269</v>
      </c>
    </row>
    <row r="6" spans="1:39" x14ac:dyDescent="0.35">
      <c r="C6" s="157" t="s">
        <v>73</v>
      </c>
      <c r="D6" s="3" t="s">
        <v>451</v>
      </c>
      <c r="E6" s="155"/>
      <c r="F6" s="155"/>
      <c r="G6" s="155">
        <f>G91</f>
        <v>4.9178930858159251E-3</v>
      </c>
      <c r="H6" s="155">
        <f t="shared" ref="H6:AM6" si="8">H91</f>
        <v>6.0791121288680337E-3</v>
      </c>
      <c r="I6" s="155">
        <f t="shared" si="8"/>
        <v>8.5683228477839365E-3</v>
      </c>
      <c r="J6" s="155">
        <f t="shared" si="8"/>
        <v>1.3121825988022034E-2</v>
      </c>
      <c r="K6" s="155">
        <f t="shared" si="8"/>
        <v>2.0933306741119238E-2</v>
      </c>
      <c r="L6" s="155">
        <f t="shared" si="8"/>
        <v>2.933521177346814E-2</v>
      </c>
      <c r="M6" s="155">
        <f t="shared" si="8"/>
        <v>3.838380527207555E-2</v>
      </c>
      <c r="N6" s="155">
        <f t="shared" si="8"/>
        <v>4.8226255647443754E-2</v>
      </c>
      <c r="O6" s="155">
        <f t="shared" si="8"/>
        <v>5.9333460750451684E-2</v>
      </c>
      <c r="P6" s="155">
        <f t="shared" si="8"/>
        <v>7.184326670139364E-2</v>
      </c>
      <c r="Q6" s="155">
        <f t="shared" si="8"/>
        <v>8.5836133460070727E-2</v>
      </c>
      <c r="R6" s="155">
        <f t="shared" si="8"/>
        <v>0.10136147458866447</v>
      </c>
      <c r="S6" s="155">
        <f t="shared" si="8"/>
        <v>0.11847208097508891</v>
      </c>
      <c r="T6" s="155">
        <f t="shared" si="8"/>
        <v>0.1371751831885929</v>
      </c>
      <c r="U6" s="155">
        <f t="shared" si="8"/>
        <v>0.15749914827579836</v>
      </c>
      <c r="V6" s="155">
        <f t="shared" si="8"/>
        <v>0.17945001822188517</v>
      </c>
      <c r="W6" s="155">
        <f t="shared" si="8"/>
        <v>0.20300429507734633</v>
      </c>
      <c r="X6" s="155">
        <f t="shared" si="8"/>
        <v>0.2281075796130615</v>
      </c>
      <c r="Y6" s="155">
        <f t="shared" si="8"/>
        <v>0.2546362633702331</v>
      </c>
      <c r="Z6" s="155">
        <f t="shared" si="8"/>
        <v>0.28245523613921186</v>
      </c>
      <c r="AA6" s="155">
        <f t="shared" si="8"/>
        <v>0.31138785684579445</v>
      </c>
      <c r="AB6" s="155">
        <f t="shared" si="8"/>
        <v>0.3412258988504257</v>
      </c>
      <c r="AC6" s="155">
        <f t="shared" si="8"/>
        <v>0.37174772676086798</v>
      </c>
      <c r="AD6" s="155">
        <f t="shared" si="8"/>
        <v>0.40274035727678137</v>
      </c>
      <c r="AE6" s="155">
        <f t="shared" si="8"/>
        <v>0.43392210367760026</v>
      </c>
      <c r="AF6" s="155">
        <f t="shared" si="8"/>
        <v>0.46500623704405258</v>
      </c>
      <c r="AG6" s="155">
        <f t="shared" si="8"/>
        <v>0.49573820108653638</v>
      </c>
      <c r="AH6" s="155">
        <f t="shared" si="8"/>
        <v>0.52588887361417502</v>
      </c>
      <c r="AI6" s="155">
        <f t="shared" si="8"/>
        <v>0.55526001575986161</v>
      </c>
      <c r="AJ6" s="155">
        <f t="shared" si="8"/>
        <v>0.58370027947920178</v>
      </c>
      <c r="AK6" s="155">
        <f t="shared" si="8"/>
        <v>0.61108693273937398</v>
      </c>
      <c r="AL6" s="155">
        <f t="shared" si="8"/>
        <v>0.63732551736210308</v>
      </c>
      <c r="AM6" s="177">
        <f t="shared" si="8"/>
        <v>0.66235487164939488</v>
      </c>
    </row>
    <row r="7" spans="1:39" x14ac:dyDescent="0.35">
      <c r="C7" s="178" t="s">
        <v>75</v>
      </c>
      <c r="D7" s="7" t="s">
        <v>452</v>
      </c>
      <c r="E7" s="179"/>
      <c r="F7" s="179"/>
      <c r="G7" s="179">
        <f>G99</f>
        <v>0.99508210693169952</v>
      </c>
      <c r="H7" s="179">
        <f t="shared" ref="H7:AM7" si="9">H99</f>
        <v>0.99392088786530675</v>
      </c>
      <c r="I7" s="179">
        <f t="shared" si="9"/>
        <v>0.9914316773253149</v>
      </c>
      <c r="J7" s="179">
        <f t="shared" si="9"/>
        <v>0.98687817402342204</v>
      </c>
      <c r="K7" s="179">
        <f t="shared" si="9"/>
        <v>0.97906669341267616</v>
      </c>
      <c r="L7" s="179">
        <f t="shared" si="9"/>
        <v>0.97066478842525217</v>
      </c>
      <c r="M7" s="179">
        <f t="shared" si="9"/>
        <v>0.96161619455784431</v>
      </c>
      <c r="N7" s="179">
        <f t="shared" si="9"/>
        <v>0.95177374435255646</v>
      </c>
      <c r="O7" s="179">
        <f t="shared" si="9"/>
        <v>0.9406665393344289</v>
      </c>
      <c r="P7" s="179">
        <f t="shared" si="9"/>
        <v>0.92815673327040393</v>
      </c>
      <c r="Q7" s="179">
        <f t="shared" si="9"/>
        <v>0.91416386662417026</v>
      </c>
      <c r="R7" s="179">
        <f t="shared" si="9"/>
        <v>0.89863852527163168</v>
      </c>
      <c r="S7" s="179">
        <f t="shared" si="9"/>
        <v>0.88152791899711946</v>
      </c>
      <c r="T7" s="179">
        <f t="shared" si="9"/>
        <v>0.86282481670083389</v>
      </c>
      <c r="U7" s="179">
        <f t="shared" si="9"/>
        <v>0.84250085155921717</v>
      </c>
      <c r="V7" s="179">
        <f t="shared" si="9"/>
        <v>0.82054998191488793</v>
      </c>
      <c r="W7" s="179">
        <f t="shared" si="9"/>
        <v>0.79699570486822491</v>
      </c>
      <c r="X7" s="179">
        <f t="shared" si="9"/>
        <v>0.77189242038693839</v>
      </c>
      <c r="Y7" s="179">
        <f t="shared" si="9"/>
        <v>0.74536373665670475</v>
      </c>
      <c r="Z7" s="179">
        <f t="shared" si="9"/>
        <v>0.71754476386078803</v>
      </c>
      <c r="AA7" s="179">
        <f t="shared" si="9"/>
        <v>0.68861214288756656</v>
      </c>
      <c r="AB7" s="179">
        <f t="shared" si="9"/>
        <v>0.65877410114957435</v>
      </c>
      <c r="AC7" s="179">
        <f t="shared" si="9"/>
        <v>0.62825227323913202</v>
      </c>
      <c r="AD7" s="179">
        <f t="shared" si="9"/>
        <v>0.59725964298555279</v>
      </c>
      <c r="AE7" s="179">
        <f t="shared" si="9"/>
        <v>0.56607789606160708</v>
      </c>
      <c r="AF7" s="179">
        <f t="shared" si="9"/>
        <v>0.53499376321517256</v>
      </c>
      <c r="AG7" s="179">
        <f t="shared" si="9"/>
        <v>0.50426179891346357</v>
      </c>
      <c r="AH7" s="179">
        <f t="shared" si="9"/>
        <v>0.47411112638582498</v>
      </c>
      <c r="AI7" s="179">
        <f t="shared" si="9"/>
        <v>0.44473998424013828</v>
      </c>
      <c r="AJ7" s="179">
        <f t="shared" si="9"/>
        <v>0.41629972052079822</v>
      </c>
      <c r="AK7" s="179">
        <f t="shared" si="9"/>
        <v>0.38891306726062602</v>
      </c>
      <c r="AL7" s="179">
        <f t="shared" si="9"/>
        <v>0.36267448263789698</v>
      </c>
      <c r="AM7" s="180">
        <f t="shared" si="9"/>
        <v>0.33764512835060512</v>
      </c>
    </row>
    <row r="8" spans="1:39" s="3" customFormat="1" x14ac:dyDescent="0.35">
      <c r="C8" s="153" t="s">
        <v>70</v>
      </c>
      <c r="E8" s="231"/>
      <c r="F8" s="231"/>
      <c r="G8" s="231">
        <f>SUM(G6:G7)</f>
        <v>1.0000000000175155</v>
      </c>
      <c r="H8" s="231">
        <f t="shared" ref="H8:AM8" si="10">SUM(H6:H7)</f>
        <v>0.99999999999417477</v>
      </c>
      <c r="I8" s="231">
        <f t="shared" si="10"/>
        <v>1.0000000001730989</v>
      </c>
      <c r="J8" s="231">
        <f t="shared" si="10"/>
        <v>1.0000000000114442</v>
      </c>
      <c r="K8" s="231">
        <f t="shared" si="10"/>
        <v>1.0000000001537954</v>
      </c>
      <c r="L8" s="231">
        <f t="shared" si="10"/>
        <v>1.0000000001987204</v>
      </c>
      <c r="M8" s="231">
        <f t="shared" si="10"/>
        <v>0.99999999982991983</v>
      </c>
      <c r="N8" s="231">
        <f t="shared" si="10"/>
        <v>1.0000000000000002</v>
      </c>
      <c r="O8" s="231">
        <f t="shared" si="10"/>
        <v>1.0000000000848805</v>
      </c>
      <c r="P8" s="231">
        <f t="shared" si="10"/>
        <v>0.99999999997179756</v>
      </c>
      <c r="Q8" s="231">
        <f t="shared" si="10"/>
        <v>1.0000000000842411</v>
      </c>
      <c r="R8" s="231">
        <f t="shared" si="10"/>
        <v>0.9999999998602962</v>
      </c>
      <c r="S8" s="231">
        <f t="shared" si="10"/>
        <v>0.99999999997220834</v>
      </c>
      <c r="T8" s="231">
        <f t="shared" si="10"/>
        <v>0.99999999988942678</v>
      </c>
      <c r="U8" s="231">
        <f t="shared" si="10"/>
        <v>0.99999999983501553</v>
      </c>
      <c r="V8" s="231">
        <f t="shared" si="10"/>
        <v>1.000000000136773</v>
      </c>
      <c r="W8" s="231">
        <f t="shared" si="10"/>
        <v>0.99999999994557121</v>
      </c>
      <c r="X8" s="231">
        <f t="shared" si="10"/>
        <v>0.99999999999999989</v>
      </c>
      <c r="Y8" s="231">
        <f t="shared" si="10"/>
        <v>1.0000000000269378</v>
      </c>
      <c r="Z8" s="231">
        <f t="shared" si="10"/>
        <v>0.99999999999999989</v>
      </c>
      <c r="AA8" s="231">
        <f t="shared" si="10"/>
        <v>0.99999999973336107</v>
      </c>
      <c r="AB8" s="231">
        <f t="shared" si="10"/>
        <v>1</v>
      </c>
      <c r="AC8" s="231">
        <f t="shared" si="10"/>
        <v>1</v>
      </c>
      <c r="AD8" s="231">
        <f t="shared" si="10"/>
        <v>1.0000000002623342</v>
      </c>
      <c r="AE8" s="231">
        <f t="shared" si="10"/>
        <v>0.99999999973920728</v>
      </c>
      <c r="AF8" s="231">
        <f t="shared" si="10"/>
        <v>1.0000000002592251</v>
      </c>
      <c r="AG8" s="231">
        <f t="shared" si="10"/>
        <v>1</v>
      </c>
      <c r="AH8" s="231">
        <f t="shared" si="10"/>
        <v>1</v>
      </c>
      <c r="AI8" s="231">
        <f t="shared" si="10"/>
        <v>0.99999999999999989</v>
      </c>
      <c r="AJ8" s="231">
        <f t="shared" si="10"/>
        <v>1</v>
      </c>
      <c r="AK8" s="231">
        <f t="shared" si="10"/>
        <v>1</v>
      </c>
      <c r="AL8" s="231">
        <f t="shared" si="10"/>
        <v>1</v>
      </c>
      <c r="AM8" s="231">
        <f t="shared" si="10"/>
        <v>1</v>
      </c>
    </row>
    <row r="9" spans="1:39" s="3" customFormat="1" x14ac:dyDescent="0.35"/>
    <row r="10" spans="1:39" s="3" customFormat="1" x14ac:dyDescent="0.35"/>
    <row r="11" spans="1:39" s="3" customFormat="1" x14ac:dyDescent="0.35"/>
    <row r="12" spans="1:39" x14ac:dyDescent="0.35">
      <c r="C12" s="156"/>
      <c r="E12" s="20"/>
      <c r="F12" s="20"/>
      <c r="G12" s="20"/>
      <c r="H12" s="20"/>
      <c r="I12" s="20">
        <v>2020</v>
      </c>
      <c r="J12" s="93">
        <v>2030</v>
      </c>
      <c r="K12" s="93">
        <v>2050</v>
      </c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</row>
    <row r="13" spans="1:39" x14ac:dyDescent="0.35">
      <c r="C13" s="157" t="s">
        <v>73</v>
      </c>
      <c r="D13" s="3"/>
      <c r="E13" s="181"/>
      <c r="F13" s="181"/>
      <c r="G13" s="181"/>
      <c r="H13" s="181"/>
      <c r="I13" s="181">
        <f>I91</f>
        <v>8.5683228477839365E-3</v>
      </c>
      <c r="J13" s="182">
        <f>S91</f>
        <v>0.11847208097508891</v>
      </c>
      <c r="K13" s="182">
        <f>AM91</f>
        <v>0.66235487164939488</v>
      </c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</row>
    <row r="14" spans="1:39" x14ac:dyDescent="0.35">
      <c r="C14" s="158" t="s">
        <v>59</v>
      </c>
      <c r="D14" s="3"/>
      <c r="E14" s="183"/>
      <c r="F14" s="183"/>
      <c r="G14" s="183"/>
      <c r="H14" s="183"/>
      <c r="I14" s="183">
        <f>I91</f>
        <v>8.5683228477839365E-3</v>
      </c>
      <c r="J14" s="183">
        <f>S91</f>
        <v>0.11847208097508891</v>
      </c>
      <c r="K14" s="183">
        <f>AM91</f>
        <v>0.66235487164939488</v>
      </c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</row>
    <row r="15" spans="1:39" x14ac:dyDescent="0.35">
      <c r="C15" s="157" t="s">
        <v>74</v>
      </c>
      <c r="D15" s="3"/>
      <c r="E15" s="181"/>
      <c r="F15" s="181"/>
      <c r="G15" s="181"/>
      <c r="H15" s="181"/>
      <c r="I15" s="181">
        <f>I99</f>
        <v>0.9914316773253149</v>
      </c>
      <c r="J15" s="181">
        <f>S99</f>
        <v>0.88152791899711946</v>
      </c>
      <c r="K15" s="182">
        <f>AM99</f>
        <v>0.33764512835060512</v>
      </c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</row>
    <row r="16" spans="1:39" x14ac:dyDescent="0.35">
      <c r="C16" s="158" t="s">
        <v>56</v>
      </c>
      <c r="D16" s="3"/>
      <c r="E16" s="184"/>
      <c r="F16" s="184"/>
      <c r="G16" s="184"/>
      <c r="H16" s="184"/>
      <c r="I16" s="184">
        <f>I100+I101</f>
        <v>0.17619582059912067</v>
      </c>
      <c r="J16" s="184">
        <f>S100+S101</f>
        <v>0.20997173944735786</v>
      </c>
      <c r="K16" s="184">
        <f>AM100+AM101</f>
        <v>9.9337120875410939E-2</v>
      </c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</row>
    <row r="17" spans="1:39" x14ac:dyDescent="0.35">
      <c r="C17" s="159" t="s">
        <v>57</v>
      </c>
      <c r="D17" s="3"/>
      <c r="E17" s="183"/>
      <c r="F17" s="183"/>
      <c r="G17" s="183"/>
      <c r="H17" s="183"/>
      <c r="I17" s="183">
        <f>I102+I103+I104</f>
        <v>0.7113876909384329</v>
      </c>
      <c r="J17" s="183">
        <f>S102+S103+S104</f>
        <v>0.61332085487586019</v>
      </c>
      <c r="K17" s="183">
        <f>AM102+AM103+AM104</f>
        <v>0.22308104750836721</v>
      </c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</row>
    <row r="18" spans="1:39" x14ac:dyDescent="0.35">
      <c r="C18" s="159" t="s">
        <v>58</v>
      </c>
      <c r="D18" s="3"/>
      <c r="E18" s="183"/>
      <c r="F18" s="183"/>
      <c r="G18" s="183"/>
      <c r="H18" s="183"/>
      <c r="I18" s="183">
        <f>I105+I106</f>
        <v>0.10384816567813177</v>
      </c>
      <c r="J18" s="183">
        <f>S105+S106</f>
        <v>5.8235324604421684E-2</v>
      </c>
      <c r="K18" s="183">
        <f>AM105+AM106</f>
        <v>1.5226959956892926E-2</v>
      </c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</row>
    <row r="19" spans="1:39" x14ac:dyDescent="0.35">
      <c r="C19" s="160" t="s">
        <v>70</v>
      </c>
      <c r="E19" s="185"/>
      <c r="F19" s="185"/>
      <c r="G19" s="185"/>
      <c r="H19" s="185"/>
      <c r="I19" s="185">
        <f>SUM(I16:I18)</f>
        <v>0.99143167721568526</v>
      </c>
      <c r="J19" s="185">
        <f>SUM(J16:J18)</f>
        <v>0.88152791892763982</v>
      </c>
      <c r="K19" s="185">
        <f>SUM(K16:K18)</f>
        <v>0.33764512834067106</v>
      </c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</row>
    <row r="20" spans="1:39" s="3" customFormat="1" x14ac:dyDescent="0.35"/>
    <row r="21" spans="1:39" s="3" customFormat="1" x14ac:dyDescent="0.35"/>
    <row r="22" spans="1:39" s="3" customFormat="1" x14ac:dyDescent="0.35"/>
    <row r="23" spans="1:39" s="3" customFormat="1" ht="23.5" x14ac:dyDescent="0.55000000000000004">
      <c r="B23" s="46"/>
      <c r="C23" s="41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42"/>
      <c r="AF23" s="42"/>
      <c r="AG23" s="42"/>
      <c r="AH23" s="42"/>
      <c r="AI23" s="42"/>
      <c r="AJ23" s="42"/>
      <c r="AK23" s="42"/>
      <c r="AL23" s="42"/>
      <c r="AM23" s="42"/>
    </row>
    <row r="24" spans="1:39" s="3" customFormat="1" ht="23.5" x14ac:dyDescent="0.55000000000000004">
      <c r="A24" s="228" t="s">
        <v>76</v>
      </c>
      <c r="C24" s="228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/>
      <c r="AF24" s="42"/>
      <c r="AG24" s="42"/>
      <c r="AH24" s="42"/>
      <c r="AI24" s="42"/>
      <c r="AJ24" s="42"/>
      <c r="AK24" s="42"/>
      <c r="AL24" s="42"/>
      <c r="AM24" s="42"/>
    </row>
    <row r="25" spans="1:39" x14ac:dyDescent="0.35">
      <c r="C25" s="11"/>
      <c r="D25" s="11"/>
      <c r="E25" s="93">
        <v>2006</v>
      </c>
      <c r="F25" s="93">
        <v>2015</v>
      </c>
      <c r="G25" s="93">
        <v>2018</v>
      </c>
      <c r="H25" s="93">
        <v>2019</v>
      </c>
      <c r="I25" s="93">
        <v>2020</v>
      </c>
      <c r="J25" s="20">
        <v>2021</v>
      </c>
      <c r="K25" s="4">
        <v>2022</v>
      </c>
      <c r="L25" s="4">
        <v>2023</v>
      </c>
      <c r="M25" s="4">
        <v>2024</v>
      </c>
      <c r="N25" s="92">
        <v>2025</v>
      </c>
      <c r="O25" s="20">
        <v>2026</v>
      </c>
      <c r="P25" s="4">
        <v>2027</v>
      </c>
      <c r="Q25" s="4">
        <v>2028</v>
      </c>
      <c r="R25" s="4">
        <v>2029</v>
      </c>
      <c r="S25" s="92">
        <v>2030</v>
      </c>
      <c r="T25" s="4">
        <v>2031</v>
      </c>
      <c r="U25" s="92">
        <v>2032</v>
      </c>
      <c r="V25" s="4">
        <v>2033</v>
      </c>
      <c r="W25" s="92">
        <v>2034</v>
      </c>
      <c r="X25" s="4">
        <v>2035</v>
      </c>
      <c r="Y25" s="92">
        <v>2036</v>
      </c>
      <c r="Z25" s="4">
        <v>2037</v>
      </c>
      <c r="AA25" s="92">
        <v>2038</v>
      </c>
      <c r="AB25" s="4">
        <v>2039</v>
      </c>
      <c r="AC25" s="93">
        <v>2040</v>
      </c>
      <c r="AD25" s="4">
        <v>2041</v>
      </c>
      <c r="AE25" s="93">
        <v>2042</v>
      </c>
      <c r="AF25" s="4">
        <v>2043</v>
      </c>
      <c r="AG25" s="93">
        <v>2044</v>
      </c>
      <c r="AH25" s="4">
        <v>2045</v>
      </c>
      <c r="AI25" s="93">
        <v>2046</v>
      </c>
      <c r="AJ25" s="4">
        <v>2047</v>
      </c>
      <c r="AK25" s="93">
        <v>2048</v>
      </c>
      <c r="AL25" s="4">
        <v>2049</v>
      </c>
      <c r="AM25" s="93">
        <v>2050</v>
      </c>
    </row>
    <row r="26" spans="1:39" x14ac:dyDescent="0.35">
      <c r="A26" s="152" t="str">
        <f>Résultats!B1</f>
        <v>SNBC3</v>
      </c>
      <c r="B26" s="60" t="s">
        <v>77</v>
      </c>
      <c r="C26" s="216" t="s">
        <v>51</v>
      </c>
      <c r="D26" s="50" t="s">
        <v>149</v>
      </c>
      <c r="E26" s="99">
        <f>VLOOKUP($D26,Résultats!$B$2:$AZ$251,E$2,FALSE)</f>
        <v>2373</v>
      </c>
      <c r="F26" s="99">
        <f>VLOOKUP($D26,Résultats!$B$2:$AZ$251,F$2,FALSE)</f>
        <v>2759.2008080000001</v>
      </c>
      <c r="G26" s="99">
        <f>VLOOKUP($D26,Résultats!$B$2:$AZ$251,G$2,FALSE)</f>
        <v>2755.6376420000001</v>
      </c>
      <c r="H26" s="99">
        <f>VLOOKUP($D26,Résultats!$B$2:$AZ$251,H$2,FALSE)</f>
        <v>2743.5121869999998</v>
      </c>
      <c r="I26" s="99">
        <f>VLOOKUP($D26,Résultats!$B$2:$AZ$251,I$2,FALSE)</f>
        <v>3001.0387089999999</v>
      </c>
      <c r="J26" s="51">
        <f>VLOOKUP($D26,Résultats!$B$2:$AZ$251,J$2,FALSE)</f>
        <v>2987.388175</v>
      </c>
      <c r="K26" s="51">
        <f>VLOOKUP($D26,Résultats!$B$2:$AZ$251,K$2,FALSE)</f>
        <v>2879.3529349999999</v>
      </c>
      <c r="L26" s="51">
        <f>VLOOKUP($D26,Résultats!$B$2:$AZ$251,L$2,FALSE)</f>
        <v>2846.2425619999999</v>
      </c>
      <c r="M26" s="51">
        <f>VLOOKUP($D26,Résultats!$B$2:$AZ$251,M$2,FALSE)</f>
        <v>2793.3962849999998</v>
      </c>
      <c r="N26" s="51">
        <f>VLOOKUP($D26,Résultats!$B$2:$AZ$251,N$2,FALSE)</f>
        <v>2750.8824119999999</v>
      </c>
      <c r="O26" s="51">
        <f>VLOOKUP($D26,Résultats!$B$2:$AZ$251,O$2,FALSE)</f>
        <v>2806.4502510000002</v>
      </c>
      <c r="P26" s="51">
        <f>VLOOKUP($D26,Résultats!$B$2:$AZ$251,P$2,FALSE)</f>
        <v>2864.7337680000001</v>
      </c>
      <c r="Q26" s="51">
        <f>VLOOKUP($D26,Résultats!$B$2:$AZ$251,Q$2,FALSE)</f>
        <v>2913.4532079999999</v>
      </c>
      <c r="R26" s="51">
        <f>VLOOKUP($D26,Résultats!$B$2:$AZ$251,R$2,FALSE)</f>
        <v>2949.274535</v>
      </c>
      <c r="S26" s="51">
        <f>VLOOKUP($D26,Résultats!$B$2:$AZ$251,S$2,FALSE)</f>
        <v>2977.076403</v>
      </c>
      <c r="T26" s="51">
        <f>VLOOKUP($D26,Résultats!$B$2:$AZ$251,T$2,FALSE)</f>
        <v>2993.4301660000001</v>
      </c>
      <c r="U26" s="51">
        <f>VLOOKUP($D26,Résultats!$B$2:$AZ$251,U$2,FALSE)</f>
        <v>3007.102437</v>
      </c>
      <c r="V26" s="51">
        <f>VLOOKUP($D26,Résultats!$B$2:$AZ$251,V$2,FALSE)</f>
        <v>3019.9595899999999</v>
      </c>
      <c r="W26" s="51">
        <f>VLOOKUP($D26,Résultats!$B$2:$AZ$251,W$2,FALSE)</f>
        <v>3033.2911319999998</v>
      </c>
      <c r="X26" s="51">
        <f>VLOOKUP($D26,Résultats!$B$2:$AZ$251,X$2,FALSE)</f>
        <v>3048.5150610000001</v>
      </c>
      <c r="Y26" s="51">
        <f>VLOOKUP($D26,Résultats!$B$2:$AZ$251,Y$2,FALSE)</f>
        <v>3062.317974</v>
      </c>
      <c r="Z26" s="51">
        <f>VLOOKUP($D26,Résultats!$B$2:$AZ$251,Z$2,FALSE)</f>
        <v>3078.2418680000001</v>
      </c>
      <c r="AA26" s="51">
        <f>VLOOKUP($D26,Résultats!$B$2:$AZ$251,AA$2,FALSE)</f>
        <v>3095.867769</v>
      </c>
      <c r="AB26" s="51">
        <f>VLOOKUP($D26,Résultats!$B$2:$AZ$251,AB$2,FALSE)</f>
        <v>3115.1991459999999</v>
      </c>
      <c r="AC26" s="51">
        <f>VLOOKUP($D26,Résultats!$B$2:$AZ$251,AC$2,FALSE)</f>
        <v>3137.3657050000002</v>
      </c>
      <c r="AD26" s="51">
        <f>VLOOKUP($D26,Résultats!$B$2:$AZ$251,AD$2,FALSE)</f>
        <v>3165.0680349999998</v>
      </c>
      <c r="AE26" s="51">
        <f>VLOOKUP($D26,Résultats!$B$2:$AZ$251,AE$2,FALSE)</f>
        <v>3191.7980520000001</v>
      </c>
      <c r="AF26" s="51">
        <f>VLOOKUP($D26,Résultats!$B$2:$AZ$251,AF$2,FALSE)</f>
        <v>3215.8991540000002</v>
      </c>
      <c r="AG26" s="51">
        <f>VLOOKUP($D26,Résultats!$B$2:$AZ$251,AG$2,FALSE)</f>
        <v>3238.569199</v>
      </c>
      <c r="AH26" s="51">
        <f>VLOOKUP($D26,Résultats!$B$2:$AZ$251,AH$2,FALSE)</f>
        <v>3259.7191389999998</v>
      </c>
      <c r="AI26" s="51">
        <f>VLOOKUP($D26,Résultats!$B$2:$AZ$251,AI$2,FALSE)</f>
        <v>3279.3463609999999</v>
      </c>
      <c r="AJ26" s="51">
        <f>VLOOKUP($D26,Résultats!$B$2:$AZ$251,AJ$2,FALSE)</f>
        <v>3299.1824270000002</v>
      </c>
      <c r="AK26" s="51">
        <f>VLOOKUP($D26,Résultats!$B$2:$AZ$251,AK$2,FALSE)</f>
        <v>3319.102891</v>
      </c>
      <c r="AL26" s="51">
        <f>VLOOKUP($D26,Résultats!$B$2:$AZ$251,AL$2,FALSE)</f>
        <v>3339.0034019999998</v>
      </c>
      <c r="AM26" s="100">
        <f>VLOOKUP($D26,Résultats!$B$2:$AZ$251,AM$2,FALSE)</f>
        <v>3359.7532930000002</v>
      </c>
    </row>
    <row r="27" spans="1:39" x14ac:dyDescent="0.35">
      <c r="C27" s="217" t="s">
        <v>490</v>
      </c>
      <c r="D27" s="52" t="s">
        <v>158</v>
      </c>
      <c r="E27" s="53">
        <f>VLOOKUP($D27,Résultats!$B$2:$AZ$251,E$2,FALSE)</f>
        <v>1.7800717720000001</v>
      </c>
      <c r="F27" s="53">
        <f>VLOOKUP($D27,Résultats!$B$2:$AZ$251,F$2,FALSE)</f>
        <v>24.205049689999999</v>
      </c>
      <c r="G27" s="53">
        <f>VLOOKUP($D27,Résultats!$B$2:$AZ$251,G$2,FALSE)</f>
        <v>44.50019709</v>
      </c>
      <c r="H27" s="53">
        <f>VLOOKUP($D27,Résultats!$B$2:$AZ$251,H$2,FALSE)</f>
        <v>53.360565430000001</v>
      </c>
      <c r="I27" s="53">
        <f>VLOOKUP($D27,Résultats!$B$2:$AZ$251,I$2,FALSE)</f>
        <v>104.525457</v>
      </c>
      <c r="J27" s="53">
        <f>VLOOKUP($D27,Résultats!$B$2:$AZ$251,J$2,FALSE)</f>
        <v>184.75207180000001</v>
      </c>
      <c r="K27" s="53">
        <f>VLOOKUP($D27,Résultats!$B$2:$AZ$251,K$2,FALSE)</f>
        <v>312.05580370000001</v>
      </c>
      <c r="L27" s="53">
        <f>VLOOKUP($D27,Résultats!$B$2:$AZ$251,L$2,FALSE)</f>
        <v>355.54177099999998</v>
      </c>
      <c r="M27" s="53">
        <f>VLOOKUP($D27,Résultats!$B$2:$AZ$251,M$2,FALSE)</f>
        <v>401.15684659999999</v>
      </c>
      <c r="N27" s="53">
        <f>VLOOKUP($D27,Résultats!$B$2:$AZ$251,N$2,FALSE)</f>
        <v>452.86123850000001</v>
      </c>
      <c r="O27" s="53">
        <f>VLOOKUP($D27,Résultats!$B$2:$AZ$251,O$2,FALSE)</f>
        <v>527.91497340000001</v>
      </c>
      <c r="P27" s="53">
        <f>VLOOKUP($D27,Résultats!$B$2:$AZ$251,P$2,FALSE)</f>
        <v>613.54734610000003</v>
      </c>
      <c r="Q27" s="53">
        <f>VLOOKUP($D27,Résultats!$B$2:$AZ$251,Q$2,FALSE)</f>
        <v>707.62710749999997</v>
      </c>
      <c r="R27" s="53">
        <f>VLOOKUP($D27,Résultats!$B$2:$AZ$251,R$2,FALSE)</f>
        <v>808.80609400000003</v>
      </c>
      <c r="S27" s="53">
        <f>VLOOKUP($D27,Résultats!$B$2:$AZ$251,S$2,FALSE)</f>
        <v>917.43214690000002</v>
      </c>
      <c r="T27" s="53">
        <f>VLOOKUP($D27,Résultats!$B$2:$AZ$251,T$2,FALSE)</f>
        <v>1031.225191</v>
      </c>
      <c r="U27" s="53">
        <f>VLOOKUP($D27,Résultats!$B$2:$AZ$251,U$2,FALSE)</f>
        <v>1151.6225629999999</v>
      </c>
      <c r="V27" s="53">
        <f>VLOOKUP($D27,Résultats!$B$2:$AZ$251,V$2,FALSE)</f>
        <v>1278.0966570000001</v>
      </c>
      <c r="W27" s="53">
        <f>VLOOKUP($D27,Résultats!$B$2:$AZ$251,W$2,FALSE)</f>
        <v>1409.83287</v>
      </c>
      <c r="X27" s="53">
        <f>VLOOKUP($D27,Résultats!$B$2:$AZ$251,X$2,FALSE)</f>
        <v>1546.0326090000001</v>
      </c>
      <c r="Y27" s="53">
        <f>VLOOKUP($D27,Résultats!$B$2:$AZ$251,Y$2,FALSE)</f>
        <v>1683.3438619999999</v>
      </c>
      <c r="Z27" s="53">
        <f>VLOOKUP($D27,Résultats!$B$2:$AZ$251,Z$2,FALSE)</f>
        <v>1821.8038610000001</v>
      </c>
      <c r="AA27" s="53">
        <f>VLOOKUP($D27,Résultats!$B$2:$AZ$251,AA$2,FALSE)</f>
        <v>1959.529884</v>
      </c>
      <c r="AB27" s="53">
        <f>VLOOKUP($D27,Résultats!$B$2:$AZ$251,AB$2,FALSE)</f>
        <v>2094.9442349999999</v>
      </c>
      <c r="AC27" s="53">
        <f>VLOOKUP($D27,Résultats!$B$2:$AZ$251,AC$2,FALSE)</f>
        <v>2227.4489779999999</v>
      </c>
      <c r="AD27" s="53">
        <f>VLOOKUP($D27,Résultats!$B$2:$AZ$251,AD$2,FALSE)</f>
        <v>2358.024707</v>
      </c>
      <c r="AE27" s="53">
        <f>VLOOKUP($D27,Résultats!$B$2:$AZ$251,AE$2,FALSE)</f>
        <v>2481.1184269999999</v>
      </c>
      <c r="AF27" s="53">
        <f>VLOOKUP($D27,Résultats!$B$2:$AZ$251,AF$2,FALSE)</f>
        <v>2594.5671360000001</v>
      </c>
      <c r="AG27" s="53">
        <f>VLOOKUP($D27,Résultats!$B$2:$AZ$251,AG$2,FALSE)</f>
        <v>2698.75513</v>
      </c>
      <c r="AH27" s="53">
        <f>VLOOKUP($D27,Résultats!$B$2:$AZ$251,AH$2,FALSE)</f>
        <v>2793.4194520000001</v>
      </c>
      <c r="AI27" s="53">
        <f>VLOOKUP($D27,Résultats!$B$2:$AZ$251,AI$2,FALSE)</f>
        <v>2878.6381809999998</v>
      </c>
      <c r="AJ27" s="53">
        <f>VLOOKUP($D27,Résultats!$B$2:$AZ$251,AJ$2,FALSE)</f>
        <v>2956.2593579999998</v>
      </c>
      <c r="AK27" s="53">
        <f>VLOOKUP($D27,Résultats!$B$2:$AZ$251,AK$2,FALSE)</f>
        <v>3026.7053580000002</v>
      </c>
      <c r="AL27" s="53">
        <f>VLOOKUP($D27,Résultats!$B$2:$AZ$251,AL$2,FALSE)</f>
        <v>3090.4899679999999</v>
      </c>
      <c r="AM27" s="213">
        <f>VLOOKUP($D27,Résultats!$B$2:$AZ$251,AM$2,FALSE)</f>
        <v>3149.0727870000001</v>
      </c>
    </row>
    <row r="28" spans="1:39" x14ac:dyDescent="0.35">
      <c r="C28" s="218" t="s">
        <v>27</v>
      </c>
      <c r="D28" s="54" t="s">
        <v>159</v>
      </c>
      <c r="E28" s="25">
        <f>VLOOKUP($D28,Résultats!$B$2:$AZ$251,E$2,FALSE)</f>
        <v>5.3014737799999996E-3</v>
      </c>
      <c r="F28" s="25">
        <f>VLOOKUP($D28,Résultats!$B$2:$AZ$251,F$2,FALSE)</f>
        <v>0.52185322840000004</v>
      </c>
      <c r="G28" s="25">
        <f>VLOOKUP($D28,Résultats!$B$2:$AZ$251,G$2,FALSE)</f>
        <v>1.2453316619999999</v>
      </c>
      <c r="H28" s="25">
        <f>VLOOKUP($D28,Résultats!$B$2:$AZ$251,H$2,FALSE)</f>
        <v>1.6215884860000001</v>
      </c>
      <c r="I28" s="25">
        <f>VLOOKUP($D28,Résultats!$B$2:$AZ$251,I$2,FALSE)</f>
        <v>3.4241270570000002</v>
      </c>
      <c r="J28" s="25">
        <f>VLOOKUP($D28,Résultats!$B$2:$AZ$251,J$2,FALSE)</f>
        <v>6.5249197150000002</v>
      </c>
      <c r="K28" s="25">
        <f>VLOOKUP($D28,Résultats!$B$2:$AZ$251,K$2,FALSE)</f>
        <v>11.871169610000001</v>
      </c>
      <c r="L28" s="25">
        <f>VLOOKUP($D28,Résultats!$B$2:$AZ$251,L$2,FALSE)</f>
        <v>14.542349400000001</v>
      </c>
      <c r="M28" s="25">
        <f>VLOOKUP($D28,Résultats!$B$2:$AZ$251,M$2,FALSE)</f>
        <v>17.59673372</v>
      </c>
      <c r="N28" s="25">
        <f>VLOOKUP($D28,Résultats!$B$2:$AZ$251,N$2,FALSE)</f>
        <v>21.244174439999998</v>
      </c>
      <c r="O28" s="25">
        <f>VLOOKUP($D28,Résultats!$B$2:$AZ$251,O$2,FALSE)</f>
        <v>26.374559909999999</v>
      </c>
      <c r="P28" s="25">
        <f>VLOOKUP($D28,Résultats!$B$2:$AZ$251,P$2,FALSE)</f>
        <v>32.496665739999997</v>
      </c>
      <c r="Q28" s="25">
        <f>VLOOKUP($D28,Résultats!$B$2:$AZ$251,Q$2,FALSE)</f>
        <v>39.558616729999997</v>
      </c>
      <c r="R28" s="25">
        <f>VLOOKUP($D28,Résultats!$B$2:$AZ$251,R$2,FALSE)</f>
        <v>47.529587050000004</v>
      </c>
      <c r="S28" s="25">
        <f>VLOOKUP($D28,Résultats!$B$2:$AZ$251,S$2,FALSE)</f>
        <v>56.470708780000002</v>
      </c>
      <c r="T28" s="25">
        <f>VLOOKUP($D28,Résultats!$B$2:$AZ$251,T$2,FALSE)</f>
        <v>66.282071369999997</v>
      </c>
      <c r="U28" s="25">
        <f>VLOOKUP($D28,Résultats!$B$2:$AZ$251,U$2,FALSE)</f>
        <v>77.094430329999994</v>
      </c>
      <c r="V28" s="25">
        <f>VLOOKUP($D28,Résultats!$B$2:$AZ$251,V$2,FALSE)</f>
        <v>88.922290930000003</v>
      </c>
      <c r="W28" s="25">
        <f>VLOOKUP($D28,Résultats!$B$2:$AZ$251,W$2,FALSE)</f>
        <v>101.75913269999999</v>
      </c>
      <c r="X28" s="25">
        <f>VLOOKUP($D28,Résultats!$B$2:$AZ$251,X$2,FALSE)</f>
        <v>115.5953366</v>
      </c>
      <c r="Y28" s="25">
        <f>VLOOKUP($D28,Résultats!$B$2:$AZ$251,Y$2,FALSE)</f>
        <v>130.21666429999999</v>
      </c>
      <c r="Z28" s="25">
        <f>VLOOKUP($D28,Résultats!$B$2:$AZ$251,Z$2,FALSE)</f>
        <v>145.645397</v>
      </c>
      <c r="AA28" s="25">
        <f>VLOOKUP($D28,Résultats!$B$2:$AZ$251,AA$2,FALSE)</f>
        <v>161.75695260000001</v>
      </c>
      <c r="AB28" s="25">
        <f>VLOOKUP($D28,Résultats!$B$2:$AZ$251,AB$2,FALSE)</f>
        <v>178.42985530000001</v>
      </c>
      <c r="AC28" s="25">
        <f>VLOOKUP($D28,Résultats!$B$2:$AZ$251,AC$2,FALSE)</f>
        <v>195.62656380000001</v>
      </c>
      <c r="AD28" s="25">
        <f>VLOOKUP($D28,Résultats!$B$2:$AZ$251,AD$2,FALSE)</f>
        <v>213.43512380000001</v>
      </c>
      <c r="AE28" s="25">
        <f>VLOOKUP($D28,Résultats!$B$2:$AZ$251,AE$2,FALSE)</f>
        <v>231.34421080000001</v>
      </c>
      <c r="AF28" s="25">
        <f>VLOOKUP($D28,Résultats!$B$2:$AZ$251,AF$2,FALSE)</f>
        <v>249.11316579999999</v>
      </c>
      <c r="AG28" s="25">
        <f>VLOOKUP($D28,Résultats!$B$2:$AZ$251,AG$2,FALSE)</f>
        <v>266.73071160000001</v>
      </c>
      <c r="AH28" s="25">
        <f>VLOOKUP($D28,Résultats!$B$2:$AZ$251,AH$2,FALSE)</f>
        <v>284.1169597</v>
      </c>
      <c r="AI28" s="25">
        <f>VLOOKUP($D28,Résultats!$B$2:$AZ$251,AI$2,FALSE)</f>
        <v>301.22608270000001</v>
      </c>
      <c r="AJ28" s="25">
        <f>VLOOKUP($D28,Résultats!$B$2:$AZ$251,AJ$2,FALSE)</f>
        <v>318.19659000000001</v>
      </c>
      <c r="AK28" s="25">
        <f>VLOOKUP($D28,Résultats!$B$2:$AZ$251,AK$2,FALSE)</f>
        <v>335.02562590000002</v>
      </c>
      <c r="AL28" s="25">
        <f>VLOOKUP($D28,Résultats!$B$2:$AZ$251,AL$2,FALSE)</f>
        <v>351.72359829999999</v>
      </c>
      <c r="AM28" s="102">
        <f>VLOOKUP($D28,Résultats!$B$2:$AZ$251,AM$2,FALSE)</f>
        <v>368.4182586</v>
      </c>
    </row>
    <row r="29" spans="1:39" x14ac:dyDescent="0.35">
      <c r="C29" s="218" t="s">
        <v>28</v>
      </c>
      <c r="D29" s="54" t="s">
        <v>160</v>
      </c>
      <c r="E29" s="25">
        <f>VLOOKUP($D29,Résultats!$B$2:$AZ$251,E$2,FALSE)</f>
        <v>1.21526091E-2</v>
      </c>
      <c r="F29" s="25">
        <f>VLOOKUP($D29,Résultats!$B$2:$AZ$251,F$2,FALSE)</f>
        <v>0.42577430779999997</v>
      </c>
      <c r="G29" s="25">
        <f>VLOOKUP($D29,Résultats!$B$2:$AZ$251,G$2,FALSE)</f>
        <v>0.93798434159999999</v>
      </c>
      <c r="H29" s="25">
        <f>VLOOKUP($D29,Résultats!$B$2:$AZ$251,H$2,FALSE)</f>
        <v>1.192744647</v>
      </c>
      <c r="I29" s="25">
        <f>VLOOKUP($D29,Résultats!$B$2:$AZ$251,I$2,FALSE)</f>
        <v>2.4659436540000002</v>
      </c>
      <c r="J29" s="25">
        <f>VLOOKUP($D29,Résultats!$B$2:$AZ$251,J$2,FALSE)</f>
        <v>4.6024021619999997</v>
      </c>
      <c r="K29" s="25">
        <f>VLOOKUP($D29,Résultats!$B$2:$AZ$251,K$2,FALSE)</f>
        <v>8.2055370629999995</v>
      </c>
      <c r="L29" s="25">
        <f>VLOOKUP($D29,Résultats!$B$2:$AZ$251,L$2,FALSE)</f>
        <v>9.8570401109999999</v>
      </c>
      <c r="M29" s="25">
        <f>VLOOKUP($D29,Résultats!$B$2:$AZ$251,M$2,FALSE)</f>
        <v>11.70517166</v>
      </c>
      <c r="N29" s="25">
        <f>VLOOKUP($D29,Résultats!$B$2:$AZ$251,N$2,FALSE)</f>
        <v>13.87856356</v>
      </c>
      <c r="O29" s="25">
        <f>VLOOKUP($D29,Résultats!$B$2:$AZ$251,O$2,FALSE)</f>
        <v>16.939564900000001</v>
      </c>
      <c r="P29" s="25">
        <f>VLOOKUP($D29,Résultats!$B$2:$AZ$251,P$2,FALSE)</f>
        <v>20.542165900000001</v>
      </c>
      <c r="Q29" s="25">
        <f>VLOOKUP($D29,Résultats!$B$2:$AZ$251,Q$2,FALSE)</f>
        <v>24.63724199</v>
      </c>
      <c r="R29" s="25">
        <f>VLOOKUP($D29,Résultats!$B$2:$AZ$251,R$2,FALSE)</f>
        <v>29.19205496</v>
      </c>
      <c r="S29" s="25">
        <f>VLOOKUP($D29,Résultats!$B$2:$AZ$251,S$2,FALSE)</f>
        <v>34.231257419999999</v>
      </c>
      <c r="T29" s="25">
        <f>VLOOKUP($D29,Résultats!$B$2:$AZ$251,T$2,FALSE)</f>
        <v>39.681377230000002</v>
      </c>
      <c r="U29" s="25">
        <f>VLOOKUP($D29,Résultats!$B$2:$AZ$251,U$2,FALSE)</f>
        <v>45.607928430000001</v>
      </c>
      <c r="V29" s="25">
        <f>VLOOKUP($D29,Résultats!$B$2:$AZ$251,V$2,FALSE)</f>
        <v>52.00444203</v>
      </c>
      <c r="W29" s="25">
        <f>VLOOKUP($D29,Résultats!$B$2:$AZ$251,W$2,FALSE)</f>
        <v>58.85152429</v>
      </c>
      <c r="X29" s="25">
        <f>VLOOKUP($D29,Résultats!$B$2:$AZ$251,X$2,FALSE)</f>
        <v>66.127859389999998</v>
      </c>
      <c r="Y29" s="25">
        <f>VLOOKUP($D29,Résultats!$B$2:$AZ$251,Y$2,FALSE)</f>
        <v>73.696671330000001</v>
      </c>
      <c r="Z29" s="25">
        <f>VLOOKUP($D29,Résultats!$B$2:$AZ$251,Z$2,FALSE)</f>
        <v>81.558937540000002</v>
      </c>
      <c r="AA29" s="25">
        <f>VLOOKUP($D29,Résultats!$B$2:$AZ$251,AA$2,FALSE)</f>
        <v>89.63168392</v>
      </c>
      <c r="AB29" s="25">
        <f>VLOOKUP($D29,Résultats!$B$2:$AZ$251,AB$2,FALSE)</f>
        <v>97.837036589999997</v>
      </c>
      <c r="AC29" s="25">
        <f>VLOOKUP($D29,Résultats!$B$2:$AZ$251,AC$2,FALSE)</f>
        <v>106.1425382</v>
      </c>
      <c r="AD29" s="25">
        <f>VLOOKUP($D29,Résultats!$B$2:$AZ$251,AD$2,FALSE)</f>
        <v>114.5856979</v>
      </c>
      <c r="AE29" s="25">
        <f>VLOOKUP($D29,Résultats!$B$2:$AZ$251,AE$2,FALSE)</f>
        <v>122.8834844</v>
      </c>
      <c r="AF29" s="25">
        <f>VLOOKUP($D29,Résultats!$B$2:$AZ$251,AF$2,FALSE)</f>
        <v>130.90512960000001</v>
      </c>
      <c r="AG29" s="25">
        <f>VLOOKUP($D29,Résultats!$B$2:$AZ$251,AG$2,FALSE)</f>
        <v>138.6435161</v>
      </c>
      <c r="AH29" s="25">
        <f>VLOOKUP($D29,Résultats!$B$2:$AZ$251,AH$2,FALSE)</f>
        <v>146.05713220000001</v>
      </c>
      <c r="AI29" s="25">
        <f>VLOOKUP($D29,Résultats!$B$2:$AZ$251,AI$2,FALSE)</f>
        <v>153.1225561</v>
      </c>
      <c r="AJ29" s="25">
        <f>VLOOKUP($D29,Résultats!$B$2:$AZ$251,AJ$2,FALSE)</f>
        <v>159.9107013</v>
      </c>
      <c r="AK29" s="25">
        <f>VLOOKUP($D29,Résultats!$B$2:$AZ$251,AK$2,FALSE)</f>
        <v>166.41953950000001</v>
      </c>
      <c r="AL29" s="25">
        <f>VLOOKUP($D29,Résultats!$B$2:$AZ$251,AL$2,FALSE)</f>
        <v>172.65348209999999</v>
      </c>
      <c r="AM29" s="102">
        <f>VLOOKUP($D29,Résultats!$B$2:$AZ$251,AM$2,FALSE)</f>
        <v>178.67294319999999</v>
      </c>
    </row>
    <row r="30" spans="1:39" x14ac:dyDescent="0.35">
      <c r="C30" s="218" t="s">
        <v>29</v>
      </c>
      <c r="D30" s="54" t="s">
        <v>161</v>
      </c>
      <c r="E30" s="25">
        <f>VLOOKUP($D30,Résultats!$B$2:$AZ$251,E$2,FALSE)</f>
        <v>4.9752292400000002E-2</v>
      </c>
      <c r="F30" s="25">
        <f>VLOOKUP($D30,Résultats!$B$2:$AZ$251,F$2,FALSE)</f>
        <v>0.71810719170000004</v>
      </c>
      <c r="G30" s="25">
        <f>VLOOKUP($D30,Résultats!$B$2:$AZ$251,G$2,FALSE)</f>
        <v>1.329142365</v>
      </c>
      <c r="H30" s="25">
        <f>VLOOKUP($D30,Résultats!$B$2:$AZ$251,H$2,FALSE)</f>
        <v>1.595282012</v>
      </c>
      <c r="I30" s="25">
        <f>VLOOKUP($D30,Résultats!$B$2:$AZ$251,I$2,FALSE)</f>
        <v>3.1252107709999999</v>
      </c>
      <c r="J30" s="25">
        <f>VLOOKUP($D30,Résultats!$B$2:$AZ$251,J$2,FALSE)</f>
        <v>5.5193723290000003</v>
      </c>
      <c r="K30" s="25">
        <f>VLOOKUP($D30,Résultats!$B$2:$AZ$251,K$2,FALSE)</f>
        <v>9.3045979849999902</v>
      </c>
      <c r="L30" s="25">
        <f>VLOOKUP($D30,Résultats!$B$2:$AZ$251,L$2,FALSE)</f>
        <v>10.56758578</v>
      </c>
      <c r="M30" s="25">
        <f>VLOOKUP($D30,Résultats!$B$2:$AZ$251,M$2,FALSE)</f>
        <v>11.86930901</v>
      </c>
      <c r="N30" s="25">
        <f>VLOOKUP($D30,Résultats!$B$2:$AZ$251,N$2,FALSE)</f>
        <v>13.318899829999999</v>
      </c>
      <c r="O30" s="25">
        <f>VLOOKUP($D30,Résultats!$B$2:$AZ$251,O$2,FALSE)</f>
        <v>15.41223579</v>
      </c>
      <c r="P30" s="25">
        <f>VLOOKUP($D30,Résultats!$B$2:$AZ$251,P$2,FALSE)</f>
        <v>17.758648399999998</v>
      </c>
      <c r="Q30" s="25">
        <f>VLOOKUP($D30,Résultats!$B$2:$AZ$251,Q$2,FALSE)</f>
        <v>20.283508869999999</v>
      </c>
      <c r="R30" s="25">
        <f>VLOOKUP($D30,Résultats!$B$2:$AZ$251,R$2,FALSE)</f>
        <v>22.936226739999999</v>
      </c>
      <c r="S30" s="25">
        <f>VLOOKUP($D30,Résultats!$B$2:$AZ$251,S$2,FALSE)</f>
        <v>25.714772060000001</v>
      </c>
      <c r="T30" s="25">
        <f>VLOOKUP($D30,Résultats!$B$2:$AZ$251,T$2,FALSE)</f>
        <v>28.543019699999999</v>
      </c>
      <c r="U30" s="25">
        <f>VLOOKUP($D30,Résultats!$B$2:$AZ$251,U$2,FALSE)</f>
        <v>31.44829481</v>
      </c>
      <c r="V30" s="25">
        <f>VLOOKUP($D30,Résultats!$B$2:$AZ$251,V$2,FALSE)</f>
        <v>34.401534320000003</v>
      </c>
      <c r="W30" s="25">
        <f>VLOOKUP($D30,Résultats!$B$2:$AZ$251,W$2,FALSE)</f>
        <v>37.365264250000003</v>
      </c>
      <c r="X30" s="25">
        <f>VLOOKUP($D30,Résultats!$B$2:$AZ$251,X$2,FALSE)</f>
        <v>40.302224959999997</v>
      </c>
      <c r="Y30" s="25">
        <f>VLOOKUP($D30,Résultats!$B$2:$AZ$251,Y$2,FALSE)</f>
        <v>43.110121139999997</v>
      </c>
      <c r="Z30" s="25">
        <f>VLOOKUP($D30,Résultats!$B$2:$AZ$251,Z$2,FALSE)</f>
        <v>45.777451560000003</v>
      </c>
      <c r="AA30" s="25">
        <f>VLOOKUP($D30,Résultats!$B$2:$AZ$251,AA$2,FALSE)</f>
        <v>48.242839799999999</v>
      </c>
      <c r="AB30" s="25">
        <f>VLOOKUP($D30,Résultats!$B$2:$AZ$251,AB$2,FALSE)</f>
        <v>50.45627082</v>
      </c>
      <c r="AC30" s="25">
        <f>VLOOKUP($D30,Résultats!$B$2:$AZ$251,AC$2,FALSE)</f>
        <v>52.390896589999997</v>
      </c>
      <c r="AD30" s="25">
        <f>VLOOKUP($D30,Résultats!$B$2:$AZ$251,AD$2,FALSE)</f>
        <v>54.059400189999998</v>
      </c>
      <c r="AE30" s="25">
        <f>VLOOKUP($D30,Résultats!$B$2:$AZ$251,AE$2,FALSE)</f>
        <v>55.326461590000001</v>
      </c>
      <c r="AF30" s="25">
        <f>VLOOKUP($D30,Résultats!$B$2:$AZ$251,AF$2,FALSE)</f>
        <v>56.142999690000003</v>
      </c>
      <c r="AG30" s="25">
        <f>VLOOKUP($D30,Résultats!$B$2:$AZ$251,AG$2,FALSE)</f>
        <v>56.519206029999999</v>
      </c>
      <c r="AH30" s="25">
        <f>VLOOKUP($D30,Résultats!$B$2:$AZ$251,AH$2,FALSE)</f>
        <v>56.453569680000001</v>
      </c>
      <c r="AI30" s="25">
        <f>VLOOKUP($D30,Résultats!$B$2:$AZ$251,AI$2,FALSE)</f>
        <v>55.952430390000004</v>
      </c>
      <c r="AJ30" s="25">
        <f>VLOOKUP($D30,Résultats!$B$2:$AZ$251,AJ$2,FALSE)</f>
        <v>55.057561450000001</v>
      </c>
      <c r="AK30" s="25">
        <f>VLOOKUP($D30,Résultats!$B$2:$AZ$251,AK$2,FALSE)</f>
        <v>53.781783439999998</v>
      </c>
      <c r="AL30" s="25">
        <f>VLOOKUP($D30,Résultats!$B$2:$AZ$251,AL$2,FALSE)</f>
        <v>52.139494159999998</v>
      </c>
      <c r="AM30" s="102">
        <f>VLOOKUP($D30,Résultats!$B$2:$AZ$251,AM$2,FALSE)</f>
        <v>50.159012799999999</v>
      </c>
    </row>
    <row r="31" spans="1:39" x14ac:dyDescent="0.35">
      <c r="C31" s="218" t="s">
        <v>30</v>
      </c>
      <c r="D31" s="54" t="s">
        <v>162</v>
      </c>
      <c r="E31" s="25">
        <f>VLOOKUP($D31,Résultats!$B$2:$AZ$251,E$2,FALSE)</f>
        <v>1.1687710650000001</v>
      </c>
      <c r="F31" s="25">
        <f>VLOOKUP($D31,Résultats!$B$2:$AZ$251,F$2,FALSE)</f>
        <v>15.69615611</v>
      </c>
      <c r="G31" s="25">
        <f>VLOOKUP($D31,Résultats!$B$2:$AZ$251,G$2,FALSE)</f>
        <v>28.693293959999998</v>
      </c>
      <c r="H31" s="25">
        <f>VLOOKUP($D31,Résultats!$B$2:$AZ$251,H$2,FALSE)</f>
        <v>34.332662470000002</v>
      </c>
      <c r="I31" s="25">
        <f>VLOOKUP($D31,Résultats!$B$2:$AZ$251,I$2,FALSE)</f>
        <v>67.110046550000007</v>
      </c>
      <c r="J31" s="25">
        <f>VLOOKUP($D31,Résultats!$B$2:$AZ$251,J$2,FALSE)</f>
        <v>118.34661180000001</v>
      </c>
      <c r="K31" s="25">
        <f>VLOOKUP($D31,Résultats!$B$2:$AZ$251,K$2,FALSE)</f>
        <v>199.40254859999999</v>
      </c>
      <c r="L31" s="25">
        <f>VLOOKUP($D31,Résultats!$B$2:$AZ$251,L$2,FALSE)</f>
        <v>226.6018966</v>
      </c>
      <c r="M31" s="25">
        <f>VLOOKUP($D31,Résultats!$B$2:$AZ$251,M$2,FALSE)</f>
        <v>254.98622829999999</v>
      </c>
      <c r="N31" s="25">
        <f>VLOOKUP($D31,Résultats!$B$2:$AZ$251,N$2,FALSE)</f>
        <v>287.05176160000002</v>
      </c>
      <c r="O31" s="25">
        <f>VLOOKUP($D31,Résultats!$B$2:$AZ$251,O$2,FALSE)</f>
        <v>333.69254460000002</v>
      </c>
      <c r="P31" s="25">
        <f>VLOOKUP($D31,Résultats!$B$2:$AZ$251,P$2,FALSE)</f>
        <v>386.75134179999998</v>
      </c>
      <c r="Q31" s="25">
        <f>VLOOKUP($D31,Résultats!$B$2:$AZ$251,Q$2,FALSE)</f>
        <v>444.84962719999999</v>
      </c>
      <c r="R31" s="25">
        <f>VLOOKUP($D31,Résultats!$B$2:$AZ$251,R$2,FALSE)</f>
        <v>507.11446210000003</v>
      </c>
      <c r="S31" s="25">
        <f>VLOOKUP($D31,Résultats!$B$2:$AZ$251,S$2,FALSE)</f>
        <v>573.74087499999996</v>
      </c>
      <c r="T31" s="25">
        <f>VLOOKUP($D31,Résultats!$B$2:$AZ$251,T$2,FALSE)</f>
        <v>643.28016160000004</v>
      </c>
      <c r="U31" s="25">
        <f>VLOOKUP($D31,Résultats!$B$2:$AZ$251,U$2,FALSE)</f>
        <v>716.60745859999997</v>
      </c>
      <c r="V31" s="25">
        <f>VLOOKUP($D31,Résultats!$B$2:$AZ$251,V$2,FALSE)</f>
        <v>793.36650199999997</v>
      </c>
      <c r="W31" s="25">
        <f>VLOOKUP($D31,Résultats!$B$2:$AZ$251,W$2,FALSE)</f>
        <v>873.02366019999999</v>
      </c>
      <c r="X31" s="25">
        <f>VLOOKUP($D31,Résultats!$B$2:$AZ$251,X$2,FALSE)</f>
        <v>955.05786000000001</v>
      </c>
      <c r="Y31" s="25">
        <f>VLOOKUP($D31,Résultats!$B$2:$AZ$251,Y$2,FALSE)</f>
        <v>1037.3787500000001</v>
      </c>
      <c r="Z31" s="25">
        <f>VLOOKUP($D31,Résultats!$B$2:$AZ$251,Z$2,FALSE)</f>
        <v>1119.999579</v>
      </c>
      <c r="AA31" s="25">
        <f>VLOOKUP($D31,Résultats!$B$2:$AZ$251,AA$2,FALSE)</f>
        <v>1201.749646</v>
      </c>
      <c r="AB31" s="25">
        <f>VLOOKUP($D31,Résultats!$B$2:$AZ$251,AB$2,FALSE)</f>
        <v>1281.6581699999999</v>
      </c>
      <c r="AC31" s="25">
        <f>VLOOKUP($D31,Résultats!$B$2:$AZ$251,AC$2,FALSE)</f>
        <v>1359.3537100000001</v>
      </c>
      <c r="AD31" s="25">
        <f>VLOOKUP($D31,Résultats!$B$2:$AZ$251,AD$2,FALSE)</f>
        <v>1435.4358360000001</v>
      </c>
      <c r="AE31" s="25">
        <f>VLOOKUP($D31,Résultats!$B$2:$AZ$251,AE$2,FALSE)</f>
        <v>1506.5315579999999</v>
      </c>
      <c r="AF31" s="25">
        <f>VLOOKUP($D31,Résultats!$B$2:$AZ$251,AF$2,FALSE)</f>
        <v>1571.3522089999999</v>
      </c>
      <c r="AG31" s="25">
        <f>VLOOKUP($D31,Résultats!$B$2:$AZ$251,AG$2,FALSE)</f>
        <v>1630.160539</v>
      </c>
      <c r="AH31" s="25">
        <f>VLOOKUP($D31,Résultats!$B$2:$AZ$251,AH$2,FALSE)</f>
        <v>1682.8310300000001</v>
      </c>
      <c r="AI31" s="25">
        <f>VLOOKUP($D31,Résultats!$B$2:$AZ$251,AI$2,FALSE)</f>
        <v>1729.444015</v>
      </c>
      <c r="AJ31" s="25">
        <f>VLOOKUP($D31,Résultats!$B$2:$AZ$251,AJ$2,FALSE)</f>
        <v>1771.143742</v>
      </c>
      <c r="AK31" s="25">
        <f>VLOOKUP($D31,Résultats!$B$2:$AZ$251,AK$2,FALSE)</f>
        <v>1808.21361</v>
      </c>
      <c r="AL31" s="25">
        <f>VLOOKUP($D31,Résultats!$B$2:$AZ$251,AL$2,FALSE)</f>
        <v>1840.989918</v>
      </c>
      <c r="AM31" s="102">
        <f>VLOOKUP($D31,Résultats!$B$2:$AZ$251,AM$2,FALSE)</f>
        <v>1870.3670770000001</v>
      </c>
    </row>
    <row r="32" spans="1:39" x14ac:dyDescent="0.35">
      <c r="C32" s="218" t="s">
        <v>31</v>
      </c>
      <c r="D32" s="54" t="s">
        <v>163</v>
      </c>
      <c r="E32" s="25">
        <f>VLOOKUP($D32,Résultats!$B$2:$AZ$251,E$2,FALSE)</f>
        <v>0.46065729059999999</v>
      </c>
      <c r="F32" s="25">
        <f>VLOOKUP($D32,Résultats!$B$2:$AZ$251,F$2,FALSE)</f>
        <v>5.952998762</v>
      </c>
      <c r="G32" s="25">
        <f>VLOOKUP($D32,Résultats!$B$2:$AZ$251,G$2,FALSE)</f>
        <v>10.738199</v>
      </c>
      <c r="H32" s="25">
        <f>VLOOKUP($D32,Résultats!$B$2:$AZ$251,H$2,FALSE)</f>
        <v>12.784951789999999</v>
      </c>
      <c r="I32" s="25">
        <f>VLOOKUP($D32,Résultats!$B$2:$AZ$251,I$2,FALSE)</f>
        <v>24.86894315</v>
      </c>
      <c r="J32" s="25">
        <f>VLOOKUP($D32,Résultats!$B$2:$AZ$251,J$2,FALSE)</f>
        <v>43.625780339999999</v>
      </c>
      <c r="K32" s="25">
        <f>VLOOKUP($D32,Résultats!$B$2:$AZ$251,K$2,FALSE)</f>
        <v>73.096892890000007</v>
      </c>
      <c r="L32" s="25">
        <f>VLOOKUP($D32,Résultats!$B$2:$AZ$251,L$2,FALSE)</f>
        <v>82.586165960000002</v>
      </c>
      <c r="M32" s="25">
        <f>VLOOKUP($D32,Résultats!$B$2:$AZ$251,M$2,FALSE)</f>
        <v>92.377001780000001</v>
      </c>
      <c r="N32" s="25">
        <f>VLOOKUP($D32,Résultats!$B$2:$AZ$251,N$2,FALSE)</f>
        <v>103.36188490000001</v>
      </c>
      <c r="O32" s="25">
        <f>VLOOKUP($D32,Résultats!$B$2:$AZ$251,O$2,FALSE)</f>
        <v>119.43257490000001</v>
      </c>
      <c r="P32" s="25">
        <f>VLOOKUP($D32,Résultats!$B$2:$AZ$251,P$2,FALSE)</f>
        <v>137.60975429999999</v>
      </c>
      <c r="Q32" s="25">
        <f>VLOOKUP($D32,Résultats!$B$2:$AZ$251,Q$2,FALSE)</f>
        <v>157.3830475</v>
      </c>
      <c r="R32" s="25">
        <f>VLOOKUP($D32,Résultats!$B$2:$AZ$251,R$2,FALSE)</f>
        <v>178.43156909999999</v>
      </c>
      <c r="S32" s="25">
        <f>VLOOKUP($D32,Résultats!$B$2:$AZ$251,S$2,FALSE)</f>
        <v>200.8140525</v>
      </c>
      <c r="T32" s="25">
        <f>VLOOKUP($D32,Résultats!$B$2:$AZ$251,T$2,FALSE)</f>
        <v>224.0141749</v>
      </c>
      <c r="U32" s="25">
        <f>VLOOKUP($D32,Résultats!$B$2:$AZ$251,U$2,FALSE)</f>
        <v>248.32893110000001</v>
      </c>
      <c r="V32" s="25">
        <f>VLOOKUP($D32,Résultats!$B$2:$AZ$251,V$2,FALSE)</f>
        <v>273.62331749999998</v>
      </c>
      <c r="W32" s="25">
        <f>VLOOKUP($D32,Résultats!$B$2:$AZ$251,W$2,FALSE)</f>
        <v>299.70263890000001</v>
      </c>
      <c r="X32" s="25">
        <f>VLOOKUP($D32,Résultats!$B$2:$AZ$251,X$2,FALSE)</f>
        <v>326.3792732</v>
      </c>
      <c r="Y32" s="25">
        <f>VLOOKUP($D32,Résultats!$B$2:$AZ$251,Y$2,FALSE)</f>
        <v>352.93547239999998</v>
      </c>
      <c r="Z32" s="25">
        <f>VLOOKUP($D32,Résultats!$B$2:$AZ$251,Z$2,FALSE)</f>
        <v>379.37933240000001</v>
      </c>
      <c r="AA32" s="25">
        <f>VLOOKUP($D32,Résultats!$B$2:$AZ$251,AA$2,FALSE)</f>
        <v>405.31627140000001</v>
      </c>
      <c r="AB32" s="25">
        <f>VLOOKUP($D32,Résultats!$B$2:$AZ$251,AB$2,FALSE)</f>
        <v>430.4275298</v>
      </c>
      <c r="AC32" s="25">
        <f>VLOOKUP($D32,Résultats!$B$2:$AZ$251,AC$2,FALSE)</f>
        <v>454.59613350000001</v>
      </c>
      <c r="AD32" s="25">
        <f>VLOOKUP($D32,Résultats!$B$2:$AZ$251,AD$2,FALSE)</f>
        <v>478.03482059999999</v>
      </c>
      <c r="AE32" s="25">
        <f>VLOOKUP($D32,Résultats!$B$2:$AZ$251,AE$2,FALSE)</f>
        <v>499.63618380000003</v>
      </c>
      <c r="AF32" s="25">
        <f>VLOOKUP($D32,Résultats!$B$2:$AZ$251,AF$2,FALSE)</f>
        <v>518.99808250000001</v>
      </c>
      <c r="AG32" s="25">
        <f>VLOOKUP($D32,Résultats!$B$2:$AZ$251,AG$2,FALSE)</f>
        <v>536.23495019999996</v>
      </c>
      <c r="AH32" s="25">
        <f>VLOOKUP($D32,Résultats!$B$2:$AZ$251,AH$2,FALSE)</f>
        <v>551.33422910000002</v>
      </c>
      <c r="AI32" s="25">
        <f>VLOOKUP($D32,Résultats!$B$2:$AZ$251,AI$2,FALSE)</f>
        <v>564.35022660000004</v>
      </c>
      <c r="AJ32" s="25">
        <f>VLOOKUP($D32,Résultats!$B$2:$AZ$251,AJ$2,FALSE)</f>
        <v>575.6838735</v>
      </c>
      <c r="AK32" s="25">
        <f>VLOOKUP($D32,Résultats!$B$2:$AZ$251,AK$2,FALSE)</f>
        <v>585.45225240000002</v>
      </c>
      <c r="AL32" s="25">
        <f>VLOOKUP($D32,Résultats!$B$2:$AZ$251,AL$2,FALSE)</f>
        <v>593.78789489999997</v>
      </c>
      <c r="AM32" s="102">
        <f>VLOOKUP($D32,Résultats!$B$2:$AZ$251,AM$2,FALSE)</f>
        <v>601.00020859999995</v>
      </c>
    </row>
    <row r="33" spans="2:39" x14ac:dyDescent="0.35">
      <c r="C33" s="218" t="s">
        <v>32</v>
      </c>
      <c r="D33" s="54" t="s">
        <v>164</v>
      </c>
      <c r="E33" s="25">
        <f>VLOOKUP($D33,Résultats!$B$2:$AZ$251,E$2,FALSE)</f>
        <v>6.2802073999999996E-3</v>
      </c>
      <c r="F33" s="25">
        <f>VLOOKUP($D33,Résultats!$B$2:$AZ$251,F$2,FALSE)</f>
        <v>0</v>
      </c>
      <c r="G33" s="25">
        <f>VLOOKUP($D33,Résultats!$B$2:$AZ$251,G$2,FALSE)</f>
        <v>0</v>
      </c>
      <c r="H33" s="25">
        <f>VLOOKUP($D33,Résultats!$B$2:$AZ$251,H$2,FALSE)</f>
        <v>0</v>
      </c>
      <c r="I33" s="25">
        <f>VLOOKUP($D33,Résultats!$B$2:$AZ$251,I$2,FALSE)</f>
        <v>0</v>
      </c>
      <c r="J33" s="25">
        <f>VLOOKUP($D33,Résultats!$B$2:$AZ$251,J$2,FALSE)</f>
        <v>0</v>
      </c>
      <c r="K33" s="25">
        <f>VLOOKUP($D33,Résultats!$B$2:$AZ$251,K$2,FALSE)</f>
        <v>0</v>
      </c>
      <c r="L33" s="25">
        <f>VLOOKUP($D33,Résultats!$B$2:$AZ$251,L$2,FALSE)</f>
        <v>0</v>
      </c>
      <c r="M33" s="25">
        <f>VLOOKUP($D33,Résultats!$B$2:$AZ$251,M$2,FALSE)</f>
        <v>0</v>
      </c>
      <c r="N33" s="25">
        <f>VLOOKUP($D33,Résultats!$B$2:$AZ$251,N$2,FALSE)</f>
        <v>0</v>
      </c>
      <c r="O33" s="25">
        <f>VLOOKUP($D33,Résultats!$B$2:$AZ$251,O$2,FALSE)</f>
        <v>0</v>
      </c>
      <c r="P33" s="25">
        <f>VLOOKUP($D33,Résultats!$B$2:$AZ$251,P$2,FALSE)</f>
        <v>0</v>
      </c>
      <c r="Q33" s="25">
        <f>VLOOKUP($D33,Résultats!$B$2:$AZ$251,Q$2,FALSE)</f>
        <v>0</v>
      </c>
      <c r="R33" s="25">
        <f>VLOOKUP($D33,Résultats!$B$2:$AZ$251,R$2,FALSE)</f>
        <v>0</v>
      </c>
      <c r="S33" s="25">
        <f>VLOOKUP($D33,Résultats!$B$2:$AZ$251,S$2,FALSE)</f>
        <v>0</v>
      </c>
      <c r="T33" s="25">
        <f>VLOOKUP($D33,Résultats!$B$2:$AZ$251,T$2,FALSE)</f>
        <v>0</v>
      </c>
      <c r="U33" s="25">
        <f>VLOOKUP($D33,Résultats!$B$2:$AZ$251,U$2,FALSE)</f>
        <v>0</v>
      </c>
      <c r="V33" s="25">
        <f>VLOOKUP($D33,Résultats!$B$2:$AZ$251,V$2,FALSE)</f>
        <v>0</v>
      </c>
      <c r="W33" s="25">
        <f>VLOOKUP($D33,Résultats!$B$2:$AZ$251,W$2,FALSE)</f>
        <v>0</v>
      </c>
      <c r="X33" s="25">
        <f>VLOOKUP($D33,Résultats!$B$2:$AZ$251,X$2,FALSE)</f>
        <v>0</v>
      </c>
      <c r="Y33" s="25">
        <f>VLOOKUP($D33,Résultats!$B$2:$AZ$251,Y$2,FALSE)</f>
        <v>0</v>
      </c>
      <c r="Z33" s="25">
        <f>VLOOKUP($D33,Résultats!$B$2:$AZ$251,Z$2,FALSE)</f>
        <v>0</v>
      </c>
      <c r="AA33" s="25">
        <f>VLOOKUP($D33,Résultats!$B$2:$AZ$251,AA$2,FALSE)</f>
        <v>0</v>
      </c>
      <c r="AB33" s="25">
        <f>VLOOKUP($D33,Résultats!$B$2:$AZ$251,AB$2,FALSE)</f>
        <v>0</v>
      </c>
      <c r="AC33" s="25">
        <f>VLOOKUP($D33,Résultats!$B$2:$AZ$251,AC$2,FALSE)</f>
        <v>0</v>
      </c>
      <c r="AD33" s="25">
        <f>VLOOKUP($D33,Résultats!$B$2:$AZ$251,AD$2,FALSE)</f>
        <v>0</v>
      </c>
      <c r="AE33" s="25">
        <f>VLOOKUP($D33,Résultats!$B$2:$AZ$251,AE$2,FALSE)</f>
        <v>0</v>
      </c>
      <c r="AF33" s="25">
        <f>VLOOKUP($D33,Résultats!$B$2:$AZ$251,AF$2,FALSE)</f>
        <v>0</v>
      </c>
      <c r="AG33" s="25">
        <f>VLOOKUP($D33,Résultats!$B$2:$AZ$251,AG$2,FALSE)</f>
        <v>0</v>
      </c>
      <c r="AH33" s="25">
        <f>VLOOKUP($D33,Résultats!$B$2:$AZ$251,AH$2,FALSE)</f>
        <v>0</v>
      </c>
      <c r="AI33" s="25">
        <f>VLOOKUP($D33,Résultats!$B$2:$AZ$251,AI$2,FALSE)</f>
        <v>0</v>
      </c>
      <c r="AJ33" s="25">
        <f>VLOOKUP($D33,Résultats!$B$2:$AZ$251,AJ$2,FALSE)</f>
        <v>0</v>
      </c>
      <c r="AK33" s="25">
        <f>VLOOKUP($D33,Résultats!$B$2:$AZ$251,AK$2,FALSE)</f>
        <v>0</v>
      </c>
      <c r="AL33" s="25">
        <f>VLOOKUP($D33,Résultats!$B$2:$AZ$251,AL$2,FALSE)</f>
        <v>0</v>
      </c>
      <c r="AM33" s="102">
        <f>VLOOKUP($D33,Résultats!$B$2:$AZ$251,AM$2,FALSE)</f>
        <v>0</v>
      </c>
    </row>
    <row r="34" spans="2:39" x14ac:dyDescent="0.35">
      <c r="C34" s="218" t="s">
        <v>33</v>
      </c>
      <c r="D34" s="54" t="s">
        <v>165</v>
      </c>
      <c r="E34" s="55">
        <f>VLOOKUP($D34,Résultats!$B$2:$AZ$251,E$2,FALSE)</f>
        <v>7.7156833699999997E-2</v>
      </c>
      <c r="F34" s="55">
        <f>VLOOKUP($D34,Résultats!$B$2:$AZ$251,F$2,FALSE)</f>
        <v>0.89016008639999999</v>
      </c>
      <c r="G34" s="55">
        <f>VLOOKUP($D34,Résultats!$B$2:$AZ$251,G$2,FALSE)</f>
        <v>1.5562457629999999</v>
      </c>
      <c r="H34" s="55">
        <f>VLOOKUP($D34,Résultats!$B$2:$AZ$251,H$2,FALSE)</f>
        <v>1.8333360299999999</v>
      </c>
      <c r="I34" s="55">
        <f>VLOOKUP($D34,Résultats!$B$2:$AZ$251,I$2,FALSE)</f>
        <v>3.5311857940000002</v>
      </c>
      <c r="J34" s="55">
        <f>VLOOKUP($D34,Résultats!$B$2:$AZ$251,J$2,FALSE)</f>
        <v>6.1329855090000001</v>
      </c>
      <c r="K34" s="55">
        <f>VLOOKUP($D34,Résultats!$B$2:$AZ$251,K$2,FALSE)</f>
        <v>10.175057560000001</v>
      </c>
      <c r="L34" s="55">
        <f>VLOOKUP($D34,Résultats!$B$2:$AZ$251,L$2,FALSE)</f>
        <v>11.38673316</v>
      </c>
      <c r="M34" s="55">
        <f>VLOOKUP($D34,Résultats!$B$2:$AZ$251,M$2,FALSE)</f>
        <v>12.62240209</v>
      </c>
      <c r="N34" s="55">
        <f>VLOOKUP($D34,Résultats!$B$2:$AZ$251,N$2,FALSE)</f>
        <v>14.005954150000001</v>
      </c>
      <c r="O34" s="55">
        <f>VLOOKUP($D34,Résultats!$B$2:$AZ$251,O$2,FALSE)</f>
        <v>16.063493319999999</v>
      </c>
      <c r="P34" s="55">
        <f>VLOOKUP($D34,Résultats!$B$2:$AZ$251,P$2,FALSE)</f>
        <v>18.388769969999998</v>
      </c>
      <c r="Q34" s="55">
        <f>VLOOKUP($D34,Résultats!$B$2:$AZ$251,Q$2,FALSE)</f>
        <v>20.915065169999998</v>
      </c>
      <c r="R34" s="55">
        <f>VLOOKUP($D34,Résultats!$B$2:$AZ$251,R$2,FALSE)</f>
        <v>23.602194059999999</v>
      </c>
      <c r="S34" s="55">
        <f>VLOOKUP($D34,Résultats!$B$2:$AZ$251,S$2,FALSE)</f>
        <v>26.46048111</v>
      </c>
      <c r="T34" s="55">
        <f>VLOOKUP($D34,Résultats!$B$2:$AZ$251,T$2,FALSE)</f>
        <v>29.42438641</v>
      </c>
      <c r="U34" s="55">
        <f>VLOOKUP($D34,Résultats!$B$2:$AZ$251,U$2,FALSE)</f>
        <v>32.535520150000004</v>
      </c>
      <c r="V34" s="55">
        <f>VLOOKUP($D34,Résultats!$B$2:$AZ$251,V$2,FALSE)</f>
        <v>35.77856998</v>
      </c>
      <c r="W34" s="55">
        <f>VLOOKUP($D34,Résultats!$B$2:$AZ$251,W$2,FALSE)</f>
        <v>39.130649269999999</v>
      </c>
      <c r="X34" s="55">
        <f>VLOOKUP($D34,Résultats!$B$2:$AZ$251,X$2,FALSE)</f>
        <v>42.570054650000003</v>
      </c>
      <c r="Y34" s="55">
        <f>VLOOKUP($D34,Résultats!$B$2:$AZ$251,Y$2,FALSE)</f>
        <v>46.006183</v>
      </c>
      <c r="Z34" s="55">
        <f>VLOOKUP($D34,Résultats!$B$2:$AZ$251,Z$2,FALSE)</f>
        <v>49.443163429999998</v>
      </c>
      <c r="AA34" s="55">
        <f>VLOOKUP($D34,Résultats!$B$2:$AZ$251,AA$2,FALSE)</f>
        <v>52.832490440000001</v>
      </c>
      <c r="AB34" s="55">
        <f>VLOOKUP($D34,Résultats!$B$2:$AZ$251,AB$2,FALSE)</f>
        <v>56.135372570000001</v>
      </c>
      <c r="AC34" s="55">
        <f>VLOOKUP($D34,Résultats!$B$2:$AZ$251,AC$2,FALSE)</f>
        <v>59.339135910000003</v>
      </c>
      <c r="AD34" s="55">
        <f>VLOOKUP($D34,Résultats!$B$2:$AZ$251,AD$2,FALSE)</f>
        <v>62.473828449999999</v>
      </c>
      <c r="AE34" s="55">
        <f>VLOOKUP($D34,Résultats!$B$2:$AZ$251,AE$2,FALSE)</f>
        <v>65.396527559999996</v>
      </c>
      <c r="AF34" s="55">
        <f>VLOOKUP($D34,Résultats!$B$2:$AZ$251,AF$2,FALSE)</f>
        <v>68.055550010000005</v>
      </c>
      <c r="AG34" s="55">
        <f>VLOOKUP($D34,Résultats!$B$2:$AZ$251,AG$2,FALSE)</f>
        <v>70.466206499999998</v>
      </c>
      <c r="AH34" s="55">
        <f>VLOOKUP($D34,Résultats!$B$2:$AZ$251,AH$2,FALSE)</f>
        <v>72.626531200000002</v>
      </c>
      <c r="AI34" s="55">
        <f>VLOOKUP($D34,Résultats!$B$2:$AZ$251,AI$2,FALSE)</f>
        <v>74.542869920000001</v>
      </c>
      <c r="AJ34" s="55">
        <f>VLOOKUP($D34,Résultats!$B$2:$AZ$251,AJ$2,FALSE)</f>
        <v>76.266889149999997</v>
      </c>
      <c r="AK34" s="55">
        <f>VLOOKUP($D34,Résultats!$B$2:$AZ$251,AK$2,FALSE)</f>
        <v>77.812547170000002</v>
      </c>
      <c r="AL34" s="55">
        <f>VLOOKUP($D34,Résultats!$B$2:$AZ$251,AL$2,FALSE)</f>
        <v>79.195580239999998</v>
      </c>
      <c r="AM34" s="214">
        <f>VLOOKUP($D34,Résultats!$B$2:$AZ$251,AM$2,FALSE)</f>
        <v>80.45528668</v>
      </c>
    </row>
    <row r="35" spans="2:39" x14ac:dyDescent="0.35">
      <c r="C35" s="217" t="s">
        <v>46</v>
      </c>
      <c r="D35" s="52" t="s">
        <v>150</v>
      </c>
      <c r="E35" s="53">
        <f>VLOOKUP($D35,Résultats!$B$2:$AZ$251,E$2,FALSE)</f>
        <v>2371.219928</v>
      </c>
      <c r="F35" s="53">
        <f>VLOOKUP($D35,Résultats!$B$2:$AZ$251,F$2,FALSE)</f>
        <v>2734.995758</v>
      </c>
      <c r="G35" s="53">
        <f>VLOOKUP($D35,Résultats!$B$2:$AZ$251,G$2,FALSE)</f>
        <v>2711.1374449999998</v>
      </c>
      <c r="H35" s="53">
        <f>VLOOKUP($D35,Résultats!$B$2:$AZ$251,H$2,FALSE)</f>
        <v>2690.151621</v>
      </c>
      <c r="I35" s="53">
        <f>VLOOKUP($D35,Résultats!$B$2:$AZ$251,I$2,FALSE)</f>
        <v>2896.5132520000002</v>
      </c>
      <c r="J35" s="53">
        <f>VLOOKUP($D35,Résultats!$B$2:$AZ$251,J$2,FALSE)</f>
        <v>2802.6361029999998</v>
      </c>
      <c r="K35" s="53">
        <f>VLOOKUP($D35,Résultats!$B$2:$AZ$251,K$2,FALSE)</f>
        <v>2567.2971320000001</v>
      </c>
      <c r="L35" s="53">
        <f>VLOOKUP($D35,Résultats!$B$2:$AZ$251,L$2,FALSE)</f>
        <v>2490.7007910000002</v>
      </c>
      <c r="M35" s="53">
        <f>VLOOKUP($D35,Résultats!$B$2:$AZ$251,M$2,FALSE)</f>
        <v>2392.2394389999999</v>
      </c>
      <c r="N35" s="53">
        <f>VLOOKUP($D35,Résultats!$B$2:$AZ$251,N$2,FALSE)</f>
        <v>2298.0211730000001</v>
      </c>
      <c r="O35" s="53">
        <f>VLOOKUP($D35,Résultats!$B$2:$AZ$251,O$2,FALSE)</f>
        <v>2278.5352779999998</v>
      </c>
      <c r="P35" s="53">
        <f>VLOOKUP($D35,Résultats!$B$2:$AZ$251,P$2,FALSE)</f>
        <v>2251.1864220000002</v>
      </c>
      <c r="Q35" s="53">
        <f>VLOOKUP($D35,Résultats!$B$2:$AZ$251,Q$2,FALSE)</f>
        <v>2205.8261010000001</v>
      </c>
      <c r="R35" s="53">
        <f>VLOOKUP($D35,Résultats!$B$2:$AZ$251,R$2,FALSE)</f>
        <v>2140.468441</v>
      </c>
      <c r="S35" s="53">
        <f>VLOOKUP($D35,Résultats!$B$2:$AZ$251,S$2,FALSE)</f>
        <v>2059.644256</v>
      </c>
      <c r="T35" s="53">
        <f>VLOOKUP($D35,Résultats!$B$2:$AZ$251,T$2,FALSE)</f>
        <v>1962.2049750000001</v>
      </c>
      <c r="U35" s="53">
        <f>VLOOKUP($D35,Résultats!$B$2:$AZ$251,U$2,FALSE)</f>
        <v>1855.479873</v>
      </c>
      <c r="V35" s="53">
        <f>VLOOKUP($D35,Résultats!$B$2:$AZ$251,V$2,FALSE)</f>
        <v>1741.8629330000001</v>
      </c>
      <c r="W35" s="53">
        <f>VLOOKUP($D35,Résultats!$B$2:$AZ$251,W$2,FALSE)</f>
        <v>1623.4582620000001</v>
      </c>
      <c r="X35" s="53">
        <f>VLOOKUP($D35,Résultats!$B$2:$AZ$251,X$2,FALSE)</f>
        <v>1502.482452</v>
      </c>
      <c r="Y35" s="53">
        <f>VLOOKUP($D35,Résultats!$B$2:$AZ$251,Y$2,FALSE)</f>
        <v>1378.974111</v>
      </c>
      <c r="Z35" s="53">
        <f>VLOOKUP($D35,Résultats!$B$2:$AZ$251,Z$2,FALSE)</f>
        <v>1256.4380080000001</v>
      </c>
      <c r="AA35" s="53">
        <f>VLOOKUP($D35,Résultats!$B$2:$AZ$251,AA$2,FALSE)</f>
        <v>1136.3378849999999</v>
      </c>
      <c r="AB35" s="53">
        <f>VLOOKUP($D35,Résultats!$B$2:$AZ$251,AB$2,FALSE)</f>
        <v>1020.254911</v>
      </c>
      <c r="AC35" s="53">
        <f>VLOOKUP($D35,Résultats!$B$2:$AZ$251,AC$2,FALSE)</f>
        <v>909.9167271</v>
      </c>
      <c r="AD35" s="53">
        <f>VLOOKUP($D35,Résultats!$B$2:$AZ$251,AD$2,FALSE)</f>
        <v>807.04332799999997</v>
      </c>
      <c r="AE35" s="53">
        <f>VLOOKUP($D35,Résultats!$B$2:$AZ$251,AE$2,FALSE)</f>
        <v>710.67962569999997</v>
      </c>
      <c r="AF35" s="53">
        <f>VLOOKUP($D35,Résultats!$B$2:$AZ$251,AF$2,FALSE)</f>
        <v>621.33201750000001</v>
      </c>
      <c r="AG35" s="53">
        <f>VLOOKUP($D35,Résultats!$B$2:$AZ$251,AG$2,FALSE)</f>
        <v>539.81406900000002</v>
      </c>
      <c r="AH35" s="53">
        <f>VLOOKUP($D35,Résultats!$B$2:$AZ$251,AH$2,FALSE)</f>
        <v>466.29968739999998</v>
      </c>
      <c r="AI35" s="53">
        <f>VLOOKUP($D35,Résultats!$B$2:$AZ$251,AI$2,FALSE)</f>
        <v>400.7081804</v>
      </c>
      <c r="AJ35" s="53">
        <f>VLOOKUP($D35,Résultats!$B$2:$AZ$251,AJ$2,FALSE)</f>
        <v>342.92306919999999</v>
      </c>
      <c r="AK35" s="53">
        <f>VLOOKUP($D35,Résultats!$B$2:$AZ$251,AK$2,FALSE)</f>
        <v>292.3975327</v>
      </c>
      <c r="AL35" s="53">
        <f>VLOOKUP($D35,Résultats!$B$2:$AZ$251,AL$2,FALSE)</f>
        <v>248.5134338</v>
      </c>
      <c r="AM35" s="213">
        <f>VLOOKUP($D35,Résultats!$B$2:$AZ$251,AM$2,FALSE)</f>
        <v>210.68050629999999</v>
      </c>
    </row>
    <row r="36" spans="2:39" x14ac:dyDescent="0.35">
      <c r="C36" s="218" t="s">
        <v>27</v>
      </c>
      <c r="D36" s="3" t="s">
        <v>151</v>
      </c>
      <c r="E36" s="25">
        <f>VLOOKUP($D36,Résultats!$B$2:$AZ$251,E$2,FALSE)</f>
        <v>1.186203066</v>
      </c>
      <c r="F36" s="25">
        <f>VLOOKUP($D36,Résultats!$B$2:$AZ$251,F$2,FALSE)</f>
        <v>82.398912409999994</v>
      </c>
      <c r="G36" s="25">
        <f>VLOOKUP($D36,Résultats!$B$2:$AZ$251,G$2,FALSE)</f>
        <v>123.9036725</v>
      </c>
      <c r="H36" s="25">
        <f>VLOOKUP($D36,Résultats!$B$2:$AZ$251,H$2,FALSE)</f>
        <v>126.745642</v>
      </c>
      <c r="I36" s="25">
        <f>VLOOKUP($D36,Résultats!$B$2:$AZ$251,I$2,FALSE)</f>
        <v>164.97006020000001</v>
      </c>
      <c r="J36" s="25">
        <f>VLOOKUP($D36,Résultats!$B$2:$AZ$251,J$2,FALSE)</f>
        <v>144.51708909999999</v>
      </c>
      <c r="K36" s="25">
        <f>VLOOKUP($D36,Résultats!$B$2:$AZ$251,K$2,FALSE)</f>
        <v>156.6588299</v>
      </c>
      <c r="L36" s="25">
        <f>VLOOKUP($D36,Résultats!$B$2:$AZ$251,L$2,FALSE)</f>
        <v>169.61228120000001</v>
      </c>
      <c r="M36" s="25">
        <f>VLOOKUP($D36,Résultats!$B$2:$AZ$251,M$2,FALSE)</f>
        <v>182.699387</v>
      </c>
      <c r="N36" s="25">
        <f>VLOOKUP($D36,Résultats!$B$2:$AZ$251,N$2,FALSE)</f>
        <v>195.40609760000001</v>
      </c>
      <c r="O36" s="25">
        <f>VLOOKUP($D36,Résultats!$B$2:$AZ$251,O$2,FALSE)</f>
        <v>204.96590689999999</v>
      </c>
      <c r="P36" s="25">
        <f>VLOOKUP($D36,Résultats!$B$2:$AZ$251,P$2,FALSE)</f>
        <v>210.12513480000001</v>
      </c>
      <c r="Q36" s="25">
        <f>VLOOKUP($D36,Résultats!$B$2:$AZ$251,Q$2,FALSE)</f>
        <v>211.85068190000001</v>
      </c>
      <c r="R36" s="25">
        <f>VLOOKUP($D36,Résultats!$B$2:$AZ$251,R$2,FALSE)</f>
        <v>210.5676315</v>
      </c>
      <c r="S36" s="25">
        <f>VLOOKUP($D36,Résultats!$B$2:$AZ$251,S$2,FALSE)</f>
        <v>207.0403527</v>
      </c>
      <c r="T36" s="25">
        <f>VLOOKUP($D36,Résultats!$B$2:$AZ$251,T$2,FALSE)</f>
        <v>201.4735063</v>
      </c>
      <c r="U36" s="25">
        <f>VLOOKUP($D36,Résultats!$B$2:$AZ$251,U$2,FALSE)</f>
        <v>194.587706</v>
      </c>
      <c r="V36" s="25">
        <f>VLOOKUP($D36,Résultats!$B$2:$AZ$251,V$2,FALSE)</f>
        <v>186.60573790000001</v>
      </c>
      <c r="W36" s="25">
        <f>VLOOKUP($D36,Résultats!$B$2:$AZ$251,W$2,FALSE)</f>
        <v>177.73634290000001</v>
      </c>
      <c r="X36" s="25">
        <f>VLOOKUP($D36,Résultats!$B$2:$AZ$251,X$2,FALSE)</f>
        <v>168.1512726</v>
      </c>
      <c r="Y36" s="25">
        <f>VLOOKUP($D36,Résultats!$B$2:$AZ$251,Y$2,FALSE)</f>
        <v>158.1033089</v>
      </c>
      <c r="Z36" s="25">
        <f>VLOOKUP($D36,Résultats!$B$2:$AZ$251,Z$2,FALSE)</f>
        <v>147.5783959</v>
      </c>
      <c r="AA36" s="25">
        <f>VLOOKUP($D36,Résultats!$B$2:$AZ$251,AA$2,FALSE)</f>
        <v>136.67689390000001</v>
      </c>
      <c r="AB36" s="25">
        <f>VLOOKUP($D36,Résultats!$B$2:$AZ$251,AB$2,FALSE)</f>
        <v>125.6298474</v>
      </c>
      <c r="AC36" s="25">
        <f>VLOOKUP($D36,Résultats!$B$2:$AZ$251,AC$2,FALSE)</f>
        <v>114.70533709999999</v>
      </c>
      <c r="AD36" s="25">
        <f>VLOOKUP($D36,Résultats!$B$2:$AZ$251,AD$2,FALSE)</f>
        <v>104.2995215</v>
      </c>
      <c r="AE36" s="25">
        <f>VLOOKUP($D36,Résultats!$B$2:$AZ$251,AE$2,FALSE)</f>
        <v>94.150033579999999</v>
      </c>
      <c r="AF36" s="25">
        <f>VLOOKUP($D36,Résultats!$B$2:$AZ$251,AF$2,FALSE)</f>
        <v>84.370500629999995</v>
      </c>
      <c r="AG36" s="25">
        <f>VLOOKUP($D36,Résultats!$B$2:$AZ$251,AG$2,FALSE)</f>
        <v>75.144512239999997</v>
      </c>
      <c r="AH36" s="25">
        <f>VLOOKUP($D36,Résultats!$B$2:$AZ$251,AH$2,FALSE)</f>
        <v>66.566933520000006</v>
      </c>
      <c r="AI36" s="25">
        <f>VLOOKUP($D36,Résultats!$B$2:$AZ$251,AI$2,FALSE)</f>
        <v>58.72544328</v>
      </c>
      <c r="AJ36" s="25">
        <f>VLOOKUP($D36,Résultats!$B$2:$AZ$251,AJ$2,FALSE)</f>
        <v>51.616596819999998</v>
      </c>
      <c r="AK36" s="25">
        <f>VLOOKUP($D36,Résultats!$B$2:$AZ$251,AK$2,FALSE)</f>
        <v>45.213836049999998</v>
      </c>
      <c r="AL36" s="25">
        <f>VLOOKUP($D36,Résultats!$B$2:$AZ$251,AL$2,FALSE)</f>
        <v>39.480372209999999</v>
      </c>
      <c r="AM36" s="102">
        <f>VLOOKUP($D36,Résultats!$B$2:$AZ$251,AM$2,FALSE)</f>
        <v>34.387143350000002</v>
      </c>
    </row>
    <row r="37" spans="2:39" x14ac:dyDescent="0.35">
      <c r="C37" s="218" t="s">
        <v>28</v>
      </c>
      <c r="D37" s="3" t="s">
        <v>152</v>
      </c>
      <c r="E37" s="25">
        <f>VLOOKUP($D37,Résultats!$B$2:$AZ$251,E$2,FALSE)</f>
        <v>427.0331036</v>
      </c>
      <c r="F37" s="25">
        <f>VLOOKUP($D37,Résultats!$B$2:$AZ$251,F$2,FALSE)</f>
        <v>531.61298529999999</v>
      </c>
      <c r="G37" s="25">
        <f>VLOOKUP($D37,Résultats!$B$2:$AZ$251,G$2,FALSE)</f>
        <v>546.01932729999999</v>
      </c>
      <c r="H37" s="25">
        <f>VLOOKUP($D37,Résultats!$B$2:$AZ$251,H$2,FALSE)</f>
        <v>543.78554789999998</v>
      </c>
      <c r="I37" s="25">
        <f>VLOOKUP($D37,Résultats!$B$2:$AZ$251,I$2,FALSE)</f>
        <v>611.71876870000006</v>
      </c>
      <c r="J37" s="25">
        <f>VLOOKUP($D37,Résultats!$B$2:$AZ$251,J$2,FALSE)</f>
        <v>571.68312949999995</v>
      </c>
      <c r="K37" s="25">
        <f>VLOOKUP($D37,Résultats!$B$2:$AZ$251,K$2,FALSE)</f>
        <v>534.99110029999997</v>
      </c>
      <c r="L37" s="25">
        <f>VLOOKUP($D37,Résultats!$B$2:$AZ$251,L$2,FALSE)</f>
        <v>520.68774789999998</v>
      </c>
      <c r="M37" s="25">
        <f>VLOOKUP($D37,Résultats!$B$2:$AZ$251,M$2,FALSE)</f>
        <v>501.26642609999999</v>
      </c>
      <c r="N37" s="25">
        <f>VLOOKUP($D37,Résultats!$B$2:$AZ$251,N$2,FALSE)</f>
        <v>481.59479260000001</v>
      </c>
      <c r="O37" s="25">
        <f>VLOOKUP($D37,Résultats!$B$2:$AZ$251,O$2,FALSE)</f>
        <v>479.368042</v>
      </c>
      <c r="P37" s="25">
        <f>VLOOKUP($D37,Résultats!$B$2:$AZ$251,P$2,FALSE)</f>
        <v>475.12418760000003</v>
      </c>
      <c r="Q37" s="25">
        <f>VLOOKUP($D37,Résultats!$B$2:$AZ$251,Q$2,FALSE)</f>
        <v>466.89858370000002</v>
      </c>
      <c r="R37" s="25">
        <f>VLOOKUP($D37,Résultats!$B$2:$AZ$251,R$2,FALSE)</f>
        <v>454.27063420000002</v>
      </c>
      <c r="S37" s="25">
        <f>VLOOKUP($D37,Résultats!$B$2:$AZ$251,S$2,FALSE)</f>
        <v>438.16901860000002</v>
      </c>
      <c r="T37" s="25">
        <f>VLOOKUP($D37,Résultats!$B$2:$AZ$251,T$2,FALSE)</f>
        <v>418.37948990000001</v>
      </c>
      <c r="U37" s="25">
        <f>VLOOKUP($D37,Résultats!$B$2:$AZ$251,U$2,FALSE)</f>
        <v>396.4883087</v>
      </c>
      <c r="V37" s="25">
        <f>VLOOKUP($D37,Résultats!$B$2:$AZ$251,V$2,FALSE)</f>
        <v>373.01653160000001</v>
      </c>
      <c r="W37" s="25">
        <f>VLOOKUP($D37,Résultats!$B$2:$AZ$251,W$2,FALSE)</f>
        <v>348.4154997</v>
      </c>
      <c r="X37" s="25">
        <f>VLOOKUP($D37,Résultats!$B$2:$AZ$251,X$2,FALSE)</f>
        <v>323.16607649999997</v>
      </c>
      <c r="Y37" s="25">
        <f>VLOOKUP($D37,Résultats!$B$2:$AZ$251,Y$2,FALSE)</f>
        <v>297.16566340000003</v>
      </c>
      <c r="Z37" s="25">
        <f>VLOOKUP($D37,Résultats!$B$2:$AZ$251,Z$2,FALSE)</f>
        <v>271.24917520000002</v>
      </c>
      <c r="AA37" s="25">
        <f>VLOOKUP($D37,Résultats!$B$2:$AZ$251,AA$2,FALSE)</f>
        <v>245.74353780000001</v>
      </c>
      <c r="AB37" s="25">
        <f>VLOOKUP($D37,Résultats!$B$2:$AZ$251,AB$2,FALSE)</f>
        <v>221.00713999999999</v>
      </c>
      <c r="AC37" s="25">
        <f>VLOOKUP($D37,Résultats!$B$2:$AZ$251,AC$2,FALSE)</f>
        <v>197.41591639999999</v>
      </c>
      <c r="AD37" s="25">
        <f>VLOOKUP($D37,Résultats!$B$2:$AZ$251,AD$2,FALSE)</f>
        <v>175.34847329999999</v>
      </c>
      <c r="AE37" s="25">
        <f>VLOOKUP($D37,Résultats!$B$2:$AZ$251,AE$2,FALSE)</f>
        <v>154.62045459999999</v>
      </c>
      <c r="AF37" s="25">
        <f>VLOOKUP($D37,Résultats!$B$2:$AZ$251,AF$2,FALSE)</f>
        <v>135.3529466</v>
      </c>
      <c r="AG37" s="25">
        <f>VLOOKUP($D37,Résultats!$B$2:$AZ$251,AG$2,FALSE)</f>
        <v>117.73623550000001</v>
      </c>
      <c r="AH37" s="25">
        <f>VLOOKUP($D37,Résultats!$B$2:$AZ$251,AH$2,FALSE)</f>
        <v>101.81887159999999</v>
      </c>
      <c r="AI37" s="25">
        <f>VLOOKUP($D37,Résultats!$B$2:$AZ$251,AI$2,FALSE)</f>
        <v>87.574240200000006</v>
      </c>
      <c r="AJ37" s="25">
        <f>VLOOKUP($D37,Résultats!$B$2:$AZ$251,AJ$2,FALSE)</f>
        <v>75.002640049999997</v>
      </c>
      <c r="AK37" s="25">
        <f>VLOOKUP($D37,Résultats!$B$2:$AZ$251,AK$2,FALSE)</f>
        <v>63.992208179999999</v>
      </c>
      <c r="AL37" s="25">
        <f>VLOOKUP($D37,Résultats!$B$2:$AZ$251,AL$2,FALSE)</f>
        <v>54.413906140000002</v>
      </c>
      <c r="AM37" s="102">
        <f>VLOOKUP($D37,Résultats!$B$2:$AZ$251,AM$2,FALSE)</f>
        <v>46.14435812</v>
      </c>
    </row>
    <row r="38" spans="2:39" x14ac:dyDescent="0.35">
      <c r="C38" s="218" t="s">
        <v>29</v>
      </c>
      <c r="D38" s="3" t="s">
        <v>153</v>
      </c>
      <c r="E38" s="25">
        <f>VLOOKUP($D38,Résultats!$B$2:$AZ$251,E$2,FALSE)</f>
        <v>673.76334129999998</v>
      </c>
      <c r="F38" s="25">
        <f>VLOOKUP($D38,Résultats!$B$2:$AZ$251,F$2,FALSE)</f>
        <v>787.60577739999997</v>
      </c>
      <c r="G38" s="25">
        <f>VLOOKUP($D38,Résultats!$B$2:$AZ$251,G$2,FALSE)</f>
        <v>782.05251710000005</v>
      </c>
      <c r="H38" s="25">
        <f>VLOOKUP($D38,Résultats!$B$2:$AZ$251,H$2,FALSE)</f>
        <v>777.25413319999996</v>
      </c>
      <c r="I38" s="25">
        <f>VLOOKUP($D38,Résultats!$B$2:$AZ$251,I$2,FALSE)</f>
        <v>845.84085340000001</v>
      </c>
      <c r="J38" s="25">
        <f>VLOOKUP($D38,Résultats!$B$2:$AZ$251,J$2,FALSE)</f>
        <v>811.99717280000004</v>
      </c>
      <c r="K38" s="25">
        <f>VLOOKUP($D38,Résultats!$B$2:$AZ$251,K$2,FALSE)</f>
        <v>746.03583449999996</v>
      </c>
      <c r="L38" s="25">
        <f>VLOOKUP($D38,Résultats!$B$2:$AZ$251,L$2,FALSE)</f>
        <v>719.93244010000001</v>
      </c>
      <c r="M38" s="25">
        <f>VLOOKUP($D38,Résultats!$B$2:$AZ$251,M$2,FALSE)</f>
        <v>686.83640319999995</v>
      </c>
      <c r="N38" s="25">
        <f>VLOOKUP($D38,Résultats!$B$2:$AZ$251,N$2,FALSE)</f>
        <v>654.76866080000002</v>
      </c>
      <c r="O38" s="25">
        <f>VLOOKUP($D38,Résultats!$B$2:$AZ$251,O$2,FALSE)</f>
        <v>646.56048999999996</v>
      </c>
      <c r="P38" s="25">
        <f>VLOOKUP($D38,Résultats!$B$2:$AZ$251,P$2,FALSE)</f>
        <v>636.96367020000002</v>
      </c>
      <c r="Q38" s="25">
        <f>VLOOKUP($D38,Résultats!$B$2:$AZ$251,Q$2,FALSE)</f>
        <v>622.67072399999995</v>
      </c>
      <c r="R38" s="25">
        <f>VLOOKUP($D38,Résultats!$B$2:$AZ$251,R$2,FALSE)</f>
        <v>602.9758071</v>
      </c>
      <c r="S38" s="25">
        <f>VLOOKUP($D38,Résultats!$B$2:$AZ$251,S$2,FALSE)</f>
        <v>579.07720740000002</v>
      </c>
      <c r="T38" s="25">
        <f>VLOOKUP($D38,Résultats!$B$2:$AZ$251,T$2,FALSE)</f>
        <v>550.57325170000001</v>
      </c>
      <c r="U38" s="25">
        <f>VLOOKUP($D38,Résultats!$B$2:$AZ$251,U$2,FALSE)</f>
        <v>519.53521030000002</v>
      </c>
      <c r="V38" s="25">
        <f>VLOOKUP($D38,Résultats!$B$2:$AZ$251,V$2,FALSE)</f>
        <v>486.64508169999999</v>
      </c>
      <c r="W38" s="25">
        <f>VLOOKUP($D38,Résultats!$B$2:$AZ$251,W$2,FALSE)</f>
        <v>452.49807559999999</v>
      </c>
      <c r="X38" s="25">
        <f>VLOOKUP($D38,Résultats!$B$2:$AZ$251,X$2,FALSE)</f>
        <v>417.73539390000002</v>
      </c>
      <c r="Y38" s="25">
        <f>VLOOKUP($D38,Résultats!$B$2:$AZ$251,Y$2,FALSE)</f>
        <v>382.29219189999998</v>
      </c>
      <c r="Z38" s="25">
        <f>VLOOKUP($D38,Résultats!$B$2:$AZ$251,Z$2,FALSE)</f>
        <v>347.2707843</v>
      </c>
      <c r="AA38" s="25">
        <f>VLOOKUP($D38,Résultats!$B$2:$AZ$251,AA$2,FALSE)</f>
        <v>313.10296419999997</v>
      </c>
      <c r="AB38" s="25">
        <f>VLOOKUP($D38,Résultats!$B$2:$AZ$251,AB$2,FALSE)</f>
        <v>280.21751469999998</v>
      </c>
      <c r="AC38" s="25">
        <f>VLOOKUP($D38,Résultats!$B$2:$AZ$251,AC$2,FALSE)</f>
        <v>249.07666499999999</v>
      </c>
      <c r="AD38" s="25">
        <f>VLOOKUP($D38,Résultats!$B$2:$AZ$251,AD$2,FALSE)</f>
        <v>220.09879240000001</v>
      </c>
      <c r="AE38" s="25">
        <f>VLOOKUP($D38,Résultats!$B$2:$AZ$251,AE$2,FALSE)</f>
        <v>193.0711067</v>
      </c>
      <c r="AF38" s="25">
        <f>VLOOKUP($D38,Résultats!$B$2:$AZ$251,AF$2,FALSE)</f>
        <v>168.12051310000001</v>
      </c>
      <c r="AG38" s="25">
        <f>VLOOKUP($D38,Résultats!$B$2:$AZ$251,AG$2,FALSE)</f>
        <v>145.4470105</v>
      </c>
      <c r="AH38" s="25">
        <f>VLOOKUP($D38,Résultats!$B$2:$AZ$251,AH$2,FALSE)</f>
        <v>125.07727989999999</v>
      </c>
      <c r="AI38" s="25">
        <f>VLOOKUP($D38,Résultats!$B$2:$AZ$251,AI$2,FALSE)</f>
        <v>106.9602568</v>
      </c>
      <c r="AJ38" s="25">
        <f>VLOOKUP($D38,Résultats!$B$2:$AZ$251,AJ$2,FALSE)</f>
        <v>91.061782109999996</v>
      </c>
      <c r="AK38" s="25">
        <f>VLOOKUP($D38,Résultats!$B$2:$AZ$251,AK$2,FALSE)</f>
        <v>77.219982999999999</v>
      </c>
      <c r="AL38" s="25">
        <f>VLOOKUP($D38,Résultats!$B$2:$AZ$251,AL$2,FALSE)</f>
        <v>65.25353527</v>
      </c>
      <c r="AM38" s="102">
        <f>VLOOKUP($D38,Résultats!$B$2:$AZ$251,AM$2,FALSE)</f>
        <v>54.9867183</v>
      </c>
    </row>
    <row r="39" spans="2:39" x14ac:dyDescent="0.35">
      <c r="C39" s="218" t="s">
        <v>30</v>
      </c>
      <c r="D39" s="3" t="s">
        <v>154</v>
      </c>
      <c r="E39" s="25">
        <f>VLOOKUP($D39,Résultats!$B$2:$AZ$251,E$2,FALSE)</f>
        <v>664.27371679999999</v>
      </c>
      <c r="F39" s="25">
        <f>VLOOKUP($D39,Résultats!$B$2:$AZ$251,F$2,FALSE)</f>
        <v>743.78623540000001</v>
      </c>
      <c r="G39" s="25">
        <f>VLOOKUP($D39,Résultats!$B$2:$AZ$251,G$2,FALSE)</f>
        <v>721.356269</v>
      </c>
      <c r="H39" s="25">
        <f>VLOOKUP($D39,Résultats!$B$2:$AZ$251,H$2,FALSE)</f>
        <v>720.60265930000003</v>
      </c>
      <c r="I39" s="25">
        <f>VLOOKUP($D39,Résultats!$B$2:$AZ$251,I$2,FALSE)</f>
        <v>759.81401410000001</v>
      </c>
      <c r="J39" s="25">
        <f>VLOOKUP($D39,Résultats!$B$2:$AZ$251,J$2,FALSE)</f>
        <v>761.26467869999999</v>
      </c>
      <c r="K39" s="25">
        <f>VLOOKUP($D39,Résultats!$B$2:$AZ$251,K$2,FALSE)</f>
        <v>690.97009630000002</v>
      </c>
      <c r="L39" s="25">
        <f>VLOOKUP($D39,Résultats!$B$2:$AZ$251,L$2,FALSE)</f>
        <v>663.52491239999995</v>
      </c>
      <c r="M39" s="25">
        <f>VLOOKUP($D39,Résultats!$B$2:$AZ$251,M$2,FALSE)</f>
        <v>629.64096600000005</v>
      </c>
      <c r="N39" s="25">
        <f>VLOOKUP($D39,Résultats!$B$2:$AZ$251,N$2,FALSE)</f>
        <v>597.31363060000001</v>
      </c>
      <c r="O39" s="25">
        <f>VLOOKUP($D39,Résultats!$B$2:$AZ$251,O$2,FALSE)</f>
        <v>587.38003949999995</v>
      </c>
      <c r="P39" s="25">
        <f>VLOOKUP($D39,Résultats!$B$2:$AZ$251,P$2,FALSE)</f>
        <v>576.88774239999998</v>
      </c>
      <c r="Q39" s="25">
        <f>VLOOKUP($D39,Résultats!$B$2:$AZ$251,Q$2,FALSE)</f>
        <v>562.48048610000001</v>
      </c>
      <c r="R39" s="25">
        <f>VLOOKUP($D39,Résultats!$B$2:$AZ$251,R$2,FALSE)</f>
        <v>543.42932489999998</v>
      </c>
      <c r="S39" s="25">
        <f>VLOOKUP($D39,Résultats!$B$2:$AZ$251,S$2,FALSE)</f>
        <v>520.78128560000005</v>
      </c>
      <c r="T39" s="25">
        <f>VLOOKUP($D39,Résultats!$B$2:$AZ$251,T$2,FALSE)</f>
        <v>494.11476720000002</v>
      </c>
      <c r="U39" s="25">
        <f>VLOOKUP($D39,Résultats!$B$2:$AZ$251,U$2,FALSE)</f>
        <v>465.28322409999998</v>
      </c>
      <c r="V39" s="25">
        <f>VLOOKUP($D39,Résultats!$B$2:$AZ$251,V$2,FALSE)</f>
        <v>434.89757370000001</v>
      </c>
      <c r="W39" s="25">
        <f>VLOOKUP($D39,Résultats!$B$2:$AZ$251,W$2,FALSE)</f>
        <v>403.49196710000001</v>
      </c>
      <c r="X39" s="25">
        <f>VLOOKUP($D39,Résultats!$B$2:$AZ$251,X$2,FALSE)</f>
        <v>371.6464234</v>
      </c>
      <c r="Y39" s="25">
        <f>VLOOKUP($D39,Résultats!$B$2:$AZ$251,Y$2,FALSE)</f>
        <v>339.315181</v>
      </c>
      <c r="Z39" s="25">
        <f>VLOOKUP($D39,Résultats!$B$2:$AZ$251,Z$2,FALSE)</f>
        <v>307.5031616</v>
      </c>
      <c r="AA39" s="25">
        <f>VLOOKUP($D39,Résultats!$B$2:$AZ$251,AA$2,FALSE)</f>
        <v>276.59782990000002</v>
      </c>
      <c r="AB39" s="25">
        <f>VLOOKUP($D39,Résultats!$B$2:$AZ$251,AB$2,FALSE)</f>
        <v>246.96406110000001</v>
      </c>
      <c r="AC39" s="25">
        <f>VLOOKUP($D39,Résultats!$B$2:$AZ$251,AC$2,FALSE)</f>
        <v>218.99960469999999</v>
      </c>
      <c r="AD39" s="25">
        <f>VLOOKUP($D39,Résultats!$B$2:$AZ$251,AD$2,FALSE)</f>
        <v>193.04329440000001</v>
      </c>
      <c r="AE39" s="25">
        <f>VLOOKUP($D39,Résultats!$B$2:$AZ$251,AE$2,FALSE)</f>
        <v>168.91798800000001</v>
      </c>
      <c r="AF39" s="25">
        <f>VLOOKUP($D39,Résultats!$B$2:$AZ$251,AF$2,FALSE)</f>
        <v>146.72225119999999</v>
      </c>
      <c r="AG39" s="25">
        <f>VLOOKUP($D39,Résultats!$B$2:$AZ$251,AG$2,FALSE)</f>
        <v>126.61350710000001</v>
      </c>
      <c r="AH39" s="25">
        <f>VLOOKUP($D39,Résultats!$B$2:$AZ$251,AH$2,FALSE)</f>
        <v>108.5993988</v>
      </c>
      <c r="AI39" s="25">
        <f>VLOOKUP($D39,Résultats!$B$2:$AZ$251,AI$2,FALSE)</f>
        <v>92.624375119999996</v>
      </c>
      <c r="AJ39" s="25">
        <f>VLOOKUP($D39,Résultats!$B$2:$AZ$251,AJ$2,FALSE)</f>
        <v>78.645168889999894</v>
      </c>
      <c r="AK39" s="25">
        <f>VLOOKUP($D39,Résultats!$B$2:$AZ$251,AK$2,FALSE)</f>
        <v>66.509906749999999</v>
      </c>
      <c r="AL39" s="25">
        <f>VLOOKUP($D39,Résultats!$B$2:$AZ$251,AL$2,FALSE)</f>
        <v>56.050592219999999</v>
      </c>
      <c r="AM39" s="102">
        <f>VLOOKUP($D39,Résultats!$B$2:$AZ$251,AM$2,FALSE)</f>
        <v>47.103933779999998</v>
      </c>
    </row>
    <row r="40" spans="2:39" x14ac:dyDescent="0.35">
      <c r="C40" s="218" t="s">
        <v>31</v>
      </c>
      <c r="D40" s="3" t="s">
        <v>155</v>
      </c>
      <c r="E40" s="25">
        <f>VLOOKUP($D40,Résultats!$B$2:$AZ$251,E$2,FALSE)</f>
        <v>427.0331036</v>
      </c>
      <c r="F40" s="25">
        <f>VLOOKUP($D40,Résultats!$B$2:$AZ$251,F$2,FALSE)</f>
        <v>443.59427590000001</v>
      </c>
      <c r="G40" s="25">
        <f>VLOOKUP($D40,Résultats!$B$2:$AZ$251,G$2,FALSE)</f>
        <v>407.7704933</v>
      </c>
      <c r="H40" s="25">
        <f>VLOOKUP($D40,Résultats!$B$2:$AZ$251,H$2,FALSE)</f>
        <v>398.13085999999998</v>
      </c>
      <c r="I40" s="25">
        <f>VLOOKUP($D40,Résultats!$B$2:$AZ$251,I$2,FALSE)</f>
        <v>396.45172530000002</v>
      </c>
      <c r="J40" s="25">
        <f>VLOOKUP($D40,Résultats!$B$2:$AZ$251,J$2,FALSE)</f>
        <v>415.70516320000002</v>
      </c>
      <c r="K40" s="25">
        <f>VLOOKUP($D40,Résultats!$B$2:$AZ$251,K$2,FALSE)</f>
        <v>355.62003670000001</v>
      </c>
      <c r="L40" s="25">
        <f>VLOOKUP($D40,Résultats!$B$2:$AZ$251,L$2,FALSE)</f>
        <v>338.60007839999997</v>
      </c>
      <c r="M40" s="25">
        <f>VLOOKUP($D40,Résultats!$B$2:$AZ$251,M$2,FALSE)</f>
        <v>318.59492829999999</v>
      </c>
      <c r="N40" s="25">
        <f>VLOOKUP($D40,Résultats!$B$2:$AZ$251,N$2,FALSE)</f>
        <v>300.22118619999998</v>
      </c>
      <c r="O40" s="25">
        <f>VLOOKUP($D40,Résultats!$B$2:$AZ$251,O$2,FALSE)</f>
        <v>293.28112170000003</v>
      </c>
      <c r="P40" s="25">
        <f>VLOOKUP($D40,Résultats!$B$2:$AZ$251,P$2,FALSE)</f>
        <v>286.67006029999999</v>
      </c>
      <c r="Q40" s="25">
        <f>VLOOKUP($D40,Résultats!$B$2:$AZ$251,Q$2,FALSE)</f>
        <v>278.40808550000003</v>
      </c>
      <c r="R40" s="25">
        <f>VLOOKUP($D40,Résultats!$B$2:$AZ$251,R$2,FALSE)</f>
        <v>268.05710370000003</v>
      </c>
      <c r="S40" s="25">
        <f>VLOOKUP($D40,Résultats!$B$2:$AZ$251,S$2,FALSE)</f>
        <v>256.10663290000002</v>
      </c>
      <c r="T40" s="25">
        <f>VLOOKUP($D40,Résultats!$B$2:$AZ$251,T$2,FALSE)</f>
        <v>242.30280020000001</v>
      </c>
      <c r="U40" s="25">
        <f>VLOOKUP($D40,Résultats!$B$2:$AZ$251,U$2,FALSE)</f>
        <v>227.5421389</v>
      </c>
      <c r="V40" s="25">
        <f>VLOOKUP($D40,Résultats!$B$2:$AZ$251,V$2,FALSE)</f>
        <v>212.11776040000001</v>
      </c>
      <c r="W40" s="25">
        <f>VLOOKUP($D40,Résultats!$B$2:$AZ$251,W$2,FALSE)</f>
        <v>196.28772649999999</v>
      </c>
      <c r="X40" s="25">
        <f>VLOOKUP($D40,Résultats!$B$2:$AZ$251,X$2,FALSE)</f>
        <v>180.33340469999999</v>
      </c>
      <c r="Y40" s="25">
        <f>VLOOKUP($D40,Résultats!$B$2:$AZ$251,Y$2,FALSE)</f>
        <v>164.25441670000001</v>
      </c>
      <c r="Z40" s="25">
        <f>VLOOKUP($D40,Résultats!$B$2:$AZ$251,Z$2,FALSE)</f>
        <v>148.52618409999999</v>
      </c>
      <c r="AA40" s="25">
        <f>VLOOKUP($D40,Résultats!$B$2:$AZ$251,AA$2,FALSE)</f>
        <v>133.32843439999999</v>
      </c>
      <c r="AB40" s="25">
        <f>VLOOKUP($D40,Résultats!$B$2:$AZ$251,AB$2,FALSE)</f>
        <v>118.8228333</v>
      </c>
      <c r="AC40" s="25">
        <f>VLOOKUP($D40,Résultats!$B$2:$AZ$251,AC$2,FALSE)</f>
        <v>105.19145930000001</v>
      </c>
      <c r="AD40" s="25">
        <f>VLOOKUP($D40,Résultats!$B$2:$AZ$251,AD$2,FALSE)</f>
        <v>92.584167010000002</v>
      </c>
      <c r="AE40" s="25">
        <f>VLOOKUP($D40,Résultats!$B$2:$AZ$251,AE$2,FALSE)</f>
        <v>80.908296160000006</v>
      </c>
      <c r="AF40" s="25">
        <f>VLOOKUP($D40,Résultats!$B$2:$AZ$251,AF$2,FALSE)</f>
        <v>70.200904940000001</v>
      </c>
      <c r="AG40" s="25">
        <f>VLOOKUP($D40,Résultats!$B$2:$AZ$251,AG$2,FALSE)</f>
        <v>60.527171760000002</v>
      </c>
      <c r="AH40" s="25">
        <f>VLOOKUP($D40,Résultats!$B$2:$AZ$251,AH$2,FALSE)</f>
        <v>51.882496740000001</v>
      </c>
      <c r="AI40" s="25">
        <f>VLOOKUP($D40,Résultats!$B$2:$AZ$251,AI$2,FALSE)</f>
        <v>44.236983000000002</v>
      </c>
      <c r="AJ40" s="25">
        <f>VLOOKUP($D40,Résultats!$B$2:$AZ$251,AJ$2,FALSE)</f>
        <v>37.560500040000001</v>
      </c>
      <c r="AK40" s="25">
        <f>VLOOKUP($D40,Résultats!$B$2:$AZ$251,AK$2,FALSE)</f>
        <v>31.77523399</v>
      </c>
      <c r="AL40" s="25">
        <f>VLOOKUP($D40,Résultats!$B$2:$AZ$251,AL$2,FALSE)</f>
        <v>26.796604299999998</v>
      </c>
      <c r="AM40" s="102">
        <f>VLOOKUP($D40,Résultats!$B$2:$AZ$251,AM$2,FALSE)</f>
        <v>22.543227000000002</v>
      </c>
    </row>
    <row r="41" spans="2:39" x14ac:dyDescent="0.35">
      <c r="C41" s="218" t="s">
        <v>32</v>
      </c>
      <c r="D41" s="3" t="s">
        <v>156</v>
      </c>
      <c r="E41" s="25">
        <f>VLOOKUP($D41,Résultats!$B$2:$AZ$251,E$2,FALSE)</f>
        <v>142.34436790000001</v>
      </c>
      <c r="F41" s="25">
        <f>VLOOKUP($D41,Résultats!$B$2:$AZ$251,F$2,FALSE)</f>
        <v>121.8126346</v>
      </c>
      <c r="G41" s="25">
        <f>VLOOKUP($D41,Résultats!$B$2:$AZ$251,G$2,FALSE)</f>
        <v>110.4430826</v>
      </c>
      <c r="H41" s="25">
        <f>VLOOKUP($D41,Résultats!$B$2:$AZ$251,H$2,FALSE)</f>
        <v>106.03055209999999</v>
      </c>
      <c r="I41" s="25">
        <f>VLOOKUP($D41,Résultats!$B$2:$AZ$251,I$2,FALSE)</f>
        <v>100.7897066</v>
      </c>
      <c r="J41" s="25">
        <f>VLOOKUP($D41,Résultats!$B$2:$AZ$251,J$2,FALSE)</f>
        <v>83.731809139999996</v>
      </c>
      <c r="K41" s="25">
        <f>VLOOKUP($D41,Résultats!$B$2:$AZ$251,K$2,FALSE)</f>
        <v>71.704556299999894</v>
      </c>
      <c r="L41" s="25">
        <f>VLOOKUP($D41,Résultats!$B$2:$AZ$251,L$2,FALSE)</f>
        <v>68.078771520000004</v>
      </c>
      <c r="M41" s="25">
        <f>VLOOKUP($D41,Résultats!$B$2:$AZ$251,M$2,FALSE)</f>
        <v>63.987861379999998</v>
      </c>
      <c r="N41" s="25">
        <f>VLOOKUP($D41,Résultats!$B$2:$AZ$251,N$2,FALSE)</f>
        <v>60.361739659999998</v>
      </c>
      <c r="O41" s="25">
        <f>VLOOKUP($D41,Résultats!$B$2:$AZ$251,O$2,FALSE)</f>
        <v>59.011452179999999</v>
      </c>
      <c r="P41" s="25">
        <f>VLOOKUP($D41,Résultats!$B$2:$AZ$251,P$2,FALSE)</f>
        <v>57.74382645</v>
      </c>
      <c r="Q41" s="25">
        <f>VLOOKUP($D41,Résultats!$B$2:$AZ$251,Q$2,FALSE)</f>
        <v>56.149580929999999</v>
      </c>
      <c r="R41" s="25">
        <f>VLOOKUP($D41,Résultats!$B$2:$AZ$251,R$2,FALSE)</f>
        <v>54.13638117</v>
      </c>
      <c r="S41" s="25">
        <f>VLOOKUP($D41,Résultats!$B$2:$AZ$251,S$2,FALSE)</f>
        <v>51.80063741</v>
      </c>
      <c r="T41" s="25">
        <f>VLOOKUP($D41,Résultats!$B$2:$AZ$251,T$2,FALSE)</f>
        <v>49.092256140000003</v>
      </c>
      <c r="U41" s="25">
        <f>VLOOKUP($D41,Résultats!$B$2:$AZ$251,U$2,FALSE)</f>
        <v>46.19044924</v>
      </c>
      <c r="V41" s="25">
        <f>VLOOKUP($D41,Résultats!$B$2:$AZ$251,V$2,FALSE)</f>
        <v>43.152665319999997</v>
      </c>
      <c r="W41" s="25">
        <f>VLOOKUP($D41,Résultats!$B$2:$AZ$251,W$2,FALSE)</f>
        <v>40.029634129999998</v>
      </c>
      <c r="X41" s="25">
        <f>VLOOKUP($D41,Résultats!$B$2:$AZ$251,X$2,FALSE)</f>
        <v>36.876059830000003</v>
      </c>
      <c r="Y41" s="25">
        <f>VLOOKUP($D41,Résultats!$B$2:$AZ$251,Y$2,FALSE)</f>
        <v>33.692362289999998</v>
      </c>
      <c r="Z41" s="25">
        <f>VLOOKUP($D41,Résultats!$B$2:$AZ$251,Z$2,FALSE)</f>
        <v>30.567656459999998</v>
      </c>
      <c r="AA41" s="25">
        <f>VLOOKUP($D41,Résultats!$B$2:$AZ$251,AA$2,FALSE)</f>
        <v>27.535839200000002</v>
      </c>
      <c r="AB41" s="25">
        <f>VLOOKUP($D41,Résultats!$B$2:$AZ$251,AB$2,FALSE)</f>
        <v>24.630385650000001</v>
      </c>
      <c r="AC41" s="25">
        <f>VLOOKUP($D41,Résultats!$B$2:$AZ$251,AC$2,FALSE)</f>
        <v>21.889216350000002</v>
      </c>
      <c r="AD41" s="25">
        <f>VLOOKUP($D41,Résultats!$B$2:$AZ$251,AD$2,FALSE)</f>
        <v>19.347520530000001</v>
      </c>
      <c r="AE41" s="25">
        <f>VLOOKUP($D41,Résultats!$B$2:$AZ$251,AE$2,FALSE)</f>
        <v>16.982362460000001</v>
      </c>
      <c r="AF41" s="25">
        <f>VLOOKUP($D41,Résultats!$B$2:$AZ$251,AF$2,FALSE)</f>
        <v>14.802546960000001</v>
      </c>
      <c r="AG41" s="25">
        <f>VLOOKUP($D41,Résultats!$B$2:$AZ$251,AG$2,FALSE)</f>
        <v>12.823952889999999</v>
      </c>
      <c r="AH41" s="25">
        <f>VLOOKUP($D41,Résultats!$B$2:$AZ$251,AH$2,FALSE)</f>
        <v>11.04776114</v>
      </c>
      <c r="AI41" s="25">
        <f>VLOOKUP($D41,Résultats!$B$2:$AZ$251,AI$2,FALSE)</f>
        <v>9.4696991669999999</v>
      </c>
      <c r="AJ41" s="25">
        <f>VLOOKUP($D41,Résultats!$B$2:$AZ$251,AJ$2,FALSE)</f>
        <v>8.0848979100000005</v>
      </c>
      <c r="AK41" s="25">
        <f>VLOOKUP($D41,Résultats!$B$2:$AZ$251,AK$2,FALSE)</f>
        <v>6.8785758120000002</v>
      </c>
      <c r="AL41" s="25">
        <f>VLOOKUP($D41,Résultats!$B$2:$AZ$251,AL$2,FALSE)</f>
        <v>5.8345014449999999</v>
      </c>
      <c r="AM41" s="102">
        <f>VLOOKUP($D41,Résultats!$B$2:$AZ$251,AM$2,FALSE)</f>
        <v>4.9372768410000001</v>
      </c>
    </row>
    <row r="42" spans="2:39" x14ac:dyDescent="0.35">
      <c r="C42" s="219" t="s">
        <v>33</v>
      </c>
      <c r="D42" s="7" t="s">
        <v>157</v>
      </c>
      <c r="E42" s="57">
        <f>VLOOKUP($D42,Résultats!$B$2:$AZ$251,E$2,FALSE)</f>
        <v>35.586091969999998</v>
      </c>
      <c r="F42" s="57">
        <f>VLOOKUP($D42,Résultats!$B$2:$AZ$251,F$2,FALSE)</f>
        <v>24.184936969999999</v>
      </c>
      <c r="G42" s="57">
        <f>VLOOKUP($D42,Résultats!$B$2:$AZ$251,G$2,FALSE)</f>
        <v>19.592083630000001</v>
      </c>
      <c r="H42" s="57">
        <f>VLOOKUP($D42,Résultats!$B$2:$AZ$251,H$2,FALSE)</f>
        <v>17.602226640000001</v>
      </c>
      <c r="I42" s="57">
        <f>VLOOKUP($D42,Résultats!$B$2:$AZ$251,I$2,FALSE)</f>
        <v>16.928123360000001</v>
      </c>
      <c r="J42" s="57">
        <f>VLOOKUP($D42,Résultats!$B$2:$AZ$251,J$2,FALSE)</f>
        <v>13.73706039</v>
      </c>
      <c r="K42" s="57">
        <f>VLOOKUP($D42,Résultats!$B$2:$AZ$251,K$2,FALSE)</f>
        <v>11.316677719999999</v>
      </c>
      <c r="L42" s="57">
        <f>VLOOKUP($D42,Résultats!$B$2:$AZ$251,L$2,FALSE)</f>
        <v>10.264559609999999</v>
      </c>
      <c r="M42" s="57">
        <f>VLOOKUP($D42,Résultats!$B$2:$AZ$251,M$2,FALSE)</f>
        <v>9.2134669280000008</v>
      </c>
      <c r="N42" s="57">
        <f>VLOOKUP($D42,Résultats!$B$2:$AZ$251,N$2,FALSE)</f>
        <v>8.3550658920000007</v>
      </c>
      <c r="O42" s="57">
        <f>VLOOKUP($D42,Résultats!$B$2:$AZ$251,O$2,FALSE)</f>
        <v>7.968225457</v>
      </c>
      <c r="P42" s="57">
        <f>VLOOKUP($D42,Résultats!$B$2:$AZ$251,P$2,FALSE)</f>
        <v>7.6717999109999999</v>
      </c>
      <c r="Q42" s="57">
        <f>VLOOKUP($D42,Résultats!$B$2:$AZ$251,Q$2,FALSE)</f>
        <v>7.3679585950000002</v>
      </c>
      <c r="R42" s="57">
        <f>VLOOKUP($D42,Résultats!$B$2:$AZ$251,R$2,FALSE)</f>
        <v>7.0315581399999996</v>
      </c>
      <c r="S42" s="57">
        <f>VLOOKUP($D42,Résultats!$B$2:$AZ$251,S$2,FALSE)</f>
        <v>6.6691215059999998</v>
      </c>
      <c r="T42" s="57">
        <f>VLOOKUP($D42,Résultats!$B$2:$AZ$251,T$2,FALSE)</f>
        <v>6.2689038239999997</v>
      </c>
      <c r="U42" s="57">
        <f>VLOOKUP($D42,Résultats!$B$2:$AZ$251,U$2,FALSE)</f>
        <v>5.8528358809999999</v>
      </c>
      <c r="V42" s="57">
        <f>VLOOKUP($D42,Résultats!$B$2:$AZ$251,V$2,FALSE)</f>
        <v>5.4275826790000004</v>
      </c>
      <c r="W42" s="57">
        <f>VLOOKUP($D42,Résultats!$B$2:$AZ$251,W$2,FALSE)</f>
        <v>4.9990162339999999</v>
      </c>
      <c r="X42" s="57">
        <f>VLOOKUP($D42,Résultats!$B$2:$AZ$251,X$2,FALSE)</f>
        <v>4.5738214900000003</v>
      </c>
      <c r="Y42" s="57">
        <f>VLOOKUP($D42,Résultats!$B$2:$AZ$251,Y$2,FALSE)</f>
        <v>4.1509871819999997</v>
      </c>
      <c r="Z42" s="57">
        <f>VLOOKUP($D42,Résultats!$B$2:$AZ$251,Z$2,FALSE)</f>
        <v>3.7426500009999999</v>
      </c>
      <c r="AA42" s="57">
        <f>VLOOKUP($D42,Résultats!$B$2:$AZ$251,AA$2,FALSE)</f>
        <v>3.3523852089999999</v>
      </c>
      <c r="AB42" s="57">
        <f>VLOOKUP($D42,Résultats!$B$2:$AZ$251,AB$2,FALSE)</f>
        <v>2.9831285909999998</v>
      </c>
      <c r="AC42" s="57">
        <f>VLOOKUP($D42,Résultats!$B$2:$AZ$251,AC$2,FALSE)</f>
        <v>2.63852829</v>
      </c>
      <c r="AD42" s="57">
        <f>VLOOKUP($D42,Résultats!$B$2:$AZ$251,AD$2,FALSE)</f>
        <v>2.3215589599999999</v>
      </c>
      <c r="AE42" s="57">
        <f>VLOOKUP($D42,Résultats!$B$2:$AZ$251,AE$2,FALSE)</f>
        <v>2.0293842689999999</v>
      </c>
      <c r="AF42" s="57">
        <f>VLOOKUP($D42,Résultats!$B$2:$AZ$251,AF$2,FALSE)</f>
        <v>1.762354003</v>
      </c>
      <c r="AG42" s="57">
        <f>VLOOKUP($D42,Résultats!$B$2:$AZ$251,AG$2,FALSE)</f>
        <v>1.5216789319999999</v>
      </c>
      <c r="AH42" s="57">
        <f>VLOOKUP($D42,Résultats!$B$2:$AZ$251,AH$2,FALSE)</f>
        <v>1.3069457170000001</v>
      </c>
      <c r="AI42" s="57">
        <f>VLOOKUP($D42,Résultats!$B$2:$AZ$251,AI$2,FALSE)</f>
        <v>1.117182817</v>
      </c>
      <c r="AJ42" s="57">
        <f>VLOOKUP($D42,Résultats!$B$2:$AZ$251,AJ$2,FALSE)</f>
        <v>0.95148338730000004</v>
      </c>
      <c r="AK42" s="57">
        <f>VLOOKUP($D42,Résultats!$B$2:$AZ$251,AK$2,FALSE)</f>
        <v>0.80778897080000001</v>
      </c>
      <c r="AL42" s="57">
        <f>VLOOKUP($D42,Résultats!$B$2:$AZ$251,AL$2,FALSE)</f>
        <v>0.68392219239999996</v>
      </c>
      <c r="AM42" s="215">
        <f>VLOOKUP($D42,Résultats!$B$2:$AZ$251,AM$2,FALSE)</f>
        <v>0.57784891660000004</v>
      </c>
    </row>
    <row r="43" spans="2:39" x14ac:dyDescent="0.35">
      <c r="B43" s="229" t="s">
        <v>78</v>
      </c>
      <c r="C43" s="220" t="s">
        <v>491</v>
      </c>
      <c r="D43" s="58" t="s">
        <v>130</v>
      </c>
      <c r="E43" s="99">
        <f>VLOOKUP($D48,Résultats!$B$2:$AZ$212,E$2,FALSE)</f>
        <v>32001.800439999999</v>
      </c>
      <c r="F43" s="99">
        <f>VLOOKUP($D48,Résultats!$B$2:$AZ$212,F$2,FALSE)</f>
        <v>33963.92974</v>
      </c>
      <c r="G43" s="99">
        <f>VLOOKUP($D48,Résultats!$B$2:$AZ$212,G$2,FALSE)</f>
        <v>34255.391009999999</v>
      </c>
      <c r="H43" s="99">
        <f>VLOOKUP($D48,Résultats!$B$2:$AZ$212,H$2,FALSE)</f>
        <v>34333.114009999998</v>
      </c>
      <c r="I43" s="99">
        <f>VLOOKUP($D48,Résultats!$B$2:$AZ$212,I$2,FALSE)</f>
        <v>34662.315049999997</v>
      </c>
      <c r="J43" s="99">
        <f>VLOOKUP($D48,Résultats!$B$2:$AZ$212,J$2,FALSE)</f>
        <v>34952.246800000001</v>
      </c>
      <c r="K43" s="99">
        <f>VLOOKUP($D48,Résultats!$B$2:$AZ$212,K$2,FALSE)</f>
        <v>35111.580529999999</v>
      </c>
      <c r="L43" s="99">
        <f>VLOOKUP($D48,Résultats!$B$2:$AZ$212,L$2,FALSE)</f>
        <v>35225.404369999997</v>
      </c>
      <c r="M43" s="99">
        <f>VLOOKUP($D48,Résultats!$B$2:$AZ$212,M$2,FALSE)</f>
        <v>35277.524060000003</v>
      </c>
      <c r="N43" s="99">
        <f>VLOOKUP($D48,Résultats!$B$2:$AZ$212,N$2,FALSE)</f>
        <v>35283.073859999997</v>
      </c>
      <c r="O43" s="99">
        <f>VLOOKUP($D48,Résultats!$B$2:$AZ$212,O$2,FALSE)</f>
        <v>35343.759599999998</v>
      </c>
      <c r="P43" s="99">
        <f>VLOOKUP($D48,Résultats!$B$2:$AZ$212,P$2,FALSE)</f>
        <v>35458.006240000002</v>
      </c>
      <c r="Q43" s="99">
        <f>VLOOKUP($D48,Résultats!$B$2:$AZ$212,Q$2,FALSE)</f>
        <v>35612.081530000003</v>
      </c>
      <c r="R43" s="99">
        <f>VLOOKUP($D48,Résultats!$B$2:$AZ$212,R$2,FALSE)</f>
        <v>35789.987860000001</v>
      </c>
      <c r="S43" s="99">
        <f>VLOOKUP($D48,Résultats!$B$2:$AZ$212,S$2,FALSE)</f>
        <v>35981.851199999997</v>
      </c>
      <c r="T43" s="99">
        <f>VLOOKUP($D48,Résultats!$B$2:$AZ$212,T$2,FALSE)</f>
        <v>36175.137300000002</v>
      </c>
      <c r="U43" s="99">
        <f>VLOOKUP($D48,Résultats!$B$2:$AZ$212,U$2,FALSE)</f>
        <v>36367.053959999997</v>
      </c>
      <c r="V43" s="99">
        <f>VLOOKUP($D48,Résultats!$B$2:$AZ$212,V$2,FALSE)</f>
        <v>36556.892610000003</v>
      </c>
      <c r="W43" s="99">
        <f>VLOOKUP($D48,Résultats!$B$2:$AZ$212,W$2,FALSE)</f>
        <v>36745.289380000002</v>
      </c>
      <c r="X43" s="99">
        <f>VLOOKUP($D48,Résultats!$B$2:$AZ$212,X$2,FALSE)</f>
        <v>36934.248850000004</v>
      </c>
      <c r="Y43" s="99">
        <f>VLOOKUP($D48,Résultats!$B$2:$AZ$212,Y$2,FALSE)</f>
        <v>37122.306210000002</v>
      </c>
      <c r="Z43" s="99">
        <f>VLOOKUP($D48,Résultats!$B$2:$AZ$212,Z$2,FALSE)</f>
        <v>37311.652650000004</v>
      </c>
      <c r="AA43" s="99">
        <f>VLOOKUP($D48,Résultats!$B$2:$AZ$212,AA$2,FALSE)</f>
        <v>37503.889869999999</v>
      </c>
      <c r="AB43" s="99">
        <f>VLOOKUP($D48,Résultats!$B$2:$AZ$212,AB$2,FALSE)</f>
        <v>37700.498359999998</v>
      </c>
      <c r="AC43" s="99">
        <f>VLOOKUP($D48,Résultats!$B$2:$AZ$212,AC$2,FALSE)</f>
        <v>37903.973140000002</v>
      </c>
      <c r="AD43" s="99">
        <f>VLOOKUP($D48,Résultats!$B$2:$AZ$212,AD$2,FALSE)</f>
        <v>38119.315640000001</v>
      </c>
      <c r="AE43" s="99">
        <f>VLOOKUP($D48,Résultats!$B$2:$AZ$212,AE$2,FALSE)</f>
        <v>38344.629990000001</v>
      </c>
      <c r="AF43" s="99">
        <f>VLOOKUP($D48,Résultats!$B$2:$AZ$212,AF$2,FALSE)</f>
        <v>38576.51124</v>
      </c>
      <c r="AG43" s="99">
        <f>VLOOKUP($D48,Résultats!$B$2:$AZ$212,AG$2,FALSE)</f>
        <v>38813.017310000003</v>
      </c>
      <c r="AH43" s="99">
        <f>VLOOKUP($D48,Résultats!$B$2:$AZ$212,AH$2,FALSE)</f>
        <v>39052.268170000003</v>
      </c>
      <c r="AI43" s="99">
        <f>VLOOKUP($D48,Résultats!$B$2:$AZ$212,AI$2,FALSE)</f>
        <v>39292.527520000003</v>
      </c>
      <c r="AJ43" s="99">
        <f>VLOOKUP($D48,Résultats!$B$2:$AZ$212,AJ$2,FALSE)</f>
        <v>39533.9257</v>
      </c>
      <c r="AK43" s="99">
        <f>VLOOKUP($D48,Résultats!$B$2:$AZ$212,AK$2,FALSE)</f>
        <v>39776.458500000001</v>
      </c>
      <c r="AL43" s="99">
        <f>VLOOKUP($D48,Résultats!$B$2:$AZ$212,AL$2,FALSE)</f>
        <v>40020.017659999998</v>
      </c>
      <c r="AM43" s="104">
        <f>VLOOKUP($D48,Résultats!$B$2:$AZ$212,AM$2,FALSE)</f>
        <v>40265.372689999997</v>
      </c>
    </row>
    <row r="44" spans="2:39" x14ac:dyDescent="0.35">
      <c r="B44" s="230"/>
      <c r="C44" s="218" t="s">
        <v>8</v>
      </c>
      <c r="D44" s="54" t="s">
        <v>145</v>
      </c>
      <c r="E44" s="25">
        <f>VLOOKUP($D44,Résultats!$B$2:$AZ$212,E$2,FALSE)</f>
        <v>0</v>
      </c>
      <c r="F44" s="25">
        <f>VLOOKUP($D44,Résultats!$B$2:$AZ$212,F$2,FALSE)</f>
        <v>0</v>
      </c>
      <c r="G44" s="25">
        <f>VLOOKUP($D44,Résultats!$B$2:$AZ$212,G$2,FALSE)</f>
        <v>0</v>
      </c>
      <c r="H44" s="25">
        <f>VLOOKUP($D44,Résultats!$B$2:$AZ$212,H$2,FALSE)</f>
        <v>0</v>
      </c>
      <c r="I44" s="25">
        <f>VLOOKUP($D44,Résultats!$B$2:$AZ$212,I$2,FALSE)</f>
        <v>0</v>
      </c>
      <c r="J44" s="25">
        <f>VLOOKUP($D44,Résultats!$B$2:$AZ$212,J$2,FALSE)</f>
        <v>0</v>
      </c>
      <c r="K44" s="25">
        <f>VLOOKUP($D44,Résultats!$B$2:$AZ$212,K$2,FALSE)</f>
        <v>0</v>
      </c>
      <c r="L44" s="25">
        <f>VLOOKUP($D44,Résultats!$B$2:$AZ$212,L$2,FALSE)</f>
        <v>0</v>
      </c>
      <c r="M44" s="25">
        <f>VLOOKUP($D44,Résultats!$B$2:$AZ$212,M$2,FALSE)</f>
        <v>0</v>
      </c>
      <c r="N44" s="25">
        <f>VLOOKUP($D44,Résultats!$B$2:$AZ$212,N$2,FALSE)</f>
        <v>0</v>
      </c>
      <c r="O44" s="25">
        <f>VLOOKUP($D44,Résultats!$B$2:$AZ$212,O$2,FALSE)</f>
        <v>0</v>
      </c>
      <c r="P44" s="25">
        <f>VLOOKUP($D44,Résultats!$B$2:$AZ$212,P$2,FALSE)</f>
        <v>0</v>
      </c>
      <c r="Q44" s="25">
        <f>VLOOKUP($D44,Résultats!$B$2:$AZ$212,Q$2,FALSE)</f>
        <v>0</v>
      </c>
      <c r="R44" s="25">
        <f>VLOOKUP($D44,Résultats!$B$2:$AZ$212,R$2,FALSE)</f>
        <v>0</v>
      </c>
      <c r="S44" s="25">
        <f>VLOOKUP($D44,Résultats!$B$2:$AZ$212,S$2,FALSE)</f>
        <v>0</v>
      </c>
      <c r="T44" s="25">
        <f>VLOOKUP($D44,Résultats!$B$2:$AZ$212,T$2,FALSE)</f>
        <v>0</v>
      </c>
      <c r="U44" s="25">
        <f>VLOOKUP($D44,Résultats!$B$2:$AZ$212,U$2,FALSE)</f>
        <v>0</v>
      </c>
      <c r="V44" s="25">
        <f>VLOOKUP($D44,Résultats!$B$2:$AZ$212,V$2,FALSE)</f>
        <v>0</v>
      </c>
      <c r="W44" s="25">
        <f>VLOOKUP($D44,Résultats!$B$2:$AZ$212,W$2,FALSE)</f>
        <v>0</v>
      </c>
      <c r="X44" s="25">
        <f>VLOOKUP($D44,Résultats!$B$2:$AZ$212,X$2,FALSE)</f>
        <v>0</v>
      </c>
      <c r="Y44" s="25">
        <f>VLOOKUP($D44,Résultats!$B$2:$AZ$212,Y$2,FALSE)</f>
        <v>0</v>
      </c>
      <c r="Z44" s="25">
        <f>VLOOKUP($D44,Résultats!$B$2:$AZ$212,Z$2,FALSE)</f>
        <v>0</v>
      </c>
      <c r="AA44" s="25">
        <f>VLOOKUP($D44,Résultats!$B$2:$AZ$212,AA$2,FALSE)</f>
        <v>0</v>
      </c>
      <c r="AB44" s="25">
        <f>VLOOKUP($D44,Résultats!$B$2:$AZ$212,AB$2,FALSE)</f>
        <v>0</v>
      </c>
      <c r="AC44" s="25">
        <f>VLOOKUP($D44,Résultats!$B$2:$AZ$212,AC$2,FALSE)</f>
        <v>0</v>
      </c>
      <c r="AD44" s="25">
        <f>VLOOKUP($D44,Résultats!$B$2:$AZ$212,AD$2,FALSE)</f>
        <v>0</v>
      </c>
      <c r="AE44" s="25">
        <f>VLOOKUP($D44,Résultats!$B$2:$AZ$212,AE$2,FALSE)</f>
        <v>0</v>
      </c>
      <c r="AF44" s="25">
        <f>VLOOKUP($D44,Résultats!$B$2:$AZ$212,AF$2,FALSE)</f>
        <v>0</v>
      </c>
      <c r="AG44" s="25">
        <f>VLOOKUP($D44,Résultats!$B$2:$AZ$212,AG$2,FALSE)</f>
        <v>0</v>
      </c>
      <c r="AH44" s="25">
        <f>VLOOKUP($D44,Résultats!$B$2:$AZ$212,AH$2,FALSE)</f>
        <v>0</v>
      </c>
      <c r="AI44" s="25">
        <f>VLOOKUP($D44,Résultats!$B$2:$AZ$212,AI$2,FALSE)</f>
        <v>0</v>
      </c>
      <c r="AJ44" s="25">
        <f>VLOOKUP($D44,Résultats!$B$2:$AZ$212,AJ$2,FALSE)</f>
        <v>0</v>
      </c>
      <c r="AK44" s="25">
        <f>VLOOKUP($D44,Résultats!$B$2:$AZ$212,AK$2,FALSE)</f>
        <v>0</v>
      </c>
      <c r="AL44" s="25">
        <f>VLOOKUP($D44,Résultats!$B$2:$AZ$212,AL$2,FALSE)</f>
        <v>0</v>
      </c>
      <c r="AM44" s="102">
        <f>VLOOKUP($D44,Résultats!$B$2:$AZ$212,AM$2,FALSE)</f>
        <v>0</v>
      </c>
    </row>
    <row r="45" spans="2:39" x14ac:dyDescent="0.35">
      <c r="B45" s="230"/>
      <c r="C45" s="218" t="s">
        <v>6</v>
      </c>
      <c r="D45" s="3" t="s">
        <v>146</v>
      </c>
      <c r="E45" s="25">
        <f>VLOOKUP($D45,Résultats!$B$2:$AZ$212,E$2,FALSE)</f>
        <v>31999.388770000001</v>
      </c>
      <c r="F45" s="25">
        <f>VLOOKUP($D45,Résultats!$B$2:$AZ$212,F$2,FALSE)</f>
        <v>33881.998169999999</v>
      </c>
      <c r="G45" s="25">
        <f>VLOOKUP($D45,Résultats!$B$2:$AZ$212,G$2,FALSE)</f>
        <v>34086.926659999997</v>
      </c>
      <c r="H45" s="25">
        <f>VLOOKUP($D45,Résultats!$B$2:$AZ$212,H$2,FALSE)</f>
        <v>34124.399160000001</v>
      </c>
      <c r="I45" s="25">
        <f>VLOOKUP($D45,Résultats!$B$2:$AZ$212,I$2,FALSE)</f>
        <v>34365.317150000003</v>
      </c>
      <c r="J45" s="25">
        <f>VLOOKUP($D45,Résultats!$B$2:$AZ$212,J$2,FALSE)</f>
        <v>34493.609499999999</v>
      </c>
      <c r="K45" s="25">
        <f>VLOOKUP($D45,Résultats!$B$2:$AZ$212,K$2,FALSE)</f>
        <v>34376.57905</v>
      </c>
      <c r="L45" s="25">
        <f>VLOOKUP($D45,Résultats!$B$2:$AZ$212,L$2,FALSE)</f>
        <v>34192.059679999998</v>
      </c>
      <c r="M45" s="25">
        <f>VLOOKUP($D45,Résultats!$B$2:$AZ$212,M$2,FALSE)</f>
        <v>33923.438439999998</v>
      </c>
      <c r="N45" s="25">
        <f>VLOOKUP($D45,Résultats!$B$2:$AZ$212,N$2,FALSE)</f>
        <v>33581.503320000003</v>
      </c>
      <c r="O45" s="25">
        <f>VLOOKUP($D45,Résultats!$B$2:$AZ$212,O$2,FALSE)</f>
        <v>33246.692029999998</v>
      </c>
      <c r="P45" s="25">
        <f>VLOOKUP($D45,Résultats!$B$2:$AZ$212,P$2,FALSE)</f>
        <v>32910.587240000001</v>
      </c>
      <c r="Q45" s="25">
        <f>VLOOKUP($D45,Résultats!$B$2:$AZ$212,Q$2,FALSE)</f>
        <v>32555.278149999998</v>
      </c>
      <c r="R45" s="25">
        <f>VLOOKUP($D45,Résultats!$B$2:$AZ$212,R$2,FALSE)</f>
        <v>32162.261910000001</v>
      </c>
      <c r="S45" s="25">
        <f>VLOOKUP($D45,Résultats!$B$2:$AZ$212,S$2,FALSE)</f>
        <v>31719.006410000002</v>
      </c>
      <c r="T45" s="25">
        <f>VLOOKUP($D45,Résultats!$B$2:$AZ$212,T$2,FALSE)</f>
        <v>31212.806209999999</v>
      </c>
      <c r="U45" s="25">
        <f>VLOOKUP($D45,Résultats!$B$2:$AZ$212,U$2,FALSE)</f>
        <v>30639.273929999999</v>
      </c>
      <c r="V45" s="25">
        <f>VLOOKUP($D45,Résultats!$B$2:$AZ$212,V$2,FALSE)</f>
        <v>29996.757570000002</v>
      </c>
      <c r="W45" s="25">
        <f>VLOOKUP($D45,Résultats!$B$2:$AZ$212,W$2,FALSE)</f>
        <v>29285.837810000001</v>
      </c>
      <c r="X45" s="25">
        <f>VLOOKUP($D45,Résultats!$B$2:$AZ$212,X$2,FALSE)</f>
        <v>28509.266739999999</v>
      </c>
      <c r="Y45" s="25">
        <f>VLOOKUP($D45,Résultats!$B$2:$AZ$212,Y$2,FALSE)</f>
        <v>27669.620869999999</v>
      </c>
      <c r="Z45" s="25">
        <f>VLOOKUP($D45,Résultats!$B$2:$AZ$212,Z$2,FALSE)</f>
        <v>26772.780989999999</v>
      </c>
      <c r="AA45" s="25">
        <f>VLOOKUP($D45,Résultats!$B$2:$AZ$212,AA$2,FALSE)</f>
        <v>25825.633969999999</v>
      </c>
      <c r="AB45" s="25">
        <f>VLOOKUP($D45,Résultats!$B$2:$AZ$212,AB$2,FALSE)</f>
        <v>24836.111919999999</v>
      </c>
      <c r="AC45" s="25">
        <f>VLOOKUP($D45,Résultats!$B$2:$AZ$212,AC$2,FALSE)</f>
        <v>23813.257290000001</v>
      </c>
      <c r="AD45" s="25">
        <f>VLOOKUP($D45,Résultats!$B$2:$AZ$212,AD$2,FALSE)</f>
        <v>22767.128850000001</v>
      </c>
      <c r="AE45" s="25">
        <f>VLOOKUP($D45,Résultats!$B$2:$AZ$212,AE$2,FALSE)</f>
        <v>21706.047470000001</v>
      </c>
      <c r="AF45" s="25">
        <f>VLOOKUP($D45,Résultats!$B$2:$AZ$212,AF$2,FALSE)</f>
        <v>20638.192920000001</v>
      </c>
      <c r="AG45" s="25">
        <f>VLOOKUP($D45,Résultats!$B$2:$AZ$212,AG$2,FALSE)</f>
        <v>19571.92193</v>
      </c>
      <c r="AH45" s="25">
        <f>VLOOKUP($D45,Résultats!$B$2:$AZ$212,AH$2,FALSE)</f>
        <v>18515.114850000002</v>
      </c>
      <c r="AI45" s="25">
        <f>VLOOKUP($D45,Résultats!$B$2:$AZ$212,AI$2,FALSE)</f>
        <v>17474.958070000001</v>
      </c>
      <c r="AJ45" s="25">
        <f>VLOOKUP($D45,Résultats!$B$2:$AZ$212,AJ$2,FALSE)</f>
        <v>16457.962220000001</v>
      </c>
      <c r="AK45" s="25">
        <f>VLOOKUP($D45,Résultats!$B$2:$AZ$212,AK$2,FALSE)</f>
        <v>15469.58448</v>
      </c>
      <c r="AL45" s="25">
        <f>VLOOKUP($D45,Résultats!$B$2:$AZ$212,AL$2,FALSE)</f>
        <v>14514.2392</v>
      </c>
      <c r="AM45" s="102">
        <f>VLOOKUP($D45,Résultats!$B$2:$AZ$212,AM$2,FALSE)</f>
        <v>13595.406929999999</v>
      </c>
    </row>
    <row r="46" spans="2:39" x14ac:dyDescent="0.35">
      <c r="B46" s="230"/>
      <c r="C46" s="218" t="s">
        <v>34</v>
      </c>
      <c r="D46" s="3" t="s">
        <v>147</v>
      </c>
      <c r="E46" s="25">
        <f>VLOOKUP($D46,Résultats!$B$2:$AZ$212,E$2,FALSE)</f>
        <v>2.411668513</v>
      </c>
      <c r="F46" s="25">
        <f>VLOOKUP($D46,Résultats!$B$2:$AZ$212,F$2,FALSE)</f>
        <v>81.93157377</v>
      </c>
      <c r="G46" s="25">
        <f>VLOOKUP($D46,Résultats!$B$2:$AZ$212,G$2,FALSE)</f>
        <v>168.46435059999999</v>
      </c>
      <c r="H46" s="25">
        <f>VLOOKUP($D46,Résultats!$B$2:$AZ$212,H$2,FALSE)</f>
        <v>208.7148498</v>
      </c>
      <c r="I46" s="25">
        <f>VLOOKUP($D46,Résultats!$B$2:$AZ$212,I$2,FALSE)</f>
        <v>296.997906</v>
      </c>
      <c r="J46" s="25">
        <f>VLOOKUP($D46,Résultats!$B$2:$AZ$212,J$2,FALSE)</f>
        <v>458.63730040000002</v>
      </c>
      <c r="K46" s="25">
        <f>VLOOKUP($D46,Résultats!$B$2:$AZ$212,K$2,FALSE)</f>
        <v>735.00148539999998</v>
      </c>
      <c r="L46" s="25">
        <f>VLOOKUP($D46,Résultats!$B$2:$AZ$212,L$2,FALSE)</f>
        <v>1033.344697</v>
      </c>
      <c r="M46" s="25">
        <f>VLOOKUP($D46,Résultats!$B$2:$AZ$212,M$2,FALSE)</f>
        <v>1354.0856140000001</v>
      </c>
      <c r="N46" s="25">
        <f>VLOOKUP($D46,Résultats!$B$2:$AZ$212,N$2,FALSE)</f>
        <v>1701.5705399999999</v>
      </c>
      <c r="O46" s="25">
        <f>VLOOKUP($D46,Résultats!$B$2:$AZ$212,O$2,FALSE)</f>
        <v>2097.0675729999998</v>
      </c>
      <c r="P46" s="25">
        <f>VLOOKUP($D46,Résultats!$B$2:$AZ$212,P$2,FALSE)</f>
        <v>2547.418999</v>
      </c>
      <c r="Q46" s="25">
        <f>VLOOKUP($D46,Résultats!$B$2:$AZ$212,Q$2,FALSE)</f>
        <v>3056.8033829999999</v>
      </c>
      <c r="R46" s="25">
        <f>VLOOKUP($D46,Résultats!$B$2:$AZ$212,R$2,FALSE)</f>
        <v>3627.7259450000001</v>
      </c>
      <c r="S46" s="25">
        <f>VLOOKUP($D46,Résultats!$B$2:$AZ$212,S$2,FALSE)</f>
        <v>4262.8447889999998</v>
      </c>
      <c r="T46" s="25">
        <f>VLOOKUP($D46,Résultats!$B$2:$AZ$212,T$2,FALSE)</f>
        <v>4962.3310860000001</v>
      </c>
      <c r="U46" s="25">
        <f>VLOOKUP($D46,Résultats!$B$2:$AZ$212,U$2,FALSE)</f>
        <v>5727.7800239999997</v>
      </c>
      <c r="V46" s="25">
        <f>VLOOKUP($D46,Résultats!$B$2:$AZ$212,V$2,FALSE)</f>
        <v>6560.135045</v>
      </c>
      <c r="W46" s="25">
        <f>VLOOKUP($D46,Résultats!$B$2:$AZ$212,W$2,FALSE)</f>
        <v>7459.4515680000004</v>
      </c>
      <c r="X46" s="25">
        <f>VLOOKUP($D46,Résultats!$B$2:$AZ$212,X$2,FALSE)</f>
        <v>8424.9821100000008</v>
      </c>
      <c r="Y46" s="25">
        <f>VLOOKUP($D46,Résultats!$B$2:$AZ$212,Y$2,FALSE)</f>
        <v>9452.6853410000003</v>
      </c>
      <c r="Z46" s="25">
        <f>VLOOKUP($D46,Résultats!$B$2:$AZ$212,Z$2,FALSE)</f>
        <v>10538.871660000001</v>
      </c>
      <c r="AA46" s="25">
        <f>VLOOKUP($D46,Résultats!$B$2:$AZ$212,AA$2,FALSE)</f>
        <v>11678.25589</v>
      </c>
      <c r="AB46" s="25">
        <f>VLOOKUP($D46,Résultats!$B$2:$AZ$212,AB$2,FALSE)</f>
        <v>12864.38644</v>
      </c>
      <c r="AC46" s="25">
        <f>VLOOKUP($D46,Résultats!$B$2:$AZ$212,AC$2,FALSE)</f>
        <v>14090.715850000001</v>
      </c>
      <c r="AD46" s="25">
        <f>VLOOKUP($D46,Résultats!$B$2:$AZ$212,AD$2,FALSE)</f>
        <v>15352.186799999999</v>
      </c>
      <c r="AE46" s="25">
        <f>VLOOKUP($D46,Résultats!$B$2:$AZ$212,AE$2,FALSE)</f>
        <v>16638.58251</v>
      </c>
      <c r="AF46" s="25">
        <f>VLOOKUP($D46,Résultats!$B$2:$AZ$212,AF$2,FALSE)</f>
        <v>17938.318329999998</v>
      </c>
      <c r="AG46" s="25">
        <f>VLOOKUP($D46,Résultats!$B$2:$AZ$212,AG$2,FALSE)</f>
        <v>19241.095379999999</v>
      </c>
      <c r="AH46" s="25">
        <f>VLOOKUP($D46,Résultats!$B$2:$AZ$212,AH$2,FALSE)</f>
        <v>20537.153320000001</v>
      </c>
      <c r="AI46" s="25">
        <f>VLOOKUP($D46,Résultats!$B$2:$AZ$212,AI$2,FALSE)</f>
        <v>21817.569449999999</v>
      </c>
      <c r="AJ46" s="25">
        <f>VLOOKUP($D46,Résultats!$B$2:$AZ$212,AJ$2,FALSE)</f>
        <v>23075.963479999999</v>
      </c>
      <c r="AK46" s="25">
        <f>VLOOKUP($D46,Résultats!$B$2:$AZ$212,AK$2,FALSE)</f>
        <v>24306.874019999999</v>
      </c>
      <c r="AL46" s="25">
        <f>VLOOKUP($D46,Résultats!$B$2:$AZ$212,AL$2,FALSE)</f>
        <v>25505.778460000001</v>
      </c>
      <c r="AM46" s="102">
        <f>VLOOKUP($D46,Résultats!$B$2:$AZ$212,AM$2,FALSE)</f>
        <v>26669.965759999999</v>
      </c>
    </row>
    <row r="47" spans="2:39" x14ac:dyDescent="0.35">
      <c r="B47" s="230"/>
      <c r="C47" s="218" t="s">
        <v>35</v>
      </c>
      <c r="D47" s="3" t="s">
        <v>148</v>
      </c>
      <c r="E47" s="25">
        <f>VLOOKUP($D47,Résultats!$B$2:$AZ$212,E$2,FALSE)</f>
        <v>2.2615513600000001E-2</v>
      </c>
      <c r="F47" s="25">
        <f>VLOOKUP($D47,Résultats!$B$2:$AZ$212,F$2,FALSE)</f>
        <v>0.59942041739999996</v>
      </c>
      <c r="G47" s="25">
        <f>VLOOKUP($D47,Résultats!$B$2:$AZ$212,G$2,FALSE)</f>
        <v>0.78362990089999995</v>
      </c>
      <c r="H47" s="25">
        <f>VLOOKUP($D47,Résultats!$B$2:$AZ$212,H$2,FALSE)</f>
        <v>0.86638698609999998</v>
      </c>
      <c r="I47" s="25">
        <f>VLOOKUP($D47,Résultats!$B$2:$AZ$212,I$2,FALSE)</f>
        <v>0.98595739390000003</v>
      </c>
      <c r="J47" s="25">
        <f>VLOOKUP($D47,Résultats!$B$2:$AZ$212,J$2,FALSE)</f>
        <v>1.0730750790000001</v>
      </c>
      <c r="K47" s="25">
        <f>VLOOKUP($D47,Résultats!$B$2:$AZ$212,K$2,FALSE)</f>
        <v>1.1670941239999999</v>
      </c>
      <c r="L47" s="25">
        <f>VLOOKUP($D47,Résultats!$B$2:$AZ$212,L$2,FALSE)</f>
        <v>1.26841691</v>
      </c>
      <c r="M47" s="25">
        <f>VLOOKUP($D47,Résultats!$B$2:$AZ$212,M$2,FALSE)</f>
        <v>1.3766209359999999</v>
      </c>
      <c r="N47" s="25">
        <f>VLOOKUP($D47,Résultats!$B$2:$AZ$212,N$2,FALSE)</f>
        <v>1.490740679</v>
      </c>
      <c r="O47" s="25">
        <f>VLOOKUP($D47,Résultats!$B$2:$AZ$212,O$2,FALSE)</f>
        <v>1.6067778749999999</v>
      </c>
      <c r="P47" s="25">
        <f>VLOOKUP($D47,Résultats!$B$2:$AZ$212,P$2,FALSE)</f>
        <v>1.7196095469999999</v>
      </c>
      <c r="Q47" s="25">
        <f>VLOOKUP($D47,Résultats!$B$2:$AZ$212,Q$2,FALSE)</f>
        <v>1.8256018279999999</v>
      </c>
      <c r="R47" s="25">
        <f>VLOOKUP($D47,Résultats!$B$2:$AZ$212,R$2,FALSE)</f>
        <v>1.921883475</v>
      </c>
      <c r="S47" s="25">
        <f>VLOOKUP($D47,Résultats!$B$2:$AZ$212,S$2,FALSE)</f>
        <v>2.0066711939999999</v>
      </c>
      <c r="T47" s="25">
        <f>VLOOKUP($D47,Résultats!$B$2:$AZ$212,T$2,FALSE)</f>
        <v>2.078551482</v>
      </c>
      <c r="U47" s="25">
        <f>VLOOKUP($D47,Résultats!$B$2:$AZ$212,U$2,FALSE)</f>
        <v>2.1370365609999999</v>
      </c>
      <c r="V47" s="25">
        <f>VLOOKUP($D47,Résultats!$B$2:$AZ$212,V$2,FALSE)</f>
        <v>2.1819288399999999</v>
      </c>
      <c r="W47" s="25">
        <f>VLOOKUP($D47,Résultats!$B$2:$AZ$212,W$2,FALSE)</f>
        <v>2.2132823859999999</v>
      </c>
      <c r="X47" s="25">
        <f>VLOOKUP($D47,Résultats!$B$2:$AZ$212,X$2,FALSE)</f>
        <v>2.2313415860000001</v>
      </c>
      <c r="Y47" s="25">
        <f>VLOOKUP($D47,Résultats!$B$2:$AZ$212,Y$2,FALSE)</f>
        <v>2.2366172940000002</v>
      </c>
      <c r="Z47" s="25">
        <f>VLOOKUP($D47,Résultats!$B$2:$AZ$212,Z$2,FALSE)</f>
        <v>2.2295655660000002</v>
      </c>
      <c r="AA47" s="25">
        <f>VLOOKUP($D47,Résultats!$B$2:$AZ$212,AA$2,FALSE)</f>
        <v>2.210720679</v>
      </c>
      <c r="AB47" s="25">
        <f>VLOOKUP($D47,Résultats!$B$2:$AZ$212,AB$2,FALSE)</f>
        <v>2.180836722</v>
      </c>
      <c r="AC47" s="25">
        <f>VLOOKUP($D47,Résultats!$B$2:$AZ$212,AC$2,FALSE)</f>
        <v>2.140912353</v>
      </c>
      <c r="AD47" s="25">
        <f>VLOOKUP($D47,Résultats!$B$2:$AZ$212,AD$2,FALSE)</f>
        <v>2.0923164669999998</v>
      </c>
      <c r="AE47" s="25">
        <f>VLOOKUP($D47,Résultats!$B$2:$AZ$212,AE$2,FALSE)</f>
        <v>2.0360148279999999</v>
      </c>
      <c r="AF47" s="25">
        <f>VLOOKUP($D47,Résultats!$B$2:$AZ$212,AF$2,FALSE)</f>
        <v>1.9730265360000001</v>
      </c>
      <c r="AG47" s="25">
        <f>VLOOKUP($D47,Résultats!$B$2:$AZ$212,AG$2,FALSE)</f>
        <v>1.9044989960000001</v>
      </c>
      <c r="AH47" s="25">
        <f>VLOOKUP($D47,Résultats!$B$2:$AZ$212,AH$2,FALSE)</f>
        <v>1.831597543</v>
      </c>
      <c r="AI47" s="25">
        <f>VLOOKUP($D47,Résultats!$B$2:$AZ$212,AI$2,FALSE)</f>
        <v>1.755495861</v>
      </c>
      <c r="AJ47" s="25">
        <f>VLOOKUP($D47,Résultats!$B$2:$AZ$212,AJ$2,FALSE)</f>
        <v>1.677272401</v>
      </c>
      <c r="AK47" s="25">
        <f>VLOOKUP($D47,Résultats!$B$2:$AZ$212,AK$2,FALSE)</f>
        <v>1.5978915739999999</v>
      </c>
      <c r="AL47" s="25">
        <f>VLOOKUP($D47,Résultats!$B$2:$AZ$212,AL$2,FALSE)</f>
        <v>1.5182010450000001</v>
      </c>
      <c r="AM47" s="102">
        <f>VLOOKUP($D47,Résultats!$B$2:$AZ$212,AM$2,FALSE)</f>
        <v>1.4389495560000001</v>
      </c>
    </row>
    <row r="48" spans="2:39" x14ac:dyDescent="0.35">
      <c r="B48" s="230"/>
      <c r="C48" s="220" t="s">
        <v>491</v>
      </c>
      <c r="D48" s="58" t="s">
        <v>130</v>
      </c>
      <c r="E48" s="59">
        <f>VLOOKUP($D48,Résultats!$B$2:$AZ$212,E$2,FALSE)</f>
        <v>32001.800439999999</v>
      </c>
      <c r="F48" s="59">
        <f>VLOOKUP($D48,Résultats!$B$2:$AZ$212,F$2,FALSE)</f>
        <v>33963.92974</v>
      </c>
      <c r="G48" s="59">
        <f>VLOOKUP($D48,Résultats!$B$2:$AZ$212,G$2,FALSE)</f>
        <v>34255.391009999999</v>
      </c>
      <c r="H48" s="59">
        <f>VLOOKUP($D48,Résultats!$B$2:$AZ$212,H$2,FALSE)</f>
        <v>34333.114009999998</v>
      </c>
      <c r="I48" s="59">
        <f>VLOOKUP($D48,Résultats!$B$2:$AZ$212,I$2,FALSE)</f>
        <v>34662.315049999997</v>
      </c>
      <c r="J48" s="59">
        <f>VLOOKUP($D48,Résultats!$B$2:$AZ$212,J$2,FALSE)</f>
        <v>34952.246800000001</v>
      </c>
      <c r="K48" s="59">
        <f>VLOOKUP($D48,Résultats!$B$2:$AZ$212,K$2,FALSE)</f>
        <v>35111.580529999999</v>
      </c>
      <c r="L48" s="59">
        <f>VLOOKUP($D48,Résultats!$B$2:$AZ$212,L$2,FALSE)</f>
        <v>35225.404369999997</v>
      </c>
      <c r="M48" s="59">
        <f>VLOOKUP($D48,Résultats!$B$2:$AZ$212,M$2,FALSE)</f>
        <v>35277.524060000003</v>
      </c>
      <c r="N48" s="59">
        <f>VLOOKUP($D48,Résultats!$B$2:$AZ$212,N$2,FALSE)</f>
        <v>35283.073859999997</v>
      </c>
      <c r="O48" s="59">
        <f>VLOOKUP($D48,Résultats!$B$2:$AZ$212,O$2,FALSE)</f>
        <v>35343.759599999998</v>
      </c>
      <c r="P48" s="59">
        <f>VLOOKUP($D48,Résultats!$B$2:$AZ$212,P$2,FALSE)</f>
        <v>35458.006240000002</v>
      </c>
      <c r="Q48" s="59">
        <f>VLOOKUP($D48,Résultats!$B$2:$AZ$212,Q$2,FALSE)</f>
        <v>35612.081530000003</v>
      </c>
      <c r="R48" s="59">
        <f>VLOOKUP($D48,Résultats!$B$2:$AZ$212,R$2,FALSE)</f>
        <v>35789.987860000001</v>
      </c>
      <c r="S48" s="59">
        <f>VLOOKUP($D48,Résultats!$B$2:$AZ$212,S$2,FALSE)</f>
        <v>35981.851199999997</v>
      </c>
      <c r="T48" s="59">
        <f>VLOOKUP($D48,Résultats!$B$2:$AZ$212,T$2,FALSE)</f>
        <v>36175.137300000002</v>
      </c>
      <c r="U48" s="59">
        <f>VLOOKUP($D48,Résultats!$B$2:$AZ$212,U$2,FALSE)</f>
        <v>36367.053959999997</v>
      </c>
      <c r="V48" s="59">
        <f>VLOOKUP($D48,Résultats!$B$2:$AZ$212,V$2,FALSE)</f>
        <v>36556.892610000003</v>
      </c>
      <c r="W48" s="59">
        <f>VLOOKUP($D48,Résultats!$B$2:$AZ$212,W$2,FALSE)</f>
        <v>36745.289380000002</v>
      </c>
      <c r="X48" s="59">
        <f>VLOOKUP($D48,Résultats!$B$2:$AZ$212,X$2,FALSE)</f>
        <v>36934.248850000004</v>
      </c>
      <c r="Y48" s="59">
        <f>VLOOKUP($D48,Résultats!$B$2:$AZ$212,Y$2,FALSE)</f>
        <v>37122.306210000002</v>
      </c>
      <c r="Z48" s="59">
        <f>VLOOKUP($D48,Résultats!$B$2:$AZ$212,Z$2,FALSE)</f>
        <v>37311.652650000004</v>
      </c>
      <c r="AA48" s="59">
        <f>VLOOKUP($D48,Résultats!$B$2:$AZ$212,AA$2,FALSE)</f>
        <v>37503.889869999999</v>
      </c>
      <c r="AB48" s="59">
        <f>VLOOKUP($D48,Résultats!$B$2:$AZ$212,AB$2,FALSE)</f>
        <v>37700.498359999998</v>
      </c>
      <c r="AC48" s="59">
        <f>VLOOKUP($D48,Résultats!$B$2:$AZ$212,AC$2,FALSE)</f>
        <v>37903.973140000002</v>
      </c>
      <c r="AD48" s="59">
        <f>VLOOKUP($D48,Résultats!$B$2:$AZ$212,AD$2,FALSE)</f>
        <v>38119.315640000001</v>
      </c>
      <c r="AE48" s="59">
        <f>VLOOKUP($D48,Résultats!$B$2:$AZ$212,AE$2,FALSE)</f>
        <v>38344.629990000001</v>
      </c>
      <c r="AF48" s="59">
        <f>VLOOKUP($D48,Résultats!$B$2:$AZ$212,AF$2,FALSE)</f>
        <v>38576.51124</v>
      </c>
      <c r="AG48" s="59">
        <f>VLOOKUP($D48,Résultats!$B$2:$AZ$212,AG$2,FALSE)</f>
        <v>38813.017310000003</v>
      </c>
      <c r="AH48" s="59">
        <f>VLOOKUP($D48,Résultats!$B$2:$AZ$212,AH$2,FALSE)</f>
        <v>39052.268170000003</v>
      </c>
      <c r="AI48" s="59">
        <f>VLOOKUP($D48,Résultats!$B$2:$AZ$212,AI$2,FALSE)</f>
        <v>39292.527520000003</v>
      </c>
      <c r="AJ48" s="59">
        <f>VLOOKUP($D48,Résultats!$B$2:$AZ$212,AJ$2,FALSE)</f>
        <v>39533.9257</v>
      </c>
      <c r="AK48" s="59">
        <f>VLOOKUP($D48,Résultats!$B$2:$AZ$212,AK$2,FALSE)</f>
        <v>39776.458500000001</v>
      </c>
      <c r="AL48" s="59">
        <f>VLOOKUP($D48,Résultats!$B$2:$AZ$212,AL$2,FALSE)</f>
        <v>40020.017659999998</v>
      </c>
      <c r="AM48" s="103">
        <f>VLOOKUP($D48,Résultats!$B$2:$AZ$212,AM$2,FALSE)</f>
        <v>40265.372689999997</v>
      </c>
    </row>
    <row r="49" spans="2:40" x14ac:dyDescent="0.35">
      <c r="B49" s="230"/>
      <c r="C49" s="221" t="s">
        <v>490</v>
      </c>
      <c r="D49" s="3" t="s">
        <v>147</v>
      </c>
      <c r="E49" s="61">
        <f>VLOOKUP($D49,Résultats!$B$2:$AZ$212,E$2,FALSE)</f>
        <v>2.411668513</v>
      </c>
      <c r="F49" s="61">
        <f>VLOOKUP($D49,Résultats!$B$2:$AZ$212,F$2,FALSE)</f>
        <v>81.93157377</v>
      </c>
      <c r="G49" s="61">
        <f>VLOOKUP($D49,Résultats!$B$2:$AZ$212,G$2,FALSE)</f>
        <v>168.46435059999999</v>
      </c>
      <c r="H49" s="61">
        <f>VLOOKUP($D49,Résultats!$B$2:$AZ$212,H$2,FALSE)</f>
        <v>208.7148498</v>
      </c>
      <c r="I49" s="61">
        <f>VLOOKUP($D49,Résultats!$B$2:$AZ$212,I$2,FALSE)</f>
        <v>296.997906</v>
      </c>
      <c r="J49" s="61">
        <f>VLOOKUP($D49,Résultats!$B$2:$AZ$212,J$2,FALSE)</f>
        <v>458.63730040000002</v>
      </c>
      <c r="K49" s="61">
        <f>VLOOKUP($D49,Résultats!$B$2:$AZ$212,K$2,FALSE)</f>
        <v>735.00148539999998</v>
      </c>
      <c r="L49" s="61">
        <f>VLOOKUP($D49,Résultats!$B$2:$AZ$212,L$2,FALSE)</f>
        <v>1033.344697</v>
      </c>
      <c r="M49" s="61">
        <f>VLOOKUP($D49,Résultats!$B$2:$AZ$212,M$2,FALSE)</f>
        <v>1354.0856140000001</v>
      </c>
      <c r="N49" s="61">
        <f>VLOOKUP($D49,Résultats!$B$2:$AZ$212,N$2,FALSE)</f>
        <v>1701.5705399999999</v>
      </c>
      <c r="O49" s="61">
        <f>VLOOKUP($D49,Résultats!$B$2:$AZ$212,O$2,FALSE)</f>
        <v>2097.0675729999998</v>
      </c>
      <c r="P49" s="61">
        <f>VLOOKUP($D49,Résultats!$B$2:$AZ$212,P$2,FALSE)</f>
        <v>2547.418999</v>
      </c>
      <c r="Q49" s="61">
        <f>VLOOKUP($D49,Résultats!$B$2:$AZ$212,Q$2,FALSE)</f>
        <v>3056.8033829999999</v>
      </c>
      <c r="R49" s="61">
        <f>VLOOKUP($D49,Résultats!$B$2:$AZ$212,R$2,FALSE)</f>
        <v>3627.7259450000001</v>
      </c>
      <c r="S49" s="61">
        <f>VLOOKUP($D49,Résultats!$B$2:$AZ$212,S$2,FALSE)</f>
        <v>4262.8447889999998</v>
      </c>
      <c r="T49" s="61">
        <f>VLOOKUP($D49,Résultats!$B$2:$AZ$212,T$2,FALSE)</f>
        <v>4962.3310860000001</v>
      </c>
      <c r="U49" s="61">
        <f>VLOOKUP($D49,Résultats!$B$2:$AZ$212,U$2,FALSE)</f>
        <v>5727.7800239999997</v>
      </c>
      <c r="V49" s="61">
        <f>VLOOKUP($D49,Résultats!$B$2:$AZ$212,V$2,FALSE)</f>
        <v>6560.135045</v>
      </c>
      <c r="W49" s="61">
        <f>VLOOKUP($D49,Résultats!$B$2:$AZ$212,W$2,FALSE)</f>
        <v>7459.4515680000004</v>
      </c>
      <c r="X49" s="61">
        <f>VLOOKUP($D49,Résultats!$B$2:$AZ$212,X$2,FALSE)</f>
        <v>8424.9821100000008</v>
      </c>
      <c r="Y49" s="61">
        <f>VLOOKUP($D49,Résultats!$B$2:$AZ$212,Y$2,FALSE)</f>
        <v>9452.6853410000003</v>
      </c>
      <c r="Z49" s="61">
        <f>VLOOKUP($D49,Résultats!$B$2:$AZ$212,Z$2,FALSE)</f>
        <v>10538.871660000001</v>
      </c>
      <c r="AA49" s="61">
        <f>VLOOKUP($D49,Résultats!$B$2:$AZ$212,AA$2,FALSE)</f>
        <v>11678.25589</v>
      </c>
      <c r="AB49" s="61">
        <f>VLOOKUP($D49,Résultats!$B$2:$AZ$212,AB$2,FALSE)</f>
        <v>12864.38644</v>
      </c>
      <c r="AC49" s="61">
        <f>VLOOKUP($D49,Résultats!$B$2:$AZ$212,AC$2,FALSE)</f>
        <v>14090.715850000001</v>
      </c>
      <c r="AD49" s="61">
        <f>VLOOKUP($D49,Résultats!$B$2:$AZ$212,AD$2,FALSE)</f>
        <v>15352.186799999999</v>
      </c>
      <c r="AE49" s="61">
        <f>VLOOKUP($D49,Résultats!$B$2:$AZ$212,AE$2,FALSE)</f>
        <v>16638.58251</v>
      </c>
      <c r="AF49" s="61">
        <f>VLOOKUP($D49,Résultats!$B$2:$AZ$212,AF$2,FALSE)</f>
        <v>17938.318329999998</v>
      </c>
      <c r="AG49" s="61">
        <f>VLOOKUP($D49,Résultats!$B$2:$AZ$212,AG$2,FALSE)</f>
        <v>19241.095379999999</v>
      </c>
      <c r="AH49" s="61">
        <f>VLOOKUP($D49,Résultats!$B$2:$AZ$212,AH$2,FALSE)</f>
        <v>20537.153320000001</v>
      </c>
      <c r="AI49" s="61">
        <f>VLOOKUP($D49,Résultats!$B$2:$AZ$212,AI$2,FALSE)</f>
        <v>21817.569449999999</v>
      </c>
      <c r="AJ49" s="61">
        <f>VLOOKUP($D49,Résultats!$B$2:$AZ$212,AJ$2,FALSE)</f>
        <v>23075.963479999999</v>
      </c>
      <c r="AK49" s="61">
        <f>VLOOKUP($D49,Résultats!$B$2:$AZ$212,AK$2,FALSE)</f>
        <v>24306.874019999999</v>
      </c>
      <c r="AL49" s="61">
        <f>VLOOKUP($D49,Résultats!$B$2:$AZ$212,AL$2,FALSE)</f>
        <v>25505.778460000001</v>
      </c>
      <c r="AM49" s="225">
        <f>VLOOKUP($D49,Résultats!$B$2:$AZ$212,AM$2,FALSE)</f>
        <v>26669.965759999999</v>
      </c>
    </row>
    <row r="50" spans="2:40" x14ac:dyDescent="0.35">
      <c r="B50" s="230"/>
      <c r="C50" s="222" t="s">
        <v>27</v>
      </c>
      <c r="D50" s="63" t="s">
        <v>138</v>
      </c>
      <c r="E50" s="25">
        <f>VLOOKUP($D50,Résultats!$B$2:$AZ$212,E$2,FALSE)</f>
        <v>7.1825179100000001E-3</v>
      </c>
      <c r="F50" s="25">
        <f>VLOOKUP($D50,Résultats!$B$2:$AZ$212,F$2,FALSE)</f>
        <v>1.4016744000000001</v>
      </c>
      <c r="G50" s="25">
        <f>VLOOKUP($D50,Résultats!$B$2:$AZ$212,G$2,FALSE)</f>
        <v>3.8237391540000001</v>
      </c>
      <c r="H50" s="25">
        <f>VLOOKUP($D50,Résultats!$B$2:$AZ$212,H$2,FALSE)</f>
        <v>5.1477603910000003</v>
      </c>
      <c r="I50" s="25">
        <f>VLOOKUP($D50,Résultats!$B$2:$AZ$212,I$2,FALSE)</f>
        <v>8.1712835269999999</v>
      </c>
      <c r="J50" s="25">
        <f>VLOOKUP($D50,Résultats!$B$2:$AZ$212,J$2,FALSE)</f>
        <v>14.06030569</v>
      </c>
      <c r="K50" s="25">
        <f>VLOOKUP($D50,Résultats!$B$2:$AZ$212,K$2,FALSE)</f>
        <v>24.837288090000001</v>
      </c>
      <c r="L50" s="25">
        <f>VLOOKUP($D50,Résultats!$B$2:$AZ$212,L$2,FALSE)</f>
        <v>37.446774609999999</v>
      </c>
      <c r="M50" s="25">
        <f>VLOOKUP($D50,Résultats!$B$2:$AZ$212,M$2,FALSE)</f>
        <v>52.129362440000001</v>
      </c>
      <c r="N50" s="25">
        <f>VLOOKUP($D50,Résultats!$B$2:$AZ$212,N$2,FALSE)</f>
        <v>69.316777160000001</v>
      </c>
      <c r="O50" s="25">
        <f>VLOOKUP($D50,Résultats!$B$2:$AZ$212,O$2,FALSE)</f>
        <v>90.297035339999894</v>
      </c>
      <c r="P50" s="25">
        <f>VLOOKUP($D50,Résultats!$B$2:$AZ$212,P$2,FALSE)</f>
        <v>115.76669440000001</v>
      </c>
      <c r="Q50" s="25">
        <f>VLOOKUP($D50,Résultats!$B$2:$AZ$212,Q$2,FALSE)</f>
        <v>146.3162299</v>
      </c>
      <c r="R50" s="25">
        <f>VLOOKUP($D50,Résultats!$B$2:$AZ$212,R$2,FALSE)</f>
        <v>182.4593399</v>
      </c>
      <c r="S50" s="25">
        <f>VLOOKUP($D50,Résultats!$B$2:$AZ$212,S$2,FALSE)</f>
        <v>224.7308783</v>
      </c>
      <c r="T50" s="25">
        <f>VLOOKUP($D50,Résultats!$B$2:$AZ$212,T$2,FALSE)</f>
        <v>273.52416529999999</v>
      </c>
      <c r="U50" s="25">
        <f>VLOOKUP($D50,Résultats!$B$2:$AZ$212,U$2,FALSE)</f>
        <v>329.33266839999999</v>
      </c>
      <c r="V50" s="25">
        <f>VLOOKUP($D50,Résultats!$B$2:$AZ$212,V$2,FALSE)</f>
        <v>392.6259579</v>
      </c>
      <c r="W50" s="25">
        <f>VLOOKUP($D50,Résultats!$B$2:$AZ$212,W$2,FALSE)</f>
        <v>463.83054129999999</v>
      </c>
      <c r="X50" s="25">
        <f>VLOOKUP($D50,Résultats!$B$2:$AZ$212,X$2,FALSE)</f>
        <v>543.33011599999998</v>
      </c>
      <c r="Y50" s="25">
        <f>VLOOKUP($D50,Résultats!$B$2:$AZ$212,Y$2,FALSE)</f>
        <v>631.26428090000002</v>
      </c>
      <c r="Z50" s="25">
        <f>VLOOKUP($D50,Résultats!$B$2:$AZ$212,Z$2,FALSE)</f>
        <v>727.78405299999997</v>
      </c>
      <c r="AA50" s="25">
        <f>VLOOKUP($D50,Résultats!$B$2:$AZ$212,AA$2,FALSE)</f>
        <v>832.90411429999995</v>
      </c>
      <c r="AB50" s="25">
        <f>VLOOKUP($D50,Résultats!$B$2:$AZ$212,AB$2,FALSE)</f>
        <v>946.51652879999995</v>
      </c>
      <c r="AC50" s="25">
        <f>VLOOKUP($D50,Résultats!$B$2:$AZ$212,AC$2,FALSE)</f>
        <v>1068.4842189999999</v>
      </c>
      <c r="AD50" s="25">
        <f>VLOOKUP($D50,Résultats!$B$2:$AZ$212,AD$2,FALSE)</f>
        <v>1198.76882</v>
      </c>
      <c r="AE50" s="25">
        <f>VLOOKUP($D50,Résultats!$B$2:$AZ$212,AE$2,FALSE)</f>
        <v>1336.8236280000001</v>
      </c>
      <c r="AF50" s="25">
        <f>VLOOKUP($D50,Résultats!$B$2:$AZ$212,AF$2,FALSE)</f>
        <v>1481.9038270000001</v>
      </c>
      <c r="AG50" s="25">
        <f>VLOOKUP($D50,Résultats!$B$2:$AZ$212,AG$2,FALSE)</f>
        <v>1633.311283</v>
      </c>
      <c r="AH50" s="25">
        <f>VLOOKUP($D50,Résultats!$B$2:$AZ$212,AH$2,FALSE)</f>
        <v>1790.3223069999999</v>
      </c>
      <c r="AI50" s="25">
        <f>VLOOKUP($D50,Résultats!$B$2:$AZ$212,AI$2,FALSE)</f>
        <v>1952.223696</v>
      </c>
      <c r="AJ50" s="25">
        <f>VLOOKUP($D50,Résultats!$B$2:$AZ$212,AJ$2,FALSE)</f>
        <v>2118.496263</v>
      </c>
      <c r="AK50" s="25">
        <f>VLOOKUP($D50,Résultats!$B$2:$AZ$212,AK$2,FALSE)</f>
        <v>2288.658367</v>
      </c>
      <c r="AL50" s="25">
        <f>VLOOKUP($D50,Résultats!$B$2:$AZ$212,AL$2,FALSE)</f>
        <v>2462.2762560000001</v>
      </c>
      <c r="AM50" s="102">
        <f>VLOOKUP($D50,Résultats!$B$2:$AZ$212,AM$2,FALSE)</f>
        <v>2639.0776850000002</v>
      </c>
    </row>
    <row r="51" spans="2:40" x14ac:dyDescent="0.35">
      <c r="B51" s="230"/>
      <c r="C51" s="218" t="s">
        <v>28</v>
      </c>
      <c r="D51" s="54" t="s">
        <v>139</v>
      </c>
      <c r="E51" s="25">
        <f>VLOOKUP($D51,Résultats!$B$2:$AZ$212,E$2,FALSE)</f>
        <v>1.6464540999999999E-2</v>
      </c>
      <c r="F51" s="25">
        <f>VLOOKUP($D51,Résultats!$B$2:$AZ$212,F$2,FALSE)</f>
        <v>1.2351353380000001</v>
      </c>
      <c r="G51" s="25">
        <f>VLOOKUP($D51,Résultats!$B$2:$AZ$212,G$2,FALSE)</f>
        <v>3.0618762190000002</v>
      </c>
      <c r="H51" s="25">
        <f>VLOOKUP($D51,Résultats!$B$2:$AZ$212,H$2,FALSE)</f>
        <v>4.0163425610000001</v>
      </c>
      <c r="I51" s="25">
        <f>VLOOKUP($D51,Résultats!$B$2:$AZ$212,I$2,FALSE)</f>
        <v>6.1697303740000002</v>
      </c>
      <c r="J51" s="25">
        <f>VLOOKUP($D51,Résultats!$B$2:$AZ$212,J$2,FALSE)</f>
        <v>10.29199788</v>
      </c>
      <c r="K51" s="25">
        <f>VLOOKUP($D51,Résultats!$B$2:$AZ$212,K$2,FALSE)</f>
        <v>17.696601250000001</v>
      </c>
      <c r="L51" s="25">
        <f>VLOOKUP($D51,Résultats!$B$2:$AZ$212,L$2,FALSE)</f>
        <v>26.176473949999998</v>
      </c>
      <c r="M51" s="25">
        <f>VLOOKUP($D51,Résultats!$B$2:$AZ$212,M$2,FALSE)</f>
        <v>35.844565920000001</v>
      </c>
      <c r="N51" s="25">
        <f>VLOOKUP($D51,Résultats!$B$2:$AZ$212,N$2,FALSE)</f>
        <v>46.933669109999997</v>
      </c>
      <c r="O51" s="25">
        <f>VLOOKUP($D51,Résultats!$B$2:$AZ$212,O$2,FALSE)</f>
        <v>60.220808400000003</v>
      </c>
      <c r="P51" s="25">
        <f>VLOOKUP($D51,Résultats!$B$2:$AZ$212,P$2,FALSE)</f>
        <v>76.076530059999996</v>
      </c>
      <c r="Q51" s="25">
        <f>VLOOKUP($D51,Résultats!$B$2:$AZ$212,Q$2,FALSE)</f>
        <v>94.79341952</v>
      </c>
      <c r="R51" s="25">
        <f>VLOOKUP($D51,Résultats!$B$2:$AZ$212,R$2,FALSE)</f>
        <v>116.6085547</v>
      </c>
      <c r="S51" s="25">
        <f>VLOOKUP($D51,Résultats!$B$2:$AZ$212,S$2,FALSE)</f>
        <v>141.76521640000001</v>
      </c>
      <c r="T51" s="25">
        <f>VLOOKUP($D51,Résultats!$B$2:$AZ$212,T$2,FALSE)</f>
        <v>170.41428110000001</v>
      </c>
      <c r="U51" s="25">
        <f>VLOOKUP($D51,Résultats!$B$2:$AZ$212,U$2,FALSE)</f>
        <v>202.7603977</v>
      </c>
      <c r="V51" s="25">
        <f>VLOOKUP($D51,Résultats!$B$2:$AZ$212,V$2,FALSE)</f>
        <v>238.98582049999999</v>
      </c>
      <c r="W51" s="25">
        <f>VLOOKUP($D51,Résultats!$B$2:$AZ$212,W$2,FALSE)</f>
        <v>279.23922649999997</v>
      </c>
      <c r="X51" s="25">
        <f>VLOOKUP($D51,Résultats!$B$2:$AZ$212,X$2,FALSE)</f>
        <v>323.63640670000001</v>
      </c>
      <c r="Y51" s="25">
        <f>VLOOKUP($D51,Résultats!$B$2:$AZ$212,Y$2,FALSE)</f>
        <v>372.14736549999998</v>
      </c>
      <c r="Z51" s="25">
        <f>VLOOKUP($D51,Résultats!$B$2:$AZ$212,Z$2,FALSE)</f>
        <v>424.74541859999999</v>
      </c>
      <c r="AA51" s="25">
        <f>VLOOKUP($D51,Résultats!$B$2:$AZ$212,AA$2,FALSE)</f>
        <v>481.32298429999997</v>
      </c>
      <c r="AB51" s="25">
        <f>VLOOKUP($D51,Résultats!$B$2:$AZ$212,AB$2,FALSE)</f>
        <v>541.70297930000004</v>
      </c>
      <c r="AC51" s="25">
        <f>VLOOKUP($D51,Résultats!$B$2:$AZ$212,AC$2,FALSE)</f>
        <v>605.68964370000003</v>
      </c>
      <c r="AD51" s="25">
        <f>VLOOKUP($D51,Résultats!$B$2:$AZ$212,AD$2,FALSE)</f>
        <v>673.13996069999996</v>
      </c>
      <c r="AE51" s="25">
        <f>VLOOKUP($D51,Résultats!$B$2:$AZ$212,AE$2,FALSE)</f>
        <v>743.63901239999996</v>
      </c>
      <c r="AF51" s="25">
        <f>VLOOKUP($D51,Résultats!$B$2:$AZ$212,AF$2,FALSE)</f>
        <v>816.6734017</v>
      </c>
      <c r="AG51" s="25">
        <f>VLOOKUP($D51,Résultats!$B$2:$AZ$212,AG$2,FALSE)</f>
        <v>891.76256750000005</v>
      </c>
      <c r="AH51" s="25">
        <f>VLOOKUP($D51,Résultats!$B$2:$AZ$212,AH$2,FALSE)</f>
        <v>968.42183439999997</v>
      </c>
      <c r="AI51" s="25">
        <f>VLOOKUP($D51,Résultats!$B$2:$AZ$212,AI$2,FALSE)</f>
        <v>1046.180824</v>
      </c>
      <c r="AJ51" s="25">
        <f>VLOOKUP($D51,Résultats!$B$2:$AZ$212,AJ$2,FALSE)</f>
        <v>1124.6766749999999</v>
      </c>
      <c r="AK51" s="25">
        <f>VLOOKUP($D51,Résultats!$B$2:$AZ$212,AK$2,FALSE)</f>
        <v>1203.5727380000001</v>
      </c>
      <c r="AL51" s="25">
        <f>VLOOKUP($D51,Résultats!$B$2:$AZ$212,AL$2,FALSE)</f>
        <v>1282.5629719999999</v>
      </c>
      <c r="AM51" s="102">
        <f>VLOOKUP($D51,Résultats!$B$2:$AZ$212,AM$2,FALSE)</f>
        <v>1361.425567</v>
      </c>
    </row>
    <row r="52" spans="2:40" x14ac:dyDescent="0.35">
      <c r="B52" s="230"/>
      <c r="C52" s="218" t="s">
        <v>29</v>
      </c>
      <c r="D52" s="54" t="s">
        <v>140</v>
      </c>
      <c r="E52" s="25">
        <f>VLOOKUP($D52,Résultats!$B$2:$AZ$212,E$2,FALSE)</f>
        <v>6.7405168000000001E-2</v>
      </c>
      <c r="F52" s="25">
        <f>VLOOKUP($D52,Résultats!$B$2:$AZ$212,F$2,FALSE)</f>
        <v>2.406552832</v>
      </c>
      <c r="G52" s="25">
        <f>VLOOKUP($D52,Résultats!$B$2:$AZ$212,G$2,FALSE)</f>
        <v>4.9951281310000004</v>
      </c>
      <c r="H52" s="25">
        <f>VLOOKUP($D52,Résultats!$B$2:$AZ$212,H$2,FALSE)</f>
        <v>6.2016842179999996</v>
      </c>
      <c r="I52" s="25">
        <f>VLOOKUP($D52,Résultats!$B$2:$AZ$212,I$2,FALSE)</f>
        <v>8.8442736499999999</v>
      </c>
      <c r="J52" s="25">
        <f>VLOOKUP($D52,Résultats!$B$2:$AZ$212,J$2,FALSE)</f>
        <v>13.67537566</v>
      </c>
      <c r="K52" s="25">
        <f>VLOOKUP($D52,Résultats!$B$2:$AZ$212,K$2,FALSE)</f>
        <v>21.91574207</v>
      </c>
      <c r="L52" s="25">
        <f>VLOOKUP($D52,Résultats!$B$2:$AZ$212,L$2,FALSE)</f>
        <v>30.777822629999999</v>
      </c>
      <c r="M52" s="25">
        <f>VLOOKUP($D52,Résultats!$B$2:$AZ$212,M$2,FALSE)</f>
        <v>40.251970350000001</v>
      </c>
      <c r="N52" s="25">
        <f>VLOOKUP($D52,Résultats!$B$2:$AZ$212,N$2,FALSE)</f>
        <v>50.438421130000002</v>
      </c>
      <c r="O52" s="25">
        <f>VLOOKUP($D52,Résultats!$B$2:$AZ$212,O$2,FALSE)</f>
        <v>61.925487969999999</v>
      </c>
      <c r="P52" s="25">
        <f>VLOOKUP($D52,Résultats!$B$2:$AZ$212,P$2,FALSE)</f>
        <v>74.865032240000005</v>
      </c>
      <c r="Q52" s="25">
        <f>VLOOKUP($D52,Résultats!$B$2:$AZ$212,Q$2,FALSE)</f>
        <v>89.322468560000004</v>
      </c>
      <c r="R52" s="25">
        <f>VLOOKUP($D52,Résultats!$B$2:$AZ$212,R$2,FALSE)</f>
        <v>105.3075304</v>
      </c>
      <c r="S52" s="25">
        <f>VLOOKUP($D52,Résultats!$B$2:$AZ$212,S$2,FALSE)</f>
        <v>122.8271639</v>
      </c>
      <c r="T52" s="25">
        <f>VLOOKUP($D52,Résultats!$B$2:$AZ$212,T$2,FALSE)</f>
        <v>141.81164949999999</v>
      </c>
      <c r="U52" s="25">
        <f>VLOOKUP($D52,Résultats!$B$2:$AZ$212,U$2,FALSE)</f>
        <v>162.22401830000001</v>
      </c>
      <c r="V52" s="25">
        <f>VLOOKUP($D52,Résultats!$B$2:$AZ$212,V$2,FALSE)</f>
        <v>184.0011154</v>
      </c>
      <c r="W52" s="25">
        <f>VLOOKUP($D52,Résultats!$B$2:$AZ$212,W$2,FALSE)</f>
        <v>207.04722670000001</v>
      </c>
      <c r="X52" s="25">
        <f>VLOOKUP($D52,Résultats!$B$2:$AZ$212,X$2,FALSE)</f>
        <v>231.23682700000001</v>
      </c>
      <c r="Y52" s="25">
        <f>VLOOKUP($D52,Résultats!$B$2:$AZ$212,Y$2,FALSE)</f>
        <v>256.35186429999999</v>
      </c>
      <c r="Z52" s="25">
        <f>VLOOKUP($D52,Résultats!$B$2:$AZ$212,Z$2,FALSE)</f>
        <v>282.1797545</v>
      </c>
      <c r="AA52" s="25">
        <f>VLOOKUP($D52,Résultats!$B$2:$AZ$212,AA$2,FALSE)</f>
        <v>308.4630803</v>
      </c>
      <c r="AB52" s="25">
        <f>VLOOKUP($D52,Résultats!$B$2:$AZ$212,AB$2,FALSE)</f>
        <v>334.91444209999997</v>
      </c>
      <c r="AC52" s="25">
        <f>VLOOKUP($D52,Résultats!$B$2:$AZ$212,AC$2,FALSE)</f>
        <v>361.24195800000001</v>
      </c>
      <c r="AD52" s="25">
        <f>VLOOKUP($D52,Résultats!$B$2:$AZ$212,AD$2,FALSE)</f>
        <v>387.18914360000002</v>
      </c>
      <c r="AE52" s="25">
        <f>VLOOKUP($D52,Résultats!$B$2:$AZ$212,AE$2,FALSE)</f>
        <v>412.38415429999998</v>
      </c>
      <c r="AF52" s="25">
        <f>VLOOKUP($D52,Résultats!$B$2:$AZ$212,AF$2,FALSE)</f>
        <v>436.43500189999997</v>
      </c>
      <c r="AG52" s="25">
        <f>VLOOKUP($D52,Résultats!$B$2:$AZ$212,AG$2,FALSE)</f>
        <v>458.9903946</v>
      </c>
      <c r="AH52" s="25">
        <f>VLOOKUP($D52,Résultats!$B$2:$AZ$212,AH$2,FALSE)</f>
        <v>479.72486739999999</v>
      </c>
      <c r="AI52" s="25">
        <f>VLOOKUP($D52,Résultats!$B$2:$AZ$212,AI$2,FALSE)</f>
        <v>498.34462330000002</v>
      </c>
      <c r="AJ52" s="25">
        <f>VLOOKUP($D52,Résultats!$B$2:$AZ$212,AJ$2,FALSE)</f>
        <v>514.62050199999999</v>
      </c>
      <c r="AK52" s="25">
        <f>VLOOKUP($D52,Résultats!$B$2:$AZ$212,AK$2,FALSE)</f>
        <v>528.35399729999995</v>
      </c>
      <c r="AL52" s="25">
        <f>VLOOKUP($D52,Résultats!$B$2:$AZ$212,AL$2,FALSE)</f>
        <v>539.37644890000001</v>
      </c>
      <c r="AM52" s="102">
        <f>VLOOKUP($D52,Résultats!$B$2:$AZ$212,AM$2,FALSE)</f>
        <v>547.56064079999999</v>
      </c>
    </row>
    <row r="53" spans="2:40" x14ac:dyDescent="0.35">
      <c r="B53" s="230"/>
      <c r="C53" s="218" t="s">
        <v>30</v>
      </c>
      <c r="D53" s="54" t="s">
        <v>141</v>
      </c>
      <c r="E53" s="25">
        <f>VLOOKUP($D53,Résultats!$B$2:$AZ$212,E$2,FALSE)</f>
        <v>1.5834689479999999</v>
      </c>
      <c r="F53" s="25">
        <f>VLOOKUP($D53,Résultats!$B$2:$AZ$212,F$2,FALSE)</f>
        <v>53.330725129999998</v>
      </c>
      <c r="G53" s="25">
        <f>VLOOKUP($D53,Résultats!$B$2:$AZ$212,G$2,FALSE)</f>
        <v>109.1278018</v>
      </c>
      <c r="H53" s="25">
        <f>VLOOKUP($D53,Résultats!$B$2:$AZ$212,H$2,FALSE)</f>
        <v>134.96802840000001</v>
      </c>
      <c r="I53" s="25">
        <f>VLOOKUP($D53,Résultats!$B$2:$AZ$212,I$2,FALSE)</f>
        <v>191.5747264</v>
      </c>
      <c r="J53" s="25">
        <f>VLOOKUP($D53,Résultats!$B$2:$AZ$212,J$2,FALSE)</f>
        <v>295.01279920000002</v>
      </c>
      <c r="K53" s="25">
        <f>VLOOKUP($D53,Résultats!$B$2:$AZ$212,K$2,FALSE)</f>
        <v>471.45715330000002</v>
      </c>
      <c r="L53" s="25">
        <f>VLOOKUP($D53,Résultats!$B$2:$AZ$212,L$2,FALSE)</f>
        <v>661.36977720000004</v>
      </c>
      <c r="M53" s="25">
        <f>VLOOKUP($D53,Résultats!$B$2:$AZ$212,M$2,FALSE)</f>
        <v>864.88754040000003</v>
      </c>
      <c r="N53" s="25">
        <f>VLOOKUP($D53,Résultats!$B$2:$AZ$212,N$2,FALSE)</f>
        <v>1084.632879</v>
      </c>
      <c r="O53" s="25">
        <f>VLOOKUP($D53,Résultats!$B$2:$AZ$212,O$2,FALSE)</f>
        <v>1333.918195</v>
      </c>
      <c r="P53" s="25">
        <f>VLOOKUP($D53,Résultats!$B$2:$AZ$212,P$2,FALSE)</f>
        <v>1616.862674</v>
      </c>
      <c r="Q53" s="25">
        <f>VLOOKUP($D53,Résultats!$B$2:$AZ$212,Q$2,FALSE)</f>
        <v>1935.8864120000001</v>
      </c>
      <c r="R53" s="25">
        <f>VLOOKUP($D53,Résultats!$B$2:$AZ$212,R$2,FALSE)</f>
        <v>2292.3482349999999</v>
      </c>
      <c r="S53" s="25">
        <f>VLOOKUP($D53,Résultats!$B$2:$AZ$212,S$2,FALSE)</f>
        <v>2687.6962509999998</v>
      </c>
      <c r="T53" s="25">
        <f>VLOOKUP($D53,Résultats!$B$2:$AZ$212,T$2,FALSE)</f>
        <v>3121.8171710000001</v>
      </c>
      <c r="U53" s="25">
        <f>VLOOKUP($D53,Résultats!$B$2:$AZ$212,U$2,FALSE)</f>
        <v>3595.4816599999999</v>
      </c>
      <c r="V53" s="25">
        <f>VLOOKUP($D53,Résultats!$B$2:$AZ$212,V$2,FALSE)</f>
        <v>4109.0441410000003</v>
      </c>
      <c r="W53" s="25">
        <f>VLOOKUP($D53,Résultats!$B$2:$AZ$212,W$2,FALSE)</f>
        <v>4662.2978300000004</v>
      </c>
      <c r="X53" s="25">
        <f>VLOOKUP($D53,Résultats!$B$2:$AZ$212,X$2,FALSE)</f>
        <v>5254.5309559999996</v>
      </c>
      <c r="Y53" s="25">
        <f>VLOOKUP($D53,Résultats!$B$2:$AZ$212,Y$2,FALSE)</f>
        <v>5882.9967909999996</v>
      </c>
      <c r="Z53" s="25">
        <f>VLOOKUP($D53,Résultats!$B$2:$AZ$212,Z$2,FALSE)</f>
        <v>6545.1756079999996</v>
      </c>
      <c r="AA53" s="25">
        <f>VLOOKUP($D53,Résultats!$B$2:$AZ$212,AA$2,FALSE)</f>
        <v>7237.5730659999999</v>
      </c>
      <c r="AB53" s="25">
        <f>VLOOKUP($D53,Résultats!$B$2:$AZ$212,AB$2,FALSE)</f>
        <v>7955.9959779999999</v>
      </c>
      <c r="AC53" s="25">
        <f>VLOOKUP($D53,Résultats!$B$2:$AZ$212,AC$2,FALSE)</f>
        <v>8696.2060320000001</v>
      </c>
      <c r="AD53" s="25">
        <f>VLOOKUP($D53,Résultats!$B$2:$AZ$212,AD$2,FALSE)</f>
        <v>9454.8943170000002</v>
      </c>
      <c r="AE53" s="25">
        <f>VLOOKUP($D53,Résultats!$B$2:$AZ$212,AE$2,FALSE)</f>
        <v>10225.63643</v>
      </c>
      <c r="AF53" s="25">
        <f>VLOOKUP($D53,Résultats!$B$2:$AZ$212,AF$2,FALSE)</f>
        <v>11001.21927</v>
      </c>
      <c r="AG53" s="25">
        <f>VLOOKUP($D53,Résultats!$B$2:$AZ$212,AG$2,FALSE)</f>
        <v>11775.2538</v>
      </c>
      <c r="AH53" s="25">
        <f>VLOOKUP($D53,Résultats!$B$2:$AZ$212,AH$2,FALSE)</f>
        <v>12541.722659999999</v>
      </c>
      <c r="AI53" s="25">
        <f>VLOOKUP($D53,Résultats!$B$2:$AZ$212,AI$2,FALSE)</f>
        <v>13295.15713</v>
      </c>
      <c r="AJ53" s="25">
        <f>VLOOKUP($D53,Résultats!$B$2:$AZ$212,AJ$2,FALSE)</f>
        <v>14031.658299999999</v>
      </c>
      <c r="AK53" s="25">
        <f>VLOOKUP($D53,Résultats!$B$2:$AZ$212,AK$2,FALSE)</f>
        <v>14747.914059999999</v>
      </c>
      <c r="AL53" s="25">
        <f>VLOOKUP($D53,Résultats!$B$2:$AZ$212,AL$2,FALSE)</f>
        <v>15441.206389999999</v>
      </c>
      <c r="AM53" s="102">
        <f>VLOOKUP($D53,Résultats!$B$2:$AZ$212,AM$2,FALSE)</f>
        <v>16109.92316</v>
      </c>
    </row>
    <row r="54" spans="2:40" x14ac:dyDescent="0.35">
      <c r="B54" s="230"/>
      <c r="C54" s="218" t="s">
        <v>31</v>
      </c>
      <c r="D54" s="54" t="s">
        <v>142</v>
      </c>
      <c r="E54" s="25">
        <f>VLOOKUP($D54,Résultats!$B$2:$AZ$212,E$2,FALSE)</f>
        <v>0.62410555599999995</v>
      </c>
      <c r="F54" s="25">
        <f>VLOOKUP($D54,Résultats!$B$2:$AZ$212,F$2,FALSE)</f>
        <v>20.415948369999999</v>
      </c>
      <c r="G54" s="25">
        <f>VLOOKUP($D54,Résultats!$B$2:$AZ$212,G$2,FALSE)</f>
        <v>41.295438019999999</v>
      </c>
      <c r="H54" s="25">
        <f>VLOOKUP($D54,Résultats!$B$2:$AZ$212,H$2,FALSE)</f>
        <v>50.866737039999997</v>
      </c>
      <c r="I54" s="25">
        <f>VLOOKUP($D54,Résultats!$B$2:$AZ$212,I$2,FALSE)</f>
        <v>71.777179259999997</v>
      </c>
      <c r="J54" s="25">
        <f>VLOOKUP($D54,Résultats!$B$2:$AZ$212,J$2,FALSE)</f>
        <v>109.8171869</v>
      </c>
      <c r="K54" s="25">
        <f>VLOOKUP($D54,Résultats!$B$2:$AZ$212,K$2,FALSE)</f>
        <v>174.3679952</v>
      </c>
      <c r="L54" s="25">
        <f>VLOOKUP($D54,Résultats!$B$2:$AZ$212,L$2,FALSE)</f>
        <v>243.38466740000001</v>
      </c>
      <c r="M54" s="25">
        <f>VLOOKUP($D54,Résultats!$B$2:$AZ$212,M$2,FALSE)</f>
        <v>316.82122809999998</v>
      </c>
      <c r="N54" s="25">
        <f>VLOOKUP($D54,Résultats!$B$2:$AZ$212,N$2,FALSE)</f>
        <v>395.52776449999999</v>
      </c>
      <c r="O54" s="25">
        <f>VLOOKUP($D54,Résultats!$B$2:$AZ$212,O$2,FALSE)</f>
        <v>484.17996870000002</v>
      </c>
      <c r="P54" s="25">
        <f>VLOOKUP($D54,Résultats!$B$2:$AZ$212,P$2,FALSE)</f>
        <v>584.11034789999997</v>
      </c>
      <c r="Q54" s="25">
        <f>VLOOKUP($D54,Résultats!$B$2:$AZ$212,Q$2,FALSE)</f>
        <v>696.03733720000002</v>
      </c>
      <c r="R54" s="25">
        <f>VLOOKUP($D54,Résultats!$B$2:$AZ$212,R$2,FALSE)</f>
        <v>820.30257659999995</v>
      </c>
      <c r="S54" s="25">
        <f>VLOOKUP($D54,Résultats!$B$2:$AZ$212,S$2,FALSE)</f>
        <v>957.27985269999999</v>
      </c>
      <c r="T54" s="25">
        <f>VLOOKUP($D54,Résultats!$B$2:$AZ$212,T$2,FALSE)</f>
        <v>1106.7975409999999</v>
      </c>
      <c r="U54" s="25">
        <f>VLOOKUP($D54,Résultats!$B$2:$AZ$212,U$2,FALSE)</f>
        <v>1268.9943679999999</v>
      </c>
      <c r="V54" s="25">
        <f>VLOOKUP($D54,Résultats!$B$2:$AZ$212,V$2,FALSE)</f>
        <v>1443.8632600000001</v>
      </c>
      <c r="W54" s="25">
        <f>VLOOKUP($D54,Résultats!$B$2:$AZ$212,W$2,FALSE)</f>
        <v>1631.2029990000001</v>
      </c>
      <c r="X54" s="25">
        <f>VLOOKUP($D54,Résultats!$B$2:$AZ$212,X$2,FALSE)</f>
        <v>1830.6404050000001</v>
      </c>
      <c r="Y54" s="25">
        <f>VLOOKUP($D54,Résultats!$B$2:$AZ$212,Y$2,FALSE)</f>
        <v>2041.113589</v>
      </c>
      <c r="Z54" s="25">
        <f>VLOOKUP($D54,Résultats!$B$2:$AZ$212,Z$2,FALSE)</f>
        <v>2261.6513970000001</v>
      </c>
      <c r="AA54" s="25">
        <f>VLOOKUP($D54,Résultats!$B$2:$AZ$212,AA$2,FALSE)</f>
        <v>2490.9636679999999</v>
      </c>
      <c r="AB54" s="25">
        <f>VLOOKUP($D54,Résultats!$B$2:$AZ$212,AB$2,FALSE)</f>
        <v>2727.5418850000001</v>
      </c>
      <c r="AC54" s="25">
        <f>VLOOKUP($D54,Résultats!$B$2:$AZ$212,AC$2,FALSE)</f>
        <v>2969.8779500000001</v>
      </c>
      <c r="AD54" s="25">
        <f>VLOOKUP($D54,Résultats!$B$2:$AZ$212,AD$2,FALSE)</f>
        <v>3216.7938640000002</v>
      </c>
      <c r="AE54" s="25">
        <f>VLOOKUP($D54,Résultats!$B$2:$AZ$212,AE$2,FALSE)</f>
        <v>3466.0958949999999</v>
      </c>
      <c r="AF54" s="25">
        <f>VLOOKUP($D54,Résultats!$B$2:$AZ$212,AF$2,FALSE)</f>
        <v>3715.3588880000002</v>
      </c>
      <c r="AG54" s="25">
        <f>VLOOKUP($D54,Résultats!$B$2:$AZ$212,AG$2,FALSE)</f>
        <v>3962.4608509999998</v>
      </c>
      <c r="AH54" s="25">
        <f>VLOOKUP($D54,Résultats!$B$2:$AZ$212,AH$2,FALSE)</f>
        <v>4205.4323679999998</v>
      </c>
      <c r="AI54" s="25">
        <f>VLOOKUP($D54,Résultats!$B$2:$AZ$212,AI$2,FALSE)</f>
        <v>4442.5115930000002</v>
      </c>
      <c r="AJ54" s="25">
        <f>VLOOKUP($D54,Résultats!$B$2:$AZ$212,AJ$2,FALSE)</f>
        <v>4672.4747200000002</v>
      </c>
      <c r="AK54" s="25">
        <f>VLOOKUP($D54,Résultats!$B$2:$AZ$212,AK$2,FALSE)</f>
        <v>4894.3102630000003</v>
      </c>
      <c r="AL54" s="25">
        <f>VLOOKUP($D54,Résultats!$B$2:$AZ$212,AL$2,FALSE)</f>
        <v>5107.2179820000001</v>
      </c>
      <c r="AM54" s="102">
        <f>VLOOKUP($D54,Résultats!$B$2:$AZ$212,AM$2,FALSE)</f>
        <v>5310.7693200000003</v>
      </c>
    </row>
    <row r="55" spans="2:40" x14ac:dyDescent="0.35">
      <c r="B55" s="230"/>
      <c r="C55" s="218" t="s">
        <v>32</v>
      </c>
      <c r="D55" s="54" t="s">
        <v>143</v>
      </c>
      <c r="E55" s="25">
        <f>VLOOKUP($D55,Résultats!$B$2:$AZ$212,E$2,FALSE)</f>
        <v>8.5085212099999998E-3</v>
      </c>
      <c r="F55" s="25">
        <f>VLOOKUP($D55,Résultats!$B$2:$AZ$212,F$2,FALSE)</f>
        <v>8.8291498900000005E-3</v>
      </c>
      <c r="G55" s="25">
        <f>VLOOKUP($D55,Résultats!$B$2:$AZ$212,G$2,FALSE)</f>
        <v>6.9241195499999998E-3</v>
      </c>
      <c r="H55" s="25">
        <f>VLOOKUP($D55,Résultats!$B$2:$AZ$212,H$2,FALSE)</f>
        <v>6.3852775600000003E-3</v>
      </c>
      <c r="I55" s="25">
        <f>VLOOKUP($D55,Résultats!$B$2:$AZ$212,I$2,FALSE)</f>
        <v>5.8883688E-3</v>
      </c>
      <c r="J55" s="25">
        <f>VLOOKUP($D55,Résultats!$B$2:$AZ$212,J$2,FALSE)</f>
        <v>5.4301299900000001E-3</v>
      </c>
      <c r="K55" s="25">
        <f>VLOOKUP($D55,Résultats!$B$2:$AZ$212,K$2,FALSE)</f>
        <v>5.0075517800000002E-3</v>
      </c>
      <c r="L55" s="25">
        <f>VLOOKUP($D55,Résultats!$B$2:$AZ$212,L$2,FALSE)</f>
        <v>4.6178590300000001E-3</v>
      </c>
      <c r="M55" s="25">
        <f>VLOOKUP($D55,Résultats!$B$2:$AZ$212,M$2,FALSE)</f>
        <v>4.2584925700000003E-3</v>
      </c>
      <c r="N55" s="25">
        <f>VLOOKUP($D55,Résultats!$B$2:$AZ$212,N$2,FALSE)</f>
        <v>3.9270923700000003E-3</v>
      </c>
      <c r="O55" s="25">
        <f>VLOOKUP($D55,Résultats!$B$2:$AZ$212,O$2,FALSE)</f>
        <v>3.6214820699999998E-3</v>
      </c>
      <c r="P55" s="25">
        <f>VLOOKUP($D55,Résultats!$B$2:$AZ$212,P$2,FALSE)</f>
        <v>3.33965467E-3</v>
      </c>
      <c r="Q55" s="25">
        <f>VLOOKUP($D55,Résultats!$B$2:$AZ$212,Q$2,FALSE)</f>
        <v>3.0797593699999999E-3</v>
      </c>
      <c r="R55" s="25">
        <f>VLOOKUP($D55,Résultats!$B$2:$AZ$212,R$2,FALSE)</f>
        <v>2.8400893799999999E-3</v>
      </c>
      <c r="S55" s="25">
        <f>VLOOKUP($D55,Résultats!$B$2:$AZ$212,S$2,FALSE)</f>
        <v>2.6190707499999999E-3</v>
      </c>
      <c r="T55" s="25">
        <f>VLOOKUP($D55,Résultats!$B$2:$AZ$212,T$2,FALSE)</f>
        <v>2.4152520100000001E-3</v>
      </c>
      <c r="U55" s="25">
        <f>VLOOKUP($D55,Résultats!$B$2:$AZ$212,U$2,FALSE)</f>
        <v>2.2272946599999999E-3</v>
      </c>
      <c r="V55" s="25">
        <f>VLOOKUP($D55,Résultats!$B$2:$AZ$212,V$2,FALSE)</f>
        <v>2.0539643300000001E-3</v>
      </c>
      <c r="W55" s="25">
        <f>VLOOKUP($D55,Résultats!$B$2:$AZ$212,W$2,FALSE)</f>
        <v>1.8941227500000001E-3</v>
      </c>
      <c r="X55" s="25">
        <f>VLOOKUP($D55,Résultats!$B$2:$AZ$212,X$2,FALSE)</f>
        <v>1.7467202000000001E-3</v>
      </c>
      <c r="Y55" s="25">
        <f>VLOOKUP($D55,Résultats!$B$2:$AZ$212,Y$2,FALSE)</f>
        <v>1.6107886700000001E-3</v>
      </c>
      <c r="Z55" s="25">
        <f>VLOOKUP($D55,Résultats!$B$2:$AZ$212,Z$2,FALSE)</f>
        <v>1.4854354700000001E-3</v>
      </c>
      <c r="AA55" s="25">
        <f>VLOOKUP($D55,Résultats!$B$2:$AZ$212,AA$2,FALSE)</f>
        <v>1.3698373700000001E-3</v>
      </c>
      <c r="AB55" s="25">
        <f>VLOOKUP($D55,Résultats!$B$2:$AZ$212,AB$2,FALSE)</f>
        <v>1.26323524E-3</v>
      </c>
      <c r="AC55" s="25">
        <f>VLOOKUP($D55,Résultats!$B$2:$AZ$212,AC$2,FALSE)</f>
        <v>1.1649290000000001E-3</v>
      </c>
      <c r="AD55" s="25">
        <f>VLOOKUP($D55,Résultats!$B$2:$AZ$212,AD$2,FALSE)</f>
        <v>1.07427305E-3</v>
      </c>
      <c r="AE55" s="25">
        <f>VLOOKUP($D55,Résultats!$B$2:$AZ$212,AE$2,FALSE)</f>
        <v>9.9067203100000004E-4</v>
      </c>
      <c r="AF55" s="25">
        <f>VLOOKUP($D55,Résultats!$B$2:$AZ$212,AF$2,FALSE)</f>
        <v>9.13576931E-4</v>
      </c>
      <c r="AG55" s="25">
        <f>VLOOKUP($D55,Résultats!$B$2:$AZ$212,AG$2,FALSE)</f>
        <v>8.4248145E-4</v>
      </c>
      <c r="AH55" s="25">
        <f>VLOOKUP($D55,Résultats!$B$2:$AZ$212,AH$2,FALSE)</f>
        <v>7.7691869099999998E-4</v>
      </c>
      <c r="AI55" s="25">
        <f>VLOOKUP($D55,Résultats!$B$2:$AZ$212,AI$2,FALSE)</f>
        <v>7.1645809299999996E-4</v>
      </c>
      <c r="AJ55" s="25">
        <f>VLOOKUP($D55,Résultats!$B$2:$AZ$212,AJ$2,FALSE)</f>
        <v>6.6070259899999998E-4</v>
      </c>
      <c r="AK55" s="25">
        <f>VLOOKUP($D55,Résultats!$B$2:$AZ$212,AK$2,FALSE)</f>
        <v>6.09286055E-4</v>
      </c>
      <c r="AL55" s="25">
        <f>VLOOKUP($D55,Résultats!$B$2:$AZ$212,AL$2,FALSE)</f>
        <v>5.6187079699999997E-4</v>
      </c>
      <c r="AM55" s="102">
        <f>VLOOKUP($D55,Résultats!$B$2:$AZ$212,AM$2,FALSE)</f>
        <v>5.1814544399999998E-4</v>
      </c>
    </row>
    <row r="56" spans="2:40" x14ac:dyDescent="0.35">
      <c r="B56" s="230"/>
      <c r="C56" s="218" t="s">
        <v>33</v>
      </c>
      <c r="D56" s="54" t="s">
        <v>144</v>
      </c>
      <c r="E56" s="25">
        <f>VLOOKUP($D56,Résultats!$B$2:$AZ$212,E$2,FALSE)</f>
        <v>0.1045332606</v>
      </c>
      <c r="F56" s="25">
        <f>VLOOKUP($D56,Résultats!$B$2:$AZ$212,F$2,FALSE)</f>
        <v>3.132708552</v>
      </c>
      <c r="G56" s="25">
        <f>VLOOKUP($D56,Résultats!$B$2:$AZ$212,G$2,FALSE)</f>
        <v>6.1534431319999996</v>
      </c>
      <c r="H56" s="25">
        <f>VLOOKUP($D56,Résultats!$B$2:$AZ$212,H$2,FALSE)</f>
        <v>7.5079119929999996</v>
      </c>
      <c r="I56" s="25">
        <f>VLOOKUP($D56,Résultats!$B$2:$AZ$212,I$2,FALSE)</f>
        <v>10.454824479999999</v>
      </c>
      <c r="J56" s="25">
        <f>VLOOKUP($D56,Résultats!$B$2:$AZ$212,J$2,FALSE)</f>
        <v>15.77420497</v>
      </c>
      <c r="K56" s="25">
        <f>VLOOKUP($D56,Résultats!$B$2:$AZ$212,K$2,FALSE)</f>
        <v>24.721697939999999</v>
      </c>
      <c r="L56" s="25">
        <f>VLOOKUP($D56,Résultats!$B$2:$AZ$212,L$2,FALSE)</f>
        <v>34.18456355</v>
      </c>
      <c r="M56" s="25">
        <f>VLOOKUP($D56,Résultats!$B$2:$AZ$212,M$2,FALSE)</f>
        <v>44.146688320000003</v>
      </c>
      <c r="N56" s="25">
        <f>VLOOKUP($D56,Résultats!$B$2:$AZ$212,N$2,FALSE)</f>
        <v>54.717102529999998</v>
      </c>
      <c r="O56" s="25">
        <f>VLOOKUP($D56,Résultats!$B$2:$AZ$212,O$2,FALSE)</f>
        <v>66.522455570000005</v>
      </c>
      <c r="P56" s="25">
        <f>VLOOKUP($D56,Résultats!$B$2:$AZ$212,P$2,FALSE)</f>
        <v>79.73438075</v>
      </c>
      <c r="Q56" s="25">
        <f>VLOOKUP($D56,Résultats!$B$2:$AZ$212,Q$2,FALSE)</f>
        <v>94.444435749999997</v>
      </c>
      <c r="R56" s="25">
        <f>VLOOKUP($D56,Résultats!$B$2:$AZ$212,R$2,FALSE)</f>
        <v>110.69686830000001</v>
      </c>
      <c r="S56" s="25">
        <f>VLOOKUP($D56,Résultats!$B$2:$AZ$212,S$2,FALSE)</f>
        <v>128.5428071</v>
      </c>
      <c r="T56" s="25">
        <f>VLOOKUP($D56,Résultats!$B$2:$AZ$212,T$2,FALSE)</f>
        <v>147.96386219999999</v>
      </c>
      <c r="U56" s="25">
        <f>VLOOKUP($D56,Résultats!$B$2:$AZ$212,U$2,FALSE)</f>
        <v>168.98468489999999</v>
      </c>
      <c r="V56" s="25">
        <f>VLOOKUP($D56,Résultats!$B$2:$AZ$212,V$2,FALSE)</f>
        <v>191.61269580000001</v>
      </c>
      <c r="W56" s="25">
        <f>VLOOKUP($D56,Résultats!$B$2:$AZ$212,W$2,FALSE)</f>
        <v>215.83185119999999</v>
      </c>
      <c r="X56" s="25">
        <f>VLOOKUP($D56,Résultats!$B$2:$AZ$212,X$2,FALSE)</f>
        <v>241.6056528</v>
      </c>
      <c r="Y56" s="25">
        <f>VLOOKUP($D56,Résultats!$B$2:$AZ$212,Y$2,FALSE)</f>
        <v>268.80983950000001</v>
      </c>
      <c r="Z56" s="25">
        <f>VLOOKUP($D56,Résultats!$B$2:$AZ$212,Z$2,FALSE)</f>
        <v>297.33394929999997</v>
      </c>
      <c r="AA56" s="25">
        <f>VLOOKUP($D56,Résultats!$B$2:$AZ$212,AA$2,FALSE)</f>
        <v>327.02761099999998</v>
      </c>
      <c r="AB56" s="25">
        <f>VLOOKUP($D56,Résultats!$B$2:$AZ$212,AB$2,FALSE)</f>
        <v>357.71336400000001</v>
      </c>
      <c r="AC56" s="25">
        <f>VLOOKUP($D56,Résultats!$B$2:$AZ$212,AC$2,FALSE)</f>
        <v>389.21488399999998</v>
      </c>
      <c r="AD56" s="25">
        <f>VLOOKUP($D56,Résultats!$B$2:$AZ$212,AD$2,FALSE)</f>
        <v>421.39961649999998</v>
      </c>
      <c r="AE56" s="25">
        <f>VLOOKUP($D56,Résultats!$B$2:$AZ$212,AE$2,FALSE)</f>
        <v>454.00239959999999</v>
      </c>
      <c r="AF56" s="25">
        <f>VLOOKUP($D56,Résultats!$B$2:$AZ$212,AF$2,FALSE)</f>
        <v>486.72702349999997</v>
      </c>
      <c r="AG56" s="25">
        <f>VLOOKUP($D56,Résultats!$B$2:$AZ$212,AG$2,FALSE)</f>
        <v>519.31564060000005</v>
      </c>
      <c r="AH56" s="25">
        <f>VLOOKUP($D56,Résultats!$B$2:$AZ$212,AH$2,FALSE)</f>
        <v>551.52850330000001</v>
      </c>
      <c r="AI56" s="25">
        <f>VLOOKUP($D56,Résultats!$B$2:$AZ$212,AI$2,FALSE)</f>
        <v>583.15086710000003</v>
      </c>
      <c r="AJ56" s="25">
        <f>VLOOKUP($D56,Résultats!$B$2:$AZ$212,AJ$2,FALSE)</f>
        <v>614.03636589999996</v>
      </c>
      <c r="AK56" s="25">
        <f>VLOOKUP($D56,Résultats!$B$2:$AZ$212,AK$2,FALSE)</f>
        <v>644.06398179999997</v>
      </c>
      <c r="AL56" s="25">
        <f>VLOOKUP($D56,Résultats!$B$2:$AZ$212,AL$2,FALSE)</f>
        <v>673.13785140000005</v>
      </c>
      <c r="AM56" s="102">
        <f>VLOOKUP($D56,Résultats!$B$2:$AZ$212,AM$2,FALSE)</f>
        <v>701.20886949999999</v>
      </c>
    </row>
    <row r="57" spans="2:40" x14ac:dyDescent="0.35">
      <c r="B57" s="230"/>
      <c r="C57" s="223" t="s">
        <v>46</v>
      </c>
      <c r="D57" s="52" t="s">
        <v>146</v>
      </c>
      <c r="E57" s="61">
        <f>VLOOKUP($D57,Résultats!$B$2:$AZ$212,E$2,FALSE)</f>
        <v>31999.388770000001</v>
      </c>
      <c r="F57" s="61">
        <f>VLOOKUP($D57,Résultats!$B$2:$AZ$212,F$2,FALSE)</f>
        <v>33881.998169999999</v>
      </c>
      <c r="G57" s="61">
        <f>VLOOKUP($D57,Résultats!$B$2:$AZ$212,G$2,FALSE)</f>
        <v>34086.926659999997</v>
      </c>
      <c r="H57" s="61">
        <f>VLOOKUP($D57,Résultats!$B$2:$AZ$212,H$2,FALSE)</f>
        <v>34124.399160000001</v>
      </c>
      <c r="I57" s="61">
        <f>VLOOKUP($D57,Résultats!$B$2:$AZ$212,I$2,FALSE)</f>
        <v>34365.317150000003</v>
      </c>
      <c r="J57" s="61">
        <f>VLOOKUP($D57,Résultats!$B$2:$AZ$212,J$2,FALSE)</f>
        <v>34493.609499999999</v>
      </c>
      <c r="K57" s="61">
        <f>VLOOKUP($D57,Résultats!$B$2:$AZ$212,K$2,FALSE)</f>
        <v>34376.57905</v>
      </c>
      <c r="L57" s="61">
        <f>VLOOKUP($D57,Résultats!$B$2:$AZ$212,L$2,FALSE)</f>
        <v>34192.059679999998</v>
      </c>
      <c r="M57" s="61">
        <f>VLOOKUP($D57,Résultats!$B$2:$AZ$212,M$2,FALSE)</f>
        <v>33923.438439999998</v>
      </c>
      <c r="N57" s="61">
        <f>VLOOKUP($D57,Résultats!$B$2:$AZ$212,N$2,FALSE)</f>
        <v>33581.503320000003</v>
      </c>
      <c r="O57" s="61">
        <f>VLOOKUP($D57,Résultats!$B$2:$AZ$212,O$2,FALSE)</f>
        <v>33246.692029999998</v>
      </c>
      <c r="P57" s="61">
        <f>VLOOKUP($D57,Résultats!$B$2:$AZ$212,P$2,FALSE)</f>
        <v>32910.587240000001</v>
      </c>
      <c r="Q57" s="61">
        <f>VLOOKUP($D57,Résultats!$B$2:$AZ$212,Q$2,FALSE)</f>
        <v>32555.278149999998</v>
      </c>
      <c r="R57" s="61">
        <f>VLOOKUP($D57,Résultats!$B$2:$AZ$212,R$2,FALSE)</f>
        <v>32162.261910000001</v>
      </c>
      <c r="S57" s="61">
        <f>VLOOKUP($D57,Résultats!$B$2:$AZ$212,S$2,FALSE)</f>
        <v>31719.006410000002</v>
      </c>
      <c r="T57" s="61">
        <f>VLOOKUP($D57,Résultats!$B$2:$AZ$212,T$2,FALSE)</f>
        <v>31212.806209999999</v>
      </c>
      <c r="U57" s="61">
        <f>VLOOKUP($D57,Résultats!$B$2:$AZ$212,U$2,FALSE)</f>
        <v>30639.273929999999</v>
      </c>
      <c r="V57" s="61">
        <f>VLOOKUP($D57,Résultats!$B$2:$AZ$212,V$2,FALSE)</f>
        <v>29996.757570000002</v>
      </c>
      <c r="W57" s="61">
        <f>VLOOKUP($D57,Résultats!$B$2:$AZ$212,W$2,FALSE)</f>
        <v>29285.837810000001</v>
      </c>
      <c r="X57" s="61">
        <f>VLOOKUP($D57,Résultats!$B$2:$AZ$212,X$2,FALSE)</f>
        <v>28509.266739999999</v>
      </c>
      <c r="Y57" s="61">
        <f>VLOOKUP($D57,Résultats!$B$2:$AZ$212,Y$2,FALSE)</f>
        <v>27669.620869999999</v>
      </c>
      <c r="Z57" s="61">
        <f>VLOOKUP($D57,Résultats!$B$2:$AZ$212,Z$2,FALSE)</f>
        <v>26772.780989999999</v>
      </c>
      <c r="AA57" s="61">
        <f>VLOOKUP($D57,Résultats!$B$2:$AZ$212,AA$2,FALSE)</f>
        <v>25825.633969999999</v>
      </c>
      <c r="AB57" s="61">
        <f>VLOOKUP($D57,Résultats!$B$2:$AZ$212,AB$2,FALSE)</f>
        <v>24836.111919999999</v>
      </c>
      <c r="AC57" s="61">
        <f>VLOOKUP($D57,Résultats!$B$2:$AZ$212,AC$2,FALSE)</f>
        <v>23813.257290000001</v>
      </c>
      <c r="AD57" s="61">
        <f>VLOOKUP($D57,Résultats!$B$2:$AZ$212,AD$2,FALSE)</f>
        <v>22767.128850000001</v>
      </c>
      <c r="AE57" s="61">
        <f>VLOOKUP($D57,Résultats!$B$2:$AZ$212,AE$2,FALSE)</f>
        <v>21706.047470000001</v>
      </c>
      <c r="AF57" s="61">
        <f>VLOOKUP($D57,Résultats!$B$2:$AZ$212,AF$2,FALSE)</f>
        <v>20638.192920000001</v>
      </c>
      <c r="AG57" s="61">
        <f>VLOOKUP($D57,Résultats!$B$2:$AZ$212,AG$2,FALSE)</f>
        <v>19571.92193</v>
      </c>
      <c r="AH57" s="61">
        <f>VLOOKUP($D57,Résultats!$B$2:$AZ$212,AH$2,FALSE)</f>
        <v>18515.114850000002</v>
      </c>
      <c r="AI57" s="61">
        <f>VLOOKUP($D57,Résultats!$B$2:$AZ$212,AI$2,FALSE)</f>
        <v>17474.958070000001</v>
      </c>
      <c r="AJ57" s="61">
        <f>VLOOKUP($D57,Résultats!$B$2:$AZ$212,AJ$2,FALSE)</f>
        <v>16457.962220000001</v>
      </c>
      <c r="AK57" s="61">
        <f>VLOOKUP($D57,Résultats!$B$2:$AZ$212,AK$2,FALSE)</f>
        <v>15469.58448</v>
      </c>
      <c r="AL57" s="61">
        <f>VLOOKUP($D57,Résultats!$B$2:$AZ$212,AL$2,FALSE)</f>
        <v>14514.2392</v>
      </c>
      <c r="AM57" s="225">
        <f>VLOOKUP($D57,Résultats!$B$2:$AZ$212,AM$2,FALSE)</f>
        <v>13595.406929999999</v>
      </c>
      <c r="AN57" s="212"/>
    </row>
    <row r="58" spans="2:40" x14ac:dyDescent="0.35">
      <c r="B58" s="230"/>
      <c r="C58" s="218" t="s">
        <v>27</v>
      </c>
      <c r="D58" s="54" t="s">
        <v>131</v>
      </c>
      <c r="E58" s="65">
        <f>VLOOKUP($D58,Résultats!$B$2:$AZ$212,E$2,FALSE)</f>
        <v>18.581072330000001</v>
      </c>
      <c r="F58" s="65">
        <f>VLOOKUP($D58,Résultats!$B$2:$AZ$212,F$2,FALSE)</f>
        <v>526.76536380000005</v>
      </c>
      <c r="G58" s="65">
        <f>VLOOKUP($D58,Résultats!$B$2:$AZ$212,G$2,FALSE)</f>
        <v>689.31115939999995</v>
      </c>
      <c r="H58" s="65">
        <f>VLOOKUP($D58,Résultats!$B$2:$AZ$212,H$2,FALSE)</f>
        <v>762.41390969999998</v>
      </c>
      <c r="I58" s="65">
        <f>VLOOKUP($D58,Résultats!$B$2:$AZ$212,I$2,FALSE)</f>
        <v>868.05214809999995</v>
      </c>
      <c r="J58" s="65">
        <f>VLOOKUP($D58,Résultats!$B$2:$AZ$212,J$2,FALSE)</f>
        <v>945.0165409</v>
      </c>
      <c r="K58" s="65">
        <f>VLOOKUP($D58,Résultats!$B$2:$AZ$212,K$2,FALSE)</f>
        <v>1028.1332279999999</v>
      </c>
      <c r="L58" s="65">
        <f>VLOOKUP($D58,Résultats!$B$2:$AZ$212,L$2,FALSE)</f>
        <v>1117.7351410000001</v>
      </c>
      <c r="M58" s="65">
        <f>VLOOKUP($D58,Résultats!$B$2:$AZ$212,M$2,FALSE)</f>
        <v>1213.4512480000001</v>
      </c>
      <c r="N58" s="65">
        <f>VLOOKUP($D58,Résultats!$B$2:$AZ$212,N$2,FALSE)</f>
        <v>1314.425342</v>
      </c>
      <c r="O58" s="65">
        <f>VLOOKUP($D58,Résultats!$B$2:$AZ$212,O$2,FALSE)</f>
        <v>1417.1013390000001</v>
      </c>
      <c r="P58" s="65">
        <f>VLOOKUP($D58,Résultats!$B$2:$AZ$212,P$2,FALSE)</f>
        <v>1516.9462140000001</v>
      </c>
      <c r="Q58" s="65">
        <f>VLOOKUP($D58,Résultats!$B$2:$AZ$212,Q$2,FALSE)</f>
        <v>1610.746607</v>
      </c>
      <c r="R58" s="65">
        <f>VLOOKUP($D58,Résultats!$B$2:$AZ$212,R$2,FALSE)</f>
        <v>1695.9643080000001</v>
      </c>
      <c r="S58" s="65">
        <f>VLOOKUP($D58,Résultats!$B$2:$AZ$212,S$2,FALSE)</f>
        <v>1771.0230019999999</v>
      </c>
      <c r="T58" s="65">
        <f>VLOOKUP($D58,Résultats!$B$2:$AZ$212,T$2,FALSE)</f>
        <v>1834.6737069999999</v>
      </c>
      <c r="U58" s="65">
        <f>VLOOKUP($D58,Résultats!$B$2:$AZ$212,U$2,FALSE)</f>
        <v>1886.4852490000001</v>
      </c>
      <c r="V58" s="65">
        <f>VLOOKUP($D58,Résultats!$B$2:$AZ$212,V$2,FALSE)</f>
        <v>1926.282796</v>
      </c>
      <c r="W58" s="65">
        <f>VLOOKUP($D58,Résultats!$B$2:$AZ$212,W$2,FALSE)</f>
        <v>1954.113863</v>
      </c>
      <c r="X58" s="65">
        <f>VLOOKUP($D58,Résultats!$B$2:$AZ$212,X$2,FALSE)</f>
        <v>1970.1940179999999</v>
      </c>
      <c r="Y58" s="65">
        <f>VLOOKUP($D58,Résultats!$B$2:$AZ$212,Y$2,FALSE)</f>
        <v>1974.974835</v>
      </c>
      <c r="Z58" s="65">
        <f>VLOOKUP($D58,Résultats!$B$2:$AZ$212,Z$2,FALSE)</f>
        <v>1968.858692</v>
      </c>
      <c r="AA58" s="65">
        <f>VLOOKUP($D58,Résultats!$B$2:$AZ$212,AA$2,FALSE)</f>
        <v>1952.31701</v>
      </c>
      <c r="AB58" s="65">
        <f>VLOOKUP($D58,Résultats!$B$2:$AZ$212,AB$2,FALSE)</f>
        <v>1926.0155729999999</v>
      </c>
      <c r="AC58" s="65">
        <f>VLOOKUP($D58,Résultats!$B$2:$AZ$212,AC$2,FALSE)</f>
        <v>1890.836429</v>
      </c>
      <c r="AD58" s="65">
        <f>VLOOKUP($D58,Résultats!$B$2:$AZ$212,AD$2,FALSE)</f>
        <v>1847.989147</v>
      </c>
      <c r="AE58" s="65">
        <f>VLOOKUP($D58,Résultats!$B$2:$AZ$212,AE$2,FALSE)</f>
        <v>1798.3267960000001</v>
      </c>
      <c r="AF58" s="65">
        <f>VLOOKUP($D58,Résultats!$B$2:$AZ$212,AF$2,FALSE)</f>
        <v>1742.7496860000001</v>
      </c>
      <c r="AG58" s="65">
        <f>VLOOKUP($D58,Résultats!$B$2:$AZ$212,AG$2,FALSE)</f>
        <v>1682.2716539999999</v>
      </c>
      <c r="AH58" s="65">
        <f>VLOOKUP($D58,Résultats!$B$2:$AZ$212,AH$2,FALSE)</f>
        <v>1617.9225060000001</v>
      </c>
      <c r="AI58" s="65">
        <f>VLOOKUP($D58,Résultats!$B$2:$AZ$212,AI$2,FALSE)</f>
        <v>1550.739583</v>
      </c>
      <c r="AJ58" s="65">
        <f>VLOOKUP($D58,Résultats!$B$2:$AZ$212,AJ$2,FALSE)</f>
        <v>1481.6760569999999</v>
      </c>
      <c r="AK58" s="65">
        <f>VLOOKUP($D58,Résultats!$B$2:$AZ$212,AK$2,FALSE)</f>
        <v>1411.5843629999999</v>
      </c>
      <c r="AL58" s="65">
        <f>VLOOKUP($D58,Résultats!$B$2:$AZ$212,AL$2,FALSE)</f>
        <v>1341.213812</v>
      </c>
      <c r="AM58" s="226">
        <f>VLOOKUP($D58,Résultats!$B$2:$AZ$212,AM$2,FALSE)</f>
        <v>1271.2263399999999</v>
      </c>
    </row>
    <row r="59" spans="2:40" x14ac:dyDescent="0.35">
      <c r="B59" s="230"/>
      <c r="C59" s="218" t="s">
        <v>28</v>
      </c>
      <c r="D59" s="54" t="s">
        <v>132</v>
      </c>
      <c r="E59" s="65">
        <f>VLOOKUP($D59,Résultats!$B$2:$AZ$212,E$2,FALSE)</f>
        <v>1622.772802</v>
      </c>
      <c r="F59" s="65">
        <f>VLOOKUP($D59,Résultats!$B$2:$AZ$212,F$2,FALSE)</f>
        <v>4285.2944369999996</v>
      </c>
      <c r="G59" s="65">
        <f>VLOOKUP($D59,Résultats!$B$2:$AZ$212,G$2,FALSE)</f>
        <v>4851.8910800000003</v>
      </c>
      <c r="H59" s="65">
        <f>VLOOKUP($D59,Résultats!$B$2:$AZ$212,H$2,FALSE)</f>
        <v>5018.0975550000003</v>
      </c>
      <c r="I59" s="65">
        <f>VLOOKUP($D59,Résultats!$B$2:$AZ$212,I$2,FALSE)</f>
        <v>5239.3028960000001</v>
      </c>
      <c r="J59" s="65">
        <f>VLOOKUP($D59,Résultats!$B$2:$AZ$212,J$2,FALSE)</f>
        <v>5403.2581730000002</v>
      </c>
      <c r="K59" s="65">
        <f>VLOOKUP($D59,Résultats!$B$2:$AZ$212,K$2,FALSE)</f>
        <v>5517.762256</v>
      </c>
      <c r="L59" s="65">
        <f>VLOOKUP($D59,Résultats!$B$2:$AZ$212,L$2,FALSE)</f>
        <v>5609.0521630000003</v>
      </c>
      <c r="M59" s="65">
        <f>VLOOKUP($D59,Résultats!$B$2:$AZ$212,M$2,FALSE)</f>
        <v>5673.8164749999996</v>
      </c>
      <c r="N59" s="65">
        <f>VLOOKUP($D59,Résultats!$B$2:$AZ$212,N$2,FALSE)</f>
        <v>5713.86913</v>
      </c>
      <c r="O59" s="65">
        <f>VLOOKUP($D59,Résultats!$B$2:$AZ$212,O$2,FALSE)</f>
        <v>5748.5780960000002</v>
      </c>
      <c r="P59" s="65">
        <f>VLOOKUP($D59,Résultats!$B$2:$AZ$212,P$2,FALSE)</f>
        <v>5776.3421200000003</v>
      </c>
      <c r="Q59" s="65">
        <f>VLOOKUP($D59,Résultats!$B$2:$AZ$212,Q$2,FALSE)</f>
        <v>5793.719916</v>
      </c>
      <c r="R59" s="65">
        <f>VLOOKUP($D59,Résultats!$B$2:$AZ$212,R$2,FALSE)</f>
        <v>5797.117405</v>
      </c>
      <c r="S59" s="65">
        <f>VLOOKUP($D59,Résultats!$B$2:$AZ$212,S$2,FALSE)</f>
        <v>5784.1488829999998</v>
      </c>
      <c r="T59" s="65">
        <f>VLOOKUP($D59,Résultats!$B$2:$AZ$212,T$2,FALSE)</f>
        <v>5752.4000550000001</v>
      </c>
      <c r="U59" s="65">
        <f>VLOOKUP($D59,Résultats!$B$2:$AZ$212,U$2,FALSE)</f>
        <v>5701.2307719999999</v>
      </c>
      <c r="V59" s="65">
        <f>VLOOKUP($D59,Résultats!$B$2:$AZ$212,V$2,FALSE)</f>
        <v>5630.5717569999997</v>
      </c>
      <c r="W59" s="65">
        <f>VLOOKUP($D59,Résultats!$B$2:$AZ$212,W$2,FALSE)</f>
        <v>5540.8104659999999</v>
      </c>
      <c r="X59" s="65">
        <f>VLOOKUP($D59,Résultats!$B$2:$AZ$212,X$2,FALSE)</f>
        <v>5432.7850669999998</v>
      </c>
      <c r="Y59" s="65">
        <f>VLOOKUP($D59,Résultats!$B$2:$AZ$212,Y$2,FALSE)</f>
        <v>5307.1659</v>
      </c>
      <c r="Z59" s="65">
        <f>VLOOKUP($D59,Résultats!$B$2:$AZ$212,Z$2,FALSE)</f>
        <v>5165.4060559999998</v>
      </c>
      <c r="AA59" s="65">
        <f>VLOOKUP($D59,Résultats!$B$2:$AZ$212,AA$2,FALSE)</f>
        <v>5009.1724690000001</v>
      </c>
      <c r="AB59" s="65">
        <f>VLOOKUP($D59,Résultats!$B$2:$AZ$212,AB$2,FALSE)</f>
        <v>4840.3607389999997</v>
      </c>
      <c r="AC59" s="65">
        <f>VLOOKUP($D59,Résultats!$B$2:$AZ$212,AC$2,FALSE)</f>
        <v>4661.0948859999999</v>
      </c>
      <c r="AD59" s="65">
        <f>VLOOKUP($D59,Résultats!$B$2:$AZ$212,AD$2,FALSE)</f>
        <v>4473.7122399999998</v>
      </c>
      <c r="AE59" s="65">
        <f>VLOOKUP($D59,Résultats!$B$2:$AZ$212,AE$2,FALSE)</f>
        <v>4280.1838820000003</v>
      </c>
      <c r="AF59" s="65">
        <f>VLOOKUP($D59,Résultats!$B$2:$AZ$212,AF$2,FALSE)</f>
        <v>4082.4485890000001</v>
      </c>
      <c r="AG59" s="65">
        <f>VLOOKUP($D59,Résultats!$B$2:$AZ$212,AG$2,FALSE)</f>
        <v>3882.4845449999998</v>
      </c>
      <c r="AH59" s="65">
        <f>VLOOKUP($D59,Résultats!$B$2:$AZ$212,AH$2,FALSE)</f>
        <v>3682.164542</v>
      </c>
      <c r="AI59" s="65">
        <f>VLOOKUP($D59,Résultats!$B$2:$AZ$212,AI$2,FALSE)</f>
        <v>3483.1890119999998</v>
      </c>
      <c r="AJ59" s="65">
        <f>VLOOKUP($D59,Résultats!$B$2:$AZ$212,AJ$2,FALSE)</f>
        <v>3287.1263589999999</v>
      </c>
      <c r="AK59" s="65">
        <f>VLOOKUP($D59,Résultats!$B$2:$AZ$212,AK$2,FALSE)</f>
        <v>3095.3110689999999</v>
      </c>
      <c r="AL59" s="65">
        <f>VLOOKUP($D59,Résultats!$B$2:$AZ$212,AL$2,FALSE)</f>
        <v>2908.844736</v>
      </c>
      <c r="AM59" s="226">
        <f>VLOOKUP($D59,Résultats!$B$2:$AZ$212,AM$2,FALSE)</f>
        <v>2728.619854</v>
      </c>
    </row>
    <row r="60" spans="2:40" x14ac:dyDescent="0.35">
      <c r="B60" s="230"/>
      <c r="C60" s="218" t="s">
        <v>29</v>
      </c>
      <c r="D60" s="54" t="s">
        <v>133</v>
      </c>
      <c r="E60" s="65">
        <f>VLOOKUP($D60,Résultats!$B$2:$AZ$212,E$2,FALSE)</f>
        <v>3840.9962489999998</v>
      </c>
      <c r="F60" s="65">
        <f>VLOOKUP($D60,Résultats!$B$2:$AZ$212,F$2,FALSE)</f>
        <v>7040.4808659999999</v>
      </c>
      <c r="G60" s="65">
        <f>VLOOKUP($D60,Résultats!$B$2:$AZ$212,G$2,FALSE)</f>
        <v>7691.9853940000003</v>
      </c>
      <c r="H60" s="65">
        <f>VLOOKUP($D60,Résultats!$B$2:$AZ$212,H$2,FALSE)</f>
        <v>7870.6414420000001</v>
      </c>
      <c r="I60" s="65">
        <f>VLOOKUP($D60,Résultats!$B$2:$AZ$212,I$2,FALSE)</f>
        <v>8103.9810159999997</v>
      </c>
      <c r="J60" s="65">
        <f>VLOOKUP($D60,Résultats!$B$2:$AZ$212,J$2,FALSE)</f>
        <v>8285.3181879999902</v>
      </c>
      <c r="K60" s="65">
        <f>VLOOKUP($D60,Résultats!$B$2:$AZ$212,K$2,FALSE)</f>
        <v>8386.5821790000009</v>
      </c>
      <c r="L60" s="65">
        <f>VLOOKUP($D60,Résultats!$B$2:$AZ$212,L$2,FALSE)</f>
        <v>8453.8623090000001</v>
      </c>
      <c r="M60" s="65">
        <f>VLOOKUP($D60,Résultats!$B$2:$AZ$212,M$2,FALSE)</f>
        <v>8482.8105950000008</v>
      </c>
      <c r="N60" s="65">
        <f>VLOOKUP($D60,Résultats!$B$2:$AZ$212,N$2,FALSE)</f>
        <v>8477.4383529999996</v>
      </c>
      <c r="O60" s="65">
        <f>VLOOKUP($D60,Résultats!$B$2:$AZ$212,O$2,FALSE)</f>
        <v>8464.27601399999</v>
      </c>
      <c r="P60" s="65">
        <f>VLOOKUP($D60,Résultats!$B$2:$AZ$212,P$2,FALSE)</f>
        <v>8442.5411619999995</v>
      </c>
      <c r="Q60" s="65">
        <f>VLOOKUP($D60,Résultats!$B$2:$AZ$212,Q$2,FALSE)</f>
        <v>8408.2047920000005</v>
      </c>
      <c r="R60" s="65">
        <f>VLOOKUP($D60,Résultats!$B$2:$AZ$212,R$2,FALSE)</f>
        <v>8356.8455959999901</v>
      </c>
      <c r="S60" s="65">
        <f>VLOOKUP($D60,Résultats!$B$2:$AZ$212,S$2,FALSE)</f>
        <v>8285.5846239999901</v>
      </c>
      <c r="T60" s="65">
        <f>VLOOKUP($D60,Résultats!$B$2:$AZ$212,T$2,FALSE)</f>
        <v>8191.3652979999997</v>
      </c>
      <c r="U60" s="65">
        <f>VLOOKUP($D60,Résultats!$B$2:$AZ$212,U$2,FALSE)</f>
        <v>8073.4401740000003</v>
      </c>
      <c r="V60" s="65">
        <f>VLOOKUP($D60,Résultats!$B$2:$AZ$212,V$2,FALSE)</f>
        <v>7931.801974</v>
      </c>
      <c r="W60" s="65">
        <f>VLOOKUP($D60,Résultats!$B$2:$AZ$212,W$2,FALSE)</f>
        <v>7767.0391950000003</v>
      </c>
      <c r="X60" s="65">
        <f>VLOOKUP($D60,Résultats!$B$2:$AZ$212,X$2,FALSE)</f>
        <v>7580.3357409999999</v>
      </c>
      <c r="Y60" s="65">
        <f>VLOOKUP($D60,Résultats!$B$2:$AZ$212,Y$2,FALSE)</f>
        <v>7372.7185369999997</v>
      </c>
      <c r="Z60" s="65">
        <f>VLOOKUP($D60,Résultats!$B$2:$AZ$212,Z$2,FALSE)</f>
        <v>7146.2369060000001</v>
      </c>
      <c r="AA60" s="65">
        <f>VLOOKUP($D60,Résultats!$B$2:$AZ$212,AA$2,FALSE)</f>
        <v>6903.212485</v>
      </c>
      <c r="AB60" s="65">
        <f>VLOOKUP($D60,Résultats!$B$2:$AZ$212,AB$2,FALSE)</f>
        <v>6646.2150199999996</v>
      </c>
      <c r="AC60" s="65">
        <f>VLOOKUP($D60,Résultats!$B$2:$AZ$212,AC$2,FALSE)</f>
        <v>6378.0765080000001</v>
      </c>
      <c r="AD60" s="65">
        <f>VLOOKUP($D60,Résultats!$B$2:$AZ$212,AD$2,FALSE)</f>
        <v>6101.8269339999997</v>
      </c>
      <c r="AE60" s="65">
        <f>VLOOKUP($D60,Résultats!$B$2:$AZ$212,AE$2,FALSE)</f>
        <v>5820.0476959999996</v>
      </c>
      <c r="AF60" s="65">
        <f>VLOOKUP($D60,Résultats!$B$2:$AZ$212,AF$2,FALSE)</f>
        <v>5535.2462089999999</v>
      </c>
      <c r="AG60" s="65">
        <f>VLOOKUP($D60,Résultats!$B$2:$AZ$212,AG$2,FALSE)</f>
        <v>5249.9347600000001</v>
      </c>
      <c r="AH60" s="65">
        <f>VLOOKUP($D60,Résultats!$B$2:$AZ$212,AH$2,FALSE)</f>
        <v>4966.4568060000001</v>
      </c>
      <c r="AI60" s="65">
        <f>VLOOKUP($D60,Résultats!$B$2:$AZ$212,AI$2,FALSE)</f>
        <v>4686.9223689999999</v>
      </c>
      <c r="AJ60" s="65">
        <f>VLOOKUP($D60,Résultats!$B$2:$AZ$212,AJ$2,FALSE)</f>
        <v>4413.2431109999998</v>
      </c>
      <c r="AK60" s="65">
        <f>VLOOKUP($D60,Résultats!$B$2:$AZ$212,AK$2,FALSE)</f>
        <v>4147.0200500000001</v>
      </c>
      <c r="AL60" s="65">
        <f>VLOOKUP($D60,Résultats!$B$2:$AZ$212,AL$2,FALSE)</f>
        <v>3889.5482900000002</v>
      </c>
      <c r="AM60" s="226">
        <f>VLOOKUP($D60,Résultats!$B$2:$AZ$212,AM$2,FALSE)</f>
        <v>3641.8464250000002</v>
      </c>
    </row>
    <row r="61" spans="2:40" x14ac:dyDescent="0.35">
      <c r="B61" s="230"/>
      <c r="C61" s="218" t="s">
        <v>30</v>
      </c>
      <c r="D61" s="54" t="s">
        <v>134</v>
      </c>
      <c r="E61" s="65">
        <f>VLOOKUP($D61,Résultats!$B$2:$AZ$212,E$2,FALSE)</f>
        <v>5377.3855290000001</v>
      </c>
      <c r="F61" s="65">
        <f>VLOOKUP($D61,Résultats!$B$2:$AZ$212,F$2,FALSE)</f>
        <v>7628.1958560000003</v>
      </c>
      <c r="G61" s="65">
        <f>VLOOKUP($D61,Résultats!$B$2:$AZ$212,G$2,FALSE)</f>
        <v>8010.4856010000003</v>
      </c>
      <c r="H61" s="65">
        <f>VLOOKUP($D61,Résultats!$B$2:$AZ$212,H$2,FALSE)</f>
        <v>8107.7041660000004</v>
      </c>
      <c r="I61" s="65">
        <f>VLOOKUP($D61,Résultats!$B$2:$AZ$212,I$2,FALSE)</f>
        <v>8236.56843999999</v>
      </c>
      <c r="J61" s="65">
        <f>VLOOKUP($D61,Résultats!$B$2:$AZ$212,J$2,FALSE)</f>
        <v>8356.8550300000006</v>
      </c>
      <c r="K61" s="65">
        <f>VLOOKUP($D61,Résultats!$B$2:$AZ$212,K$2,FALSE)</f>
        <v>8397.4862130000001</v>
      </c>
      <c r="L61" s="65">
        <f>VLOOKUP($D61,Résultats!$B$2:$AZ$212,L$2,FALSE)</f>
        <v>8407.5102530000004</v>
      </c>
      <c r="M61" s="65">
        <f>VLOOKUP($D61,Résultats!$B$2:$AZ$212,M$2,FALSE)</f>
        <v>8382.8702659999999</v>
      </c>
      <c r="N61" s="65">
        <f>VLOOKUP($D61,Résultats!$B$2:$AZ$212,N$2,FALSE)</f>
        <v>8327.8204509999996</v>
      </c>
      <c r="O61" s="65">
        <f>VLOOKUP($D61,Résultats!$B$2:$AZ$212,O$2,FALSE)</f>
        <v>8267.1210780000001</v>
      </c>
      <c r="P61" s="65">
        <f>VLOOKUP($D61,Résultats!$B$2:$AZ$212,P$2,FALSE)</f>
        <v>8200.6530949999997</v>
      </c>
      <c r="Q61" s="65">
        <f>VLOOKUP($D61,Résultats!$B$2:$AZ$212,Q$2,FALSE)</f>
        <v>8124.9504610000004</v>
      </c>
      <c r="R61" s="65">
        <f>VLOOKUP($D61,Résultats!$B$2:$AZ$212,R$2,FALSE)</f>
        <v>8036.0879210000003</v>
      </c>
      <c r="S61" s="65">
        <f>VLOOKUP($D61,Résultats!$B$2:$AZ$212,S$2,FALSE)</f>
        <v>7931.4927150000003</v>
      </c>
      <c r="T61" s="65">
        <f>VLOOKUP($D61,Résultats!$B$2:$AZ$212,T$2,FALSE)</f>
        <v>7808.3706949999996</v>
      </c>
      <c r="U61" s="65">
        <f>VLOOKUP($D61,Résultats!$B$2:$AZ$212,U$2,FALSE)</f>
        <v>7665.9986120000003</v>
      </c>
      <c r="V61" s="65">
        <f>VLOOKUP($D61,Résultats!$B$2:$AZ$212,V$2,FALSE)</f>
        <v>7504.3204180000002</v>
      </c>
      <c r="W61" s="65">
        <f>VLOOKUP($D61,Résultats!$B$2:$AZ$212,W$2,FALSE)</f>
        <v>7323.8185780000003</v>
      </c>
      <c r="X61" s="65">
        <f>VLOOKUP($D61,Résultats!$B$2:$AZ$212,X$2,FALSE)</f>
        <v>7125.5180309999996</v>
      </c>
      <c r="Y61" s="65">
        <f>VLOOKUP($D61,Résultats!$B$2:$AZ$212,Y$2,FALSE)</f>
        <v>6910.31819</v>
      </c>
      <c r="Z61" s="65">
        <f>VLOOKUP($D61,Résultats!$B$2:$AZ$212,Z$2,FALSE)</f>
        <v>6680.0533990000004</v>
      </c>
      <c r="AA61" s="65">
        <f>VLOOKUP($D61,Résultats!$B$2:$AZ$212,AA$2,FALSE)</f>
        <v>6436.8027149999998</v>
      </c>
      <c r="AB61" s="65">
        <f>VLOOKUP($D61,Résultats!$B$2:$AZ$212,AB$2,FALSE)</f>
        <v>6182.8482770000001</v>
      </c>
      <c r="AC61" s="65">
        <f>VLOOKUP($D61,Résultats!$B$2:$AZ$212,AC$2,FALSE)</f>
        <v>5920.6923740000002</v>
      </c>
      <c r="AD61" s="65">
        <f>VLOOKUP($D61,Résultats!$B$2:$AZ$212,AD$2,FALSE)</f>
        <v>5652.9813979999999</v>
      </c>
      <c r="AE61" s="65">
        <f>VLOOKUP($D61,Résultats!$B$2:$AZ$212,AE$2,FALSE)</f>
        <v>5381.9786549999999</v>
      </c>
      <c r="AF61" s="65">
        <f>VLOOKUP($D61,Résultats!$B$2:$AZ$212,AF$2,FALSE)</f>
        <v>5109.869882</v>
      </c>
      <c r="AG61" s="65">
        <f>VLOOKUP($D61,Résultats!$B$2:$AZ$212,AG$2,FALSE)</f>
        <v>4838.8281450000004</v>
      </c>
      <c r="AH61" s="65">
        <f>VLOOKUP($D61,Résultats!$B$2:$AZ$212,AH$2,FALSE)</f>
        <v>4570.8650429999998</v>
      </c>
      <c r="AI61" s="65">
        <f>VLOOKUP($D61,Résultats!$B$2:$AZ$212,AI$2,FALSE)</f>
        <v>4307.780076</v>
      </c>
      <c r="AJ61" s="65">
        <f>VLOOKUP($D61,Résultats!$B$2:$AZ$212,AJ$2,FALSE)</f>
        <v>4051.189441</v>
      </c>
      <c r="AK61" s="65">
        <f>VLOOKUP($D61,Résultats!$B$2:$AZ$212,AK$2,FALSE)</f>
        <v>3802.4316869999998</v>
      </c>
      <c r="AL61" s="65">
        <f>VLOOKUP($D61,Résultats!$B$2:$AZ$212,AL$2,FALSE)</f>
        <v>3562.5731989999999</v>
      </c>
      <c r="AM61" s="226">
        <f>VLOOKUP($D61,Résultats!$B$2:$AZ$212,AM$2,FALSE)</f>
        <v>3332.4340820000002</v>
      </c>
    </row>
    <row r="62" spans="2:40" x14ac:dyDescent="0.35">
      <c r="B62" s="230"/>
      <c r="C62" s="218" t="s">
        <v>31</v>
      </c>
      <c r="D62" s="54" t="s">
        <v>135</v>
      </c>
      <c r="E62" s="65">
        <f>VLOOKUP($D62,Résultats!$B$2:$AZ$212,E$2,FALSE)</f>
        <v>13959.64589</v>
      </c>
      <c r="F62" s="65">
        <f>VLOOKUP($D62,Résultats!$B$2:$AZ$212,F$2,FALSE)</f>
        <v>9832.9951390000006</v>
      </c>
      <c r="G62" s="65">
        <f>VLOOKUP($D62,Résultats!$B$2:$AZ$212,G$2,FALSE)</f>
        <v>8882.9610080000002</v>
      </c>
      <c r="H62" s="65">
        <f>VLOOKUP($D62,Résultats!$B$2:$AZ$212,H$2,FALSE)</f>
        <v>8589.8108560000001</v>
      </c>
      <c r="I62" s="65">
        <f>VLOOKUP($D62,Résultats!$B$2:$AZ$212,I$2,FALSE)</f>
        <v>8317.7948099999994</v>
      </c>
      <c r="J62" s="65">
        <f>VLOOKUP($D62,Résultats!$B$2:$AZ$212,J$2,FALSE)</f>
        <v>8086.2007659999999</v>
      </c>
      <c r="K62" s="65">
        <f>VLOOKUP($D62,Résultats!$B$2:$AZ$212,K$2,FALSE)</f>
        <v>7812.5444790000001</v>
      </c>
      <c r="L62" s="65">
        <f>VLOOKUP($D62,Résultats!$B$2:$AZ$212,L$2,FALSE)</f>
        <v>7543.1644420000002</v>
      </c>
      <c r="M62" s="65">
        <f>VLOOKUP($D62,Résultats!$B$2:$AZ$212,M$2,FALSE)</f>
        <v>7274.7426820000001</v>
      </c>
      <c r="N62" s="65">
        <f>VLOOKUP($D62,Résultats!$B$2:$AZ$212,N$2,FALSE)</f>
        <v>7008.8360329999996</v>
      </c>
      <c r="O62" s="65">
        <f>VLOOKUP($D62,Résultats!$B$2:$AZ$212,O$2,FALSE)</f>
        <v>6756.682444</v>
      </c>
      <c r="P62" s="65">
        <f>VLOOKUP($D62,Résultats!$B$2:$AZ$212,P$2,FALSE)</f>
        <v>6517.5406409999996</v>
      </c>
      <c r="Q62" s="65">
        <f>VLOOKUP($D62,Résultats!$B$2:$AZ$212,Q$2,FALSE)</f>
        <v>6288.74712</v>
      </c>
      <c r="R62" s="65">
        <f>VLOOKUP($D62,Résultats!$B$2:$AZ$212,R$2,FALSE)</f>
        <v>6067.407561</v>
      </c>
      <c r="S62" s="65">
        <f>VLOOKUP($D62,Résultats!$B$2:$AZ$212,S$2,FALSE)</f>
        <v>5851.3423990000001</v>
      </c>
      <c r="T62" s="65">
        <f>VLOOKUP($D62,Résultats!$B$2:$AZ$212,T$2,FALSE)</f>
        <v>5638.2878140000003</v>
      </c>
      <c r="U62" s="65">
        <f>VLOOKUP($D62,Résultats!$B$2:$AZ$212,U$2,FALSE)</f>
        <v>5427.0526909999999</v>
      </c>
      <c r="V62" s="65">
        <f>VLOOKUP($D62,Résultats!$B$2:$AZ$212,V$2,FALSE)</f>
        <v>5216.8317209999996</v>
      </c>
      <c r="W62" s="65">
        <f>VLOOKUP($D62,Résultats!$B$2:$AZ$212,W$2,FALSE)</f>
        <v>5007.1403250000003</v>
      </c>
      <c r="X62" s="65">
        <f>VLOOKUP($D62,Résultats!$B$2:$AZ$212,X$2,FALSE)</f>
        <v>4797.8130039999996</v>
      </c>
      <c r="Y62" s="65">
        <f>VLOOKUP($D62,Résultats!$B$2:$AZ$212,Y$2,FALSE)</f>
        <v>4588.6967590000004</v>
      </c>
      <c r="Z62" s="65">
        <f>VLOOKUP($D62,Résultats!$B$2:$AZ$212,Z$2,FALSE)</f>
        <v>4380.1259190000001</v>
      </c>
      <c r="AA62" s="65">
        <f>VLOOKUP($D62,Résultats!$B$2:$AZ$212,AA$2,FALSE)</f>
        <v>4172.5885230000004</v>
      </c>
      <c r="AB62" s="65">
        <f>VLOOKUP($D62,Résultats!$B$2:$AZ$212,AB$2,FALSE)</f>
        <v>3966.6962960000001</v>
      </c>
      <c r="AC62" s="65">
        <f>VLOOKUP($D62,Résultats!$B$2:$AZ$212,AC$2,FALSE)</f>
        <v>3763.1954369999999</v>
      </c>
      <c r="AD62" s="65">
        <f>VLOOKUP($D62,Résultats!$B$2:$AZ$212,AD$2,FALSE)</f>
        <v>3562.9239280000002</v>
      </c>
      <c r="AE62" s="65">
        <f>VLOOKUP($D62,Résultats!$B$2:$AZ$212,AE$2,FALSE)</f>
        <v>3366.5618789999999</v>
      </c>
      <c r="AF62" s="65">
        <f>VLOOKUP($D62,Résultats!$B$2:$AZ$212,AF$2,FALSE)</f>
        <v>3174.773533</v>
      </c>
      <c r="AG62" s="65">
        <f>VLOOKUP($D62,Résultats!$B$2:$AZ$212,AG$2,FALSE)</f>
        <v>2988.236617</v>
      </c>
      <c r="AH62" s="65">
        <f>VLOOKUP($D62,Résultats!$B$2:$AZ$212,AH$2,FALSE)</f>
        <v>2807.5715169999999</v>
      </c>
      <c r="AI62" s="65">
        <f>VLOOKUP($D62,Résultats!$B$2:$AZ$212,AI$2,FALSE)</f>
        <v>2633.320444</v>
      </c>
      <c r="AJ62" s="65">
        <f>VLOOKUP($D62,Résultats!$B$2:$AZ$212,AJ$2,FALSE)</f>
        <v>2465.9532829999998</v>
      </c>
      <c r="AK62" s="65">
        <f>VLOOKUP($D62,Résultats!$B$2:$AZ$212,AK$2,FALSE)</f>
        <v>2305.8255380000001</v>
      </c>
      <c r="AL62" s="65">
        <f>VLOOKUP($D62,Résultats!$B$2:$AZ$212,AL$2,FALSE)</f>
        <v>2153.1804659999998</v>
      </c>
      <c r="AM62" s="226">
        <f>VLOOKUP($D62,Résultats!$B$2:$AZ$212,AM$2,FALSE)</f>
        <v>2008.1610109999999</v>
      </c>
    </row>
    <row r="63" spans="2:40" x14ac:dyDescent="0.35">
      <c r="B63" s="230"/>
      <c r="C63" s="218" t="s">
        <v>32</v>
      </c>
      <c r="D63" s="54" t="s">
        <v>136</v>
      </c>
      <c r="E63" s="65">
        <f>VLOOKUP($D63,Résultats!$B$2:$AZ$212,E$2,FALSE)</f>
        <v>4923.9468200000001</v>
      </c>
      <c r="F63" s="65">
        <f>VLOOKUP($D63,Résultats!$B$2:$AZ$212,F$2,FALSE)</f>
        <v>3292.8055760000002</v>
      </c>
      <c r="G63" s="65">
        <f>VLOOKUP($D63,Résultats!$B$2:$AZ$212,G$2,FALSE)</f>
        <v>2901.097518</v>
      </c>
      <c r="H63" s="65">
        <f>VLOOKUP($D63,Résultats!$B$2:$AZ$212,H$2,FALSE)</f>
        <v>2781.361727</v>
      </c>
      <c r="I63" s="65">
        <f>VLOOKUP($D63,Résultats!$B$2:$AZ$212,I$2,FALSE)</f>
        <v>2665.7030500000001</v>
      </c>
      <c r="J63" s="65">
        <f>VLOOKUP($D63,Résultats!$B$2:$AZ$212,J$2,FALSE)</f>
        <v>2541.9871509999998</v>
      </c>
      <c r="K63" s="65">
        <f>VLOOKUP($D63,Résultats!$B$2:$AZ$212,K$2,FALSE)</f>
        <v>2415.8716949999998</v>
      </c>
      <c r="L63" s="65">
        <f>VLOOKUP($D63,Résultats!$B$2:$AZ$212,L$2,FALSE)</f>
        <v>2295.9448870000001</v>
      </c>
      <c r="M63" s="65">
        <f>VLOOKUP($D63,Résultats!$B$2:$AZ$212,M$2,FALSE)</f>
        <v>2181.2599949999999</v>
      </c>
      <c r="N63" s="65">
        <f>VLOOKUP($D63,Résultats!$B$2:$AZ$212,N$2,FALSE)</f>
        <v>2071.8738750000002</v>
      </c>
      <c r="O63" s="65">
        <f>VLOOKUP($D63,Résultats!$B$2:$AZ$212,O$2,FALSE)</f>
        <v>1969.6500060000001</v>
      </c>
      <c r="P63" s="65">
        <f>VLOOKUP($D63,Résultats!$B$2:$AZ$212,P$2,FALSE)</f>
        <v>1874.1136770000001</v>
      </c>
      <c r="Q63" s="65">
        <f>VLOOKUP($D63,Résultats!$B$2:$AZ$212,Q$2,FALSE)</f>
        <v>1784.417835</v>
      </c>
      <c r="R63" s="65">
        <f>VLOOKUP($D63,Résultats!$B$2:$AZ$212,R$2,FALSE)</f>
        <v>1699.6890149999999</v>
      </c>
      <c r="S63" s="65">
        <f>VLOOKUP($D63,Résultats!$B$2:$AZ$212,S$2,FALSE)</f>
        <v>1619.218134</v>
      </c>
      <c r="T63" s="65">
        <f>VLOOKUP($D63,Résultats!$B$2:$AZ$212,T$2,FALSE)</f>
        <v>1542.301197</v>
      </c>
      <c r="U63" s="65">
        <f>VLOOKUP($D63,Résultats!$B$2:$AZ$212,U$2,FALSE)</f>
        <v>1468.4682069999999</v>
      </c>
      <c r="V63" s="65">
        <f>VLOOKUP($D63,Résultats!$B$2:$AZ$212,V$2,FALSE)</f>
        <v>1397.34319</v>
      </c>
      <c r="W63" s="65">
        <f>VLOOKUP($D63,Résultats!$B$2:$AZ$212,W$2,FALSE)</f>
        <v>1328.6301639999999</v>
      </c>
      <c r="X63" s="65">
        <f>VLOOKUP($D63,Résultats!$B$2:$AZ$212,X$2,FALSE)</f>
        <v>1262.11088</v>
      </c>
      <c r="Y63" s="65">
        <f>VLOOKUP($D63,Résultats!$B$2:$AZ$212,Y$2,FALSE)</f>
        <v>1197.5844970000001</v>
      </c>
      <c r="Z63" s="65">
        <f>VLOOKUP($D63,Résultats!$B$2:$AZ$212,Z$2,FALSE)</f>
        <v>1134.9549159999999</v>
      </c>
      <c r="AA63" s="65">
        <f>VLOOKUP($D63,Résultats!$B$2:$AZ$212,AA$2,FALSE)</f>
        <v>1074.167416</v>
      </c>
      <c r="AB63" s="65">
        <f>VLOOKUP($D63,Résultats!$B$2:$AZ$212,AB$2,FALSE)</f>
        <v>1015.205006</v>
      </c>
      <c r="AC63" s="65">
        <f>VLOOKUP($D63,Résultats!$B$2:$AZ$212,AC$2,FALSE)</f>
        <v>958.08994199999995</v>
      </c>
      <c r="AD63" s="65">
        <f>VLOOKUP($D63,Résultats!$B$2:$AZ$212,AD$2,FALSE)</f>
        <v>902.87793399999998</v>
      </c>
      <c r="AE63" s="65">
        <f>VLOOKUP($D63,Résultats!$B$2:$AZ$212,AE$2,FALSE)</f>
        <v>849.59742219999998</v>
      </c>
      <c r="AF63" s="65">
        <f>VLOOKUP($D63,Résultats!$B$2:$AZ$212,AF$2,FALSE)</f>
        <v>798.28343829999994</v>
      </c>
      <c r="AG63" s="65">
        <f>VLOOKUP($D63,Résultats!$B$2:$AZ$212,AG$2,FALSE)</f>
        <v>748.98416640000005</v>
      </c>
      <c r="AH63" s="65">
        <f>VLOOKUP($D63,Résultats!$B$2:$AZ$212,AH$2,FALSE)</f>
        <v>701.74522200000001</v>
      </c>
      <c r="AI63" s="65">
        <f>VLOOKUP($D63,Résultats!$B$2:$AZ$212,AI$2,FALSE)</f>
        <v>656.60439799999995</v>
      </c>
      <c r="AJ63" s="65">
        <f>VLOOKUP($D63,Résultats!$B$2:$AZ$212,AJ$2,FALSE)</f>
        <v>613.59167739999998</v>
      </c>
      <c r="AK63" s="65">
        <f>VLOOKUP($D63,Résultats!$B$2:$AZ$212,AK$2,FALSE)</f>
        <v>572.71992809999995</v>
      </c>
      <c r="AL63" s="65">
        <f>VLOOKUP($D63,Résultats!$B$2:$AZ$212,AL$2,FALSE)</f>
        <v>533.98478539999996</v>
      </c>
      <c r="AM63" s="226">
        <f>VLOOKUP($D63,Résultats!$B$2:$AZ$212,AM$2,FALSE)</f>
        <v>497.366826</v>
      </c>
    </row>
    <row r="64" spans="2:40" x14ac:dyDescent="0.35">
      <c r="B64" s="230"/>
      <c r="C64" s="219" t="s">
        <v>33</v>
      </c>
      <c r="D64" s="54" t="s">
        <v>137</v>
      </c>
      <c r="E64" s="224">
        <f>VLOOKUP($D64,Résultats!$B$2:$AZ$212,E$2,FALSE)</f>
        <v>2256.0604069999999</v>
      </c>
      <c r="F64" s="224">
        <f>VLOOKUP($D64,Résultats!$B$2:$AZ$212,F$2,FALSE)</f>
        <v>1275.460934</v>
      </c>
      <c r="G64" s="224">
        <f>VLOOKUP($D64,Résultats!$B$2:$AZ$212,G$2,FALSE)</f>
        <v>1059.1948950000001</v>
      </c>
      <c r="H64" s="224">
        <f>VLOOKUP($D64,Résultats!$B$2:$AZ$212,H$2,FALSE)</f>
        <v>994.36950339999999</v>
      </c>
      <c r="I64" s="224">
        <f>VLOOKUP($D64,Résultats!$B$2:$AZ$212,I$2,FALSE)</f>
        <v>933.91478610000001</v>
      </c>
      <c r="J64" s="224">
        <f>VLOOKUP($D64,Résultats!$B$2:$AZ$212,J$2,FALSE)</f>
        <v>874.97365300000001</v>
      </c>
      <c r="K64" s="224">
        <f>VLOOKUP($D64,Résultats!$B$2:$AZ$212,K$2,FALSE)</f>
        <v>818.1989959</v>
      </c>
      <c r="L64" s="224">
        <f>VLOOKUP($D64,Résultats!$B$2:$AZ$212,L$2,FALSE)</f>
        <v>764.79048190000003</v>
      </c>
      <c r="M64" s="224">
        <f>VLOOKUP($D64,Résultats!$B$2:$AZ$212,M$2,FALSE)</f>
        <v>714.48717980000004</v>
      </c>
      <c r="N64" s="224">
        <f>VLOOKUP($D64,Résultats!$B$2:$AZ$212,N$2,FALSE)</f>
        <v>667.24013049999996</v>
      </c>
      <c r="O64" s="224">
        <f>VLOOKUP($D64,Résultats!$B$2:$AZ$212,O$2,FALSE)</f>
        <v>623.28305399999999</v>
      </c>
      <c r="P64" s="224">
        <f>VLOOKUP($D64,Résultats!$B$2:$AZ$212,P$2,FALSE)</f>
        <v>582.45033609999996</v>
      </c>
      <c r="Q64" s="224">
        <f>VLOOKUP($D64,Résultats!$B$2:$AZ$212,Q$2,FALSE)</f>
        <v>544.49142029999996</v>
      </c>
      <c r="R64" s="224">
        <f>VLOOKUP($D64,Résultats!$B$2:$AZ$212,R$2,FALSE)</f>
        <v>509.15010519999998</v>
      </c>
      <c r="S64" s="224">
        <f>VLOOKUP($D64,Résultats!$B$2:$AZ$212,S$2,FALSE)</f>
        <v>476.19665049999998</v>
      </c>
      <c r="T64" s="224">
        <f>VLOOKUP($D64,Résultats!$B$2:$AZ$212,T$2,FALSE)</f>
        <v>445.40744919999997</v>
      </c>
      <c r="U64" s="224">
        <f>VLOOKUP($D64,Résultats!$B$2:$AZ$212,U$2,FALSE)</f>
        <v>416.59822680000002</v>
      </c>
      <c r="V64" s="224">
        <f>VLOOKUP($D64,Résultats!$B$2:$AZ$212,V$2,FALSE)</f>
        <v>389.60571399999998</v>
      </c>
      <c r="W64" s="224">
        <f>VLOOKUP($D64,Résultats!$B$2:$AZ$212,W$2,FALSE)</f>
        <v>364.28521940000002</v>
      </c>
      <c r="X64" s="224">
        <f>VLOOKUP($D64,Résultats!$B$2:$AZ$212,X$2,FALSE)</f>
        <v>340.50999660000002</v>
      </c>
      <c r="Y64" s="224">
        <f>VLOOKUP($D64,Résultats!$B$2:$AZ$212,Y$2,FALSE)</f>
        <v>318.1621513</v>
      </c>
      <c r="Z64" s="224">
        <f>VLOOKUP($D64,Résultats!$B$2:$AZ$212,Z$2,FALSE)</f>
        <v>297.14510080000002</v>
      </c>
      <c r="AA64" s="224">
        <f>VLOOKUP($D64,Résultats!$B$2:$AZ$212,AA$2,FALSE)</f>
        <v>277.3733537</v>
      </c>
      <c r="AB64" s="224">
        <f>VLOOKUP($D64,Résultats!$B$2:$AZ$212,AB$2,FALSE)</f>
        <v>258.77100730000001</v>
      </c>
      <c r="AC64" s="224">
        <f>VLOOKUP($D64,Résultats!$B$2:$AZ$212,AC$2,FALSE)</f>
        <v>241.271714</v>
      </c>
      <c r="AD64" s="224">
        <f>VLOOKUP($D64,Résultats!$B$2:$AZ$212,AD$2,FALSE)</f>
        <v>224.81726409999999</v>
      </c>
      <c r="AE64" s="224">
        <f>VLOOKUP($D64,Résultats!$B$2:$AZ$212,AE$2,FALSE)</f>
        <v>209.35114139999999</v>
      </c>
      <c r="AF64" s="224">
        <f>VLOOKUP($D64,Résultats!$B$2:$AZ$212,AF$2,FALSE)</f>
        <v>194.8215778</v>
      </c>
      <c r="AG64" s="224">
        <f>VLOOKUP($D64,Résultats!$B$2:$AZ$212,AG$2,FALSE)</f>
        <v>181.18204449999999</v>
      </c>
      <c r="AH64" s="224">
        <f>VLOOKUP($D64,Résultats!$B$2:$AZ$212,AH$2,FALSE)</f>
        <v>168.38922020000001</v>
      </c>
      <c r="AI64" s="224">
        <f>VLOOKUP($D64,Résultats!$B$2:$AZ$212,AI$2,FALSE)</f>
        <v>156.40218350000001</v>
      </c>
      <c r="AJ64" s="224">
        <f>VLOOKUP($D64,Résultats!$B$2:$AZ$212,AJ$2,FALSE)</f>
        <v>145.1822908</v>
      </c>
      <c r="AK64" s="224">
        <f>VLOOKUP($D64,Résultats!$B$2:$AZ$212,AK$2,FALSE)</f>
        <v>134.691847</v>
      </c>
      <c r="AL64" s="224">
        <f>VLOOKUP($D64,Résultats!$B$2:$AZ$212,AL$2,FALSE)</f>
        <v>124.8939134</v>
      </c>
      <c r="AM64" s="227">
        <f>VLOOKUP($D64,Résultats!$B$2:$AZ$212,AM$2,FALSE)</f>
        <v>115.7523916</v>
      </c>
    </row>
    <row r="65" spans="2:39" s="3" customFormat="1" x14ac:dyDescent="0.35"/>
    <row r="66" spans="2:39" s="3" customFormat="1" x14ac:dyDescent="0.35"/>
    <row r="67" spans="2:39" x14ac:dyDescent="0.35">
      <c r="C67" s="11"/>
      <c r="D67" s="11"/>
      <c r="E67" s="93">
        <v>2006</v>
      </c>
      <c r="F67" s="93">
        <v>2015</v>
      </c>
      <c r="G67" s="93">
        <v>2018</v>
      </c>
      <c r="H67" s="93">
        <v>2019</v>
      </c>
      <c r="I67" s="93">
        <v>2020</v>
      </c>
      <c r="J67" s="20">
        <v>2021</v>
      </c>
      <c r="K67" s="4">
        <v>2022</v>
      </c>
      <c r="L67" s="4">
        <v>2023</v>
      </c>
      <c r="M67" s="4">
        <v>2024</v>
      </c>
      <c r="N67" s="92">
        <v>2025</v>
      </c>
      <c r="O67" s="20">
        <v>2026</v>
      </c>
      <c r="P67" s="4">
        <v>2027</v>
      </c>
      <c r="Q67" s="4">
        <v>2028</v>
      </c>
      <c r="R67" s="4">
        <v>2029</v>
      </c>
      <c r="S67" s="92">
        <v>2030</v>
      </c>
      <c r="T67" s="92">
        <v>2031</v>
      </c>
      <c r="U67" s="92">
        <v>2032</v>
      </c>
      <c r="V67" s="92">
        <v>2033</v>
      </c>
      <c r="W67" s="92">
        <v>2034</v>
      </c>
      <c r="X67" s="93">
        <v>2035</v>
      </c>
      <c r="Y67" s="93">
        <v>2036</v>
      </c>
      <c r="Z67" s="93">
        <v>2037</v>
      </c>
      <c r="AA67" s="93">
        <v>2038</v>
      </c>
      <c r="AB67" s="93">
        <v>2039</v>
      </c>
      <c r="AC67" s="93">
        <v>2040</v>
      </c>
      <c r="AD67" s="93">
        <v>2041</v>
      </c>
      <c r="AE67" s="93">
        <v>2042</v>
      </c>
      <c r="AF67" s="93">
        <v>2043</v>
      </c>
      <c r="AG67" s="93">
        <v>2044</v>
      </c>
      <c r="AH67" s="93">
        <v>2045</v>
      </c>
      <c r="AI67" s="93">
        <v>2046</v>
      </c>
      <c r="AJ67" s="93">
        <v>2047</v>
      </c>
      <c r="AK67" s="93">
        <v>2048</v>
      </c>
      <c r="AL67" s="93">
        <v>2049</v>
      </c>
      <c r="AM67" s="93">
        <v>2050</v>
      </c>
    </row>
    <row r="68" spans="2:39" x14ac:dyDescent="0.35">
      <c r="B68" s="229" t="s">
        <v>79</v>
      </c>
      <c r="C68" s="50" t="s">
        <v>51</v>
      </c>
      <c r="D68" s="50" t="s">
        <v>149</v>
      </c>
      <c r="E68" s="51">
        <f t="shared" ref="E68:AM68" si="11">E26</f>
        <v>2373</v>
      </c>
      <c r="F68" s="51">
        <f t="shared" si="11"/>
        <v>2759.2008080000001</v>
      </c>
      <c r="G68" s="51">
        <f t="shared" si="11"/>
        <v>2755.6376420000001</v>
      </c>
      <c r="H68" s="51">
        <f t="shared" si="11"/>
        <v>2743.5121869999998</v>
      </c>
      <c r="I68" s="51">
        <f t="shared" si="11"/>
        <v>3001.0387089999999</v>
      </c>
      <c r="J68" s="51">
        <f t="shared" si="11"/>
        <v>2987.388175</v>
      </c>
      <c r="K68" s="51">
        <f t="shared" si="11"/>
        <v>2879.3529349999999</v>
      </c>
      <c r="L68" s="51">
        <f t="shared" si="11"/>
        <v>2846.2425619999999</v>
      </c>
      <c r="M68" s="51">
        <f t="shared" si="11"/>
        <v>2793.3962849999998</v>
      </c>
      <c r="N68" s="51">
        <f t="shared" si="11"/>
        <v>2750.8824119999999</v>
      </c>
      <c r="O68" s="51">
        <f t="shared" si="11"/>
        <v>2806.4502510000002</v>
      </c>
      <c r="P68" s="51">
        <f t="shared" si="11"/>
        <v>2864.7337680000001</v>
      </c>
      <c r="Q68" s="51">
        <f t="shared" si="11"/>
        <v>2913.4532079999999</v>
      </c>
      <c r="R68" s="51">
        <f t="shared" si="11"/>
        <v>2949.274535</v>
      </c>
      <c r="S68" s="51">
        <f t="shared" si="11"/>
        <v>2977.076403</v>
      </c>
      <c r="T68" s="51">
        <f t="shared" si="11"/>
        <v>2993.4301660000001</v>
      </c>
      <c r="U68" s="51">
        <f t="shared" si="11"/>
        <v>3007.102437</v>
      </c>
      <c r="V68" s="51">
        <f t="shared" si="11"/>
        <v>3019.9595899999999</v>
      </c>
      <c r="W68" s="51">
        <f t="shared" si="11"/>
        <v>3033.2911319999998</v>
      </c>
      <c r="X68" s="51">
        <f t="shared" si="11"/>
        <v>3048.5150610000001</v>
      </c>
      <c r="Y68" s="51">
        <f t="shared" si="11"/>
        <v>3062.317974</v>
      </c>
      <c r="Z68" s="51">
        <f t="shared" si="11"/>
        <v>3078.2418680000001</v>
      </c>
      <c r="AA68" s="51">
        <f t="shared" si="11"/>
        <v>3095.867769</v>
      </c>
      <c r="AB68" s="51">
        <f t="shared" si="11"/>
        <v>3115.1991459999999</v>
      </c>
      <c r="AC68" s="51">
        <f t="shared" si="11"/>
        <v>3137.3657050000002</v>
      </c>
      <c r="AD68" s="51">
        <f t="shared" si="11"/>
        <v>3165.0680349999998</v>
      </c>
      <c r="AE68" s="51">
        <f t="shared" si="11"/>
        <v>3191.7980520000001</v>
      </c>
      <c r="AF68" s="51">
        <f t="shared" si="11"/>
        <v>3215.8991540000002</v>
      </c>
      <c r="AG68" s="51">
        <f t="shared" si="11"/>
        <v>3238.569199</v>
      </c>
      <c r="AH68" s="51">
        <f t="shared" si="11"/>
        <v>3259.7191389999998</v>
      </c>
      <c r="AI68" s="51">
        <f t="shared" si="11"/>
        <v>3279.3463609999999</v>
      </c>
      <c r="AJ68" s="51">
        <f t="shared" si="11"/>
        <v>3299.1824270000002</v>
      </c>
      <c r="AK68" s="51">
        <f t="shared" si="11"/>
        <v>3319.102891</v>
      </c>
      <c r="AL68" s="51">
        <f t="shared" si="11"/>
        <v>3339.0034019999998</v>
      </c>
      <c r="AM68" s="100">
        <f t="shared" si="11"/>
        <v>3359.7532930000002</v>
      </c>
    </row>
    <row r="69" spans="2:39" x14ac:dyDescent="0.35">
      <c r="B69" s="230"/>
      <c r="C69" s="52" t="s">
        <v>45</v>
      </c>
      <c r="D69" s="52" t="s">
        <v>453</v>
      </c>
      <c r="E69" s="124">
        <f t="shared" ref="E69:AM69" si="12">E27/E$26</f>
        <v>7.5013559713442901E-4</v>
      </c>
      <c r="F69" s="124">
        <f t="shared" si="12"/>
        <v>8.7724857211624874E-3</v>
      </c>
      <c r="G69" s="124">
        <f t="shared" si="12"/>
        <v>1.6148784009824467E-2</v>
      </c>
      <c r="H69" s="124">
        <f t="shared" si="12"/>
        <v>1.9449727864467477E-2</v>
      </c>
      <c r="I69" s="124">
        <f t="shared" si="12"/>
        <v>3.4829759671720383E-2</v>
      </c>
      <c r="J69" s="123">
        <f t="shared" si="12"/>
        <v>6.1844012554545247E-2</v>
      </c>
      <c r="K69" s="67">
        <f t="shared" si="12"/>
        <v>0.10837705927147831</v>
      </c>
      <c r="L69" s="67">
        <f t="shared" si="12"/>
        <v>0.12491618801110459</v>
      </c>
      <c r="M69" s="67">
        <f t="shared" si="12"/>
        <v>0.14360899982366807</v>
      </c>
      <c r="N69" s="124">
        <f t="shared" si="12"/>
        <v>0.16462398993301647</v>
      </c>
      <c r="O69" s="123">
        <f t="shared" si="12"/>
        <v>0.18810772548413862</v>
      </c>
      <c r="P69" s="67">
        <f t="shared" si="12"/>
        <v>0.21417255346850089</v>
      </c>
      <c r="Q69" s="67">
        <f t="shared" si="12"/>
        <v>0.2428826059594639</v>
      </c>
      <c r="R69" s="67">
        <f t="shared" si="12"/>
        <v>0.27423899823554404</v>
      </c>
      <c r="S69" s="124">
        <f t="shared" si="12"/>
        <v>0.30816546930925376</v>
      </c>
      <c r="T69" s="124">
        <f t="shared" si="12"/>
        <v>0.34449615785691923</v>
      </c>
      <c r="U69" s="124">
        <f t="shared" si="12"/>
        <v>0.38296752010513563</v>
      </c>
      <c r="V69" s="124">
        <f t="shared" si="12"/>
        <v>0.42321647654894617</v>
      </c>
      <c r="W69" s="124">
        <f t="shared" si="12"/>
        <v>0.46478653338838166</v>
      </c>
      <c r="X69" s="118">
        <f t="shared" si="12"/>
        <v>0.50714284760425532</v>
      </c>
      <c r="Y69" s="118">
        <f t="shared" si="12"/>
        <v>0.54969597419082383</v>
      </c>
      <c r="Z69" s="118">
        <f t="shared" si="12"/>
        <v>0.59183259117441123</v>
      </c>
      <c r="AA69" s="118">
        <f t="shared" si="12"/>
        <v>0.6329501226187545</v>
      </c>
      <c r="AB69" s="118">
        <f t="shared" si="12"/>
        <v>0.67249127160617161</v>
      </c>
      <c r="AC69" s="118">
        <f t="shared" si="12"/>
        <v>0.70997428653284766</v>
      </c>
      <c r="AD69" s="118">
        <f t="shared" si="12"/>
        <v>0.74501548811098472</v>
      </c>
      <c r="AE69" s="118">
        <f t="shared" si="12"/>
        <v>0.77734192031520166</v>
      </c>
      <c r="AF69" s="118">
        <f t="shared" si="12"/>
        <v>0.80679368716298994</v>
      </c>
      <c r="AG69" s="118">
        <f t="shared" si="12"/>
        <v>0.83331711140627074</v>
      </c>
      <c r="AH69" s="118">
        <f t="shared" si="12"/>
        <v>0.8569509619951341</v>
      </c>
      <c r="AI69" s="118">
        <f t="shared" si="12"/>
        <v>0.87780852161105405</v>
      </c>
      <c r="AJ69" s="118">
        <f t="shared" si="12"/>
        <v>0.89605816695870744</v>
      </c>
      <c r="AK69" s="118">
        <f t="shared" si="12"/>
        <v>0.91190464935785576</v>
      </c>
      <c r="AL69" s="118">
        <f t="shared" si="12"/>
        <v>0.92557257238757373</v>
      </c>
      <c r="AM69" s="118">
        <f t="shared" si="12"/>
        <v>0.93729286419959756</v>
      </c>
    </row>
    <row r="70" spans="2:39" x14ac:dyDescent="0.35">
      <c r="B70" s="230"/>
      <c r="C70" s="35" t="s">
        <v>27</v>
      </c>
      <c r="D70" s="54" t="s">
        <v>454</v>
      </c>
      <c r="E70" s="111">
        <f t="shared" ref="E70:AM70" si="13">E28/E$26</f>
        <v>2.2340808175305519E-6</v>
      </c>
      <c r="F70" s="111">
        <f t="shared" si="13"/>
        <v>1.8913202217357426E-4</v>
      </c>
      <c r="G70" s="111">
        <f t="shared" si="13"/>
        <v>4.5192141485487803E-4</v>
      </c>
      <c r="H70" s="111">
        <f t="shared" si="13"/>
        <v>5.9106297893766211E-4</v>
      </c>
      <c r="I70" s="111">
        <f t="shared" si="13"/>
        <v>1.1409806367146064E-3</v>
      </c>
      <c r="J70" s="110">
        <f t="shared" si="13"/>
        <v>2.184155299804653E-3</v>
      </c>
      <c r="K70" s="68">
        <f t="shared" si="13"/>
        <v>4.122860197407513E-3</v>
      </c>
      <c r="L70" s="68">
        <f t="shared" si="13"/>
        <v>5.1093148539600826E-3</v>
      </c>
      <c r="M70" s="68">
        <f t="shared" si="13"/>
        <v>6.2994047119240013E-3</v>
      </c>
      <c r="N70" s="111">
        <f t="shared" si="13"/>
        <v>7.7226763119091837E-3</v>
      </c>
      <c r="O70" s="110">
        <f t="shared" si="13"/>
        <v>9.3978362526120542E-3</v>
      </c>
      <c r="P70" s="68">
        <f t="shared" si="13"/>
        <v>1.1343694867215318E-2</v>
      </c>
      <c r="Q70" s="68">
        <f t="shared" si="13"/>
        <v>1.3577913872574541E-2</v>
      </c>
      <c r="R70" s="68">
        <f t="shared" si="13"/>
        <v>1.6115687599086128E-2</v>
      </c>
      <c r="S70" s="111">
        <f t="shared" si="13"/>
        <v>1.8968511766474811E-2</v>
      </c>
      <c r="T70" s="111">
        <f t="shared" si="13"/>
        <v>2.214251467191234E-2</v>
      </c>
      <c r="U70" s="111">
        <f t="shared" si="13"/>
        <v>2.5637447325177368E-2</v>
      </c>
      <c r="V70" s="111">
        <f t="shared" si="13"/>
        <v>2.9444861191006866E-2</v>
      </c>
      <c r="W70" s="111">
        <f t="shared" si="13"/>
        <v>3.3547433553766777E-2</v>
      </c>
      <c r="X70" s="116">
        <f t="shared" si="13"/>
        <v>3.7918571595339741E-2</v>
      </c>
      <c r="Y70" s="116">
        <f t="shared" si="13"/>
        <v>4.2522254516212429E-2</v>
      </c>
      <c r="Z70" s="116">
        <f t="shared" si="13"/>
        <v>4.7314474705208574E-2</v>
      </c>
      <c r="AA70" s="116">
        <f t="shared" si="13"/>
        <v>5.2249309295354471E-2</v>
      </c>
      <c r="AB70" s="116">
        <f t="shared" si="13"/>
        <v>5.7277190618490244E-2</v>
      </c>
      <c r="AC70" s="116">
        <f t="shared" si="13"/>
        <v>6.2353764971750401E-2</v>
      </c>
      <c r="AD70" s="116">
        <f t="shared" si="13"/>
        <v>6.7434608494916615E-2</v>
      </c>
      <c r="AE70" s="116">
        <f t="shared" si="13"/>
        <v>7.2480842155736733E-2</v>
      </c>
      <c r="AF70" s="116">
        <f t="shared" si="13"/>
        <v>7.7462990557445807E-2</v>
      </c>
      <c r="AG70" s="116">
        <f t="shared" si="13"/>
        <v>8.2360664605332715E-2</v>
      </c>
      <c r="AH70" s="116">
        <f t="shared" si="13"/>
        <v>8.7159950776360434E-2</v>
      </c>
      <c r="AI70" s="116">
        <f t="shared" si="13"/>
        <v>9.1855525321254725E-2</v>
      </c>
      <c r="AJ70" s="116">
        <f t="shared" si="13"/>
        <v>9.6447103802423356E-2</v>
      </c>
      <c r="AK70" s="116">
        <f t="shared" si="13"/>
        <v>0.1009386080824573</v>
      </c>
      <c r="AL70" s="116">
        <f t="shared" si="13"/>
        <v>0.10533789755629605</v>
      </c>
      <c r="AM70" s="116">
        <f t="shared" si="13"/>
        <v>0.10965634273432945</v>
      </c>
    </row>
    <row r="71" spans="2:39" x14ac:dyDescent="0.35">
      <c r="B71" s="230"/>
      <c r="C71" s="35" t="s">
        <v>28</v>
      </c>
      <c r="D71" s="54" t="s">
        <v>455</v>
      </c>
      <c r="E71" s="111">
        <f t="shared" ref="E71:AM71" si="14">E29/E$26</f>
        <v>5.1212006321112518E-6</v>
      </c>
      <c r="F71" s="111">
        <f t="shared" si="14"/>
        <v>1.5431073612529907E-4</v>
      </c>
      <c r="G71" s="111">
        <f t="shared" si="14"/>
        <v>3.4038740337398828E-4</v>
      </c>
      <c r="H71" s="111">
        <f t="shared" si="14"/>
        <v>4.3475099277916934E-4</v>
      </c>
      <c r="I71" s="111">
        <f t="shared" si="14"/>
        <v>8.2169671674168338E-4</v>
      </c>
      <c r="J71" s="110">
        <f t="shared" si="14"/>
        <v>1.5406106914780165E-3</v>
      </c>
      <c r="K71" s="68">
        <f t="shared" si="14"/>
        <v>2.8497850899962701E-3</v>
      </c>
      <c r="L71" s="68">
        <f t="shared" si="14"/>
        <v>3.4631764146178909E-3</v>
      </c>
      <c r="M71" s="68">
        <f t="shared" si="14"/>
        <v>4.1903011480521101E-3</v>
      </c>
      <c r="N71" s="111">
        <f t="shared" si="14"/>
        <v>5.0451315183296904E-3</v>
      </c>
      <c r="O71" s="110">
        <f t="shared" si="14"/>
        <v>6.0359398474867177E-3</v>
      </c>
      <c r="P71" s="68">
        <f t="shared" si="14"/>
        <v>7.1707067963741053E-3</v>
      </c>
      <c r="Q71" s="68">
        <f t="shared" si="14"/>
        <v>8.4563712649817161E-3</v>
      </c>
      <c r="R71" s="68">
        <f t="shared" si="14"/>
        <v>9.8980459816705394E-3</v>
      </c>
      <c r="S71" s="111">
        <f t="shared" si="14"/>
        <v>1.1498279783987122E-2</v>
      </c>
      <c r="T71" s="111">
        <f t="shared" si="14"/>
        <v>1.3256155991447305E-2</v>
      </c>
      <c r="U71" s="111">
        <f t="shared" si="14"/>
        <v>1.5166735881302471E-2</v>
      </c>
      <c r="V71" s="111">
        <f t="shared" si="14"/>
        <v>1.7220244337772746E-2</v>
      </c>
      <c r="W71" s="111">
        <f t="shared" si="14"/>
        <v>1.9401871343353798E-2</v>
      </c>
      <c r="X71" s="116">
        <f t="shared" si="14"/>
        <v>2.1691826370150248E-2</v>
      </c>
      <c r="Y71" s="116">
        <f t="shared" si="14"/>
        <v>2.4065649601284676E-2</v>
      </c>
      <c r="Z71" s="116">
        <f t="shared" si="14"/>
        <v>2.6495298627391681E-2</v>
      </c>
      <c r="AA71" s="116">
        <f t="shared" si="14"/>
        <v>2.8952038849176055E-2</v>
      </c>
      <c r="AB71" s="116">
        <f t="shared" si="14"/>
        <v>3.140635060703114E-2</v>
      </c>
      <c r="AC71" s="116">
        <f t="shared" si="14"/>
        <v>3.3831739166027504E-2</v>
      </c>
      <c r="AD71" s="116">
        <f t="shared" si="14"/>
        <v>3.6203233748180713E-2</v>
      </c>
      <c r="AE71" s="116">
        <f t="shared" si="14"/>
        <v>3.8499767967149573E-2</v>
      </c>
      <c r="AF71" s="116">
        <f t="shared" si="14"/>
        <v>4.0705607772923341E-2</v>
      </c>
      <c r="AG71" s="116">
        <f t="shared" si="14"/>
        <v>4.2810113843733864E-2</v>
      </c>
      <c r="AH71" s="116">
        <f t="shared" si="14"/>
        <v>4.480666154716835E-2</v>
      </c>
      <c r="AI71" s="116">
        <f t="shared" si="14"/>
        <v>4.6693011119846146E-2</v>
      </c>
      <c r="AJ71" s="116">
        <f t="shared" si="14"/>
        <v>4.846979663546807E-2</v>
      </c>
      <c r="AK71" s="116">
        <f t="shared" si="14"/>
        <v>5.0139915804134683E-2</v>
      </c>
      <c r="AL71" s="116">
        <f t="shared" si="14"/>
        <v>5.1708088106943474E-2</v>
      </c>
      <c r="AM71" s="116">
        <f t="shared" si="14"/>
        <v>5.3180375943752363E-2</v>
      </c>
    </row>
    <row r="72" spans="2:39" x14ac:dyDescent="0.35">
      <c r="B72" s="230"/>
      <c r="C72" s="35" t="s">
        <v>29</v>
      </c>
      <c r="D72" s="54" t="s">
        <v>456</v>
      </c>
      <c r="E72" s="111">
        <f t="shared" ref="E72:AM72" si="15">E30/E$26</f>
        <v>2.0965989211967974E-5</v>
      </c>
      <c r="F72" s="111">
        <f t="shared" si="15"/>
        <v>2.6025912634481947E-4</v>
      </c>
      <c r="G72" s="111">
        <f t="shared" si="15"/>
        <v>4.8233568330679669E-4</v>
      </c>
      <c r="H72" s="111">
        <f t="shared" si="15"/>
        <v>5.8147436689334449E-4</v>
      </c>
      <c r="I72" s="111">
        <f t="shared" si="15"/>
        <v>1.0413763613336985E-3</v>
      </c>
      <c r="J72" s="110">
        <f t="shared" si="15"/>
        <v>1.8475578015568735E-3</v>
      </c>
      <c r="K72" s="68">
        <f t="shared" si="15"/>
        <v>3.2314892251998246E-3</v>
      </c>
      <c r="L72" s="68">
        <f t="shared" si="15"/>
        <v>3.7128198141251744E-3</v>
      </c>
      <c r="M72" s="68">
        <f t="shared" si="15"/>
        <v>4.2490602116627366E-3</v>
      </c>
      <c r="N72" s="111">
        <f t="shared" si="15"/>
        <v>4.8416827167529252E-3</v>
      </c>
      <c r="O72" s="110">
        <f t="shared" si="15"/>
        <v>5.4917188660330895E-3</v>
      </c>
      <c r="P72" s="68">
        <f t="shared" si="15"/>
        <v>6.1990571683727914E-3</v>
      </c>
      <c r="Q72" s="68">
        <f t="shared" si="15"/>
        <v>6.9620163503240308E-3</v>
      </c>
      <c r="R72" s="68">
        <f t="shared" si="15"/>
        <v>7.7769046142732176E-3</v>
      </c>
      <c r="S72" s="111">
        <f t="shared" si="15"/>
        <v>8.6375922479138348E-3</v>
      </c>
      <c r="T72" s="111">
        <f t="shared" si="15"/>
        <v>9.5352215074858034E-3</v>
      </c>
      <c r="U72" s="111">
        <f t="shared" si="15"/>
        <v>1.0458005827488211E-2</v>
      </c>
      <c r="V72" s="111">
        <f t="shared" si="15"/>
        <v>1.1391388955638312E-2</v>
      </c>
      <c r="W72" s="111">
        <f t="shared" si="15"/>
        <v>1.2318390363460835E-2</v>
      </c>
      <c r="X72" s="116">
        <f t="shared" si="15"/>
        <v>1.3220280744415846E-2</v>
      </c>
      <c r="Y72" s="116">
        <f t="shared" si="15"/>
        <v>1.4077610981621726E-2</v>
      </c>
      <c r="Z72" s="116">
        <f t="shared" si="15"/>
        <v>1.487129781317106E-2</v>
      </c>
      <c r="AA72" s="116">
        <f t="shared" si="15"/>
        <v>1.5582978150123956E-2</v>
      </c>
      <c r="AB72" s="116">
        <f t="shared" si="15"/>
        <v>1.619680426684349E-2</v>
      </c>
      <c r="AC72" s="116">
        <f t="shared" si="15"/>
        <v>1.669900850465247E-2</v>
      </c>
      <c r="AD72" s="116">
        <f t="shared" si="15"/>
        <v>1.7080012054148466E-2</v>
      </c>
      <c r="AE72" s="116">
        <f t="shared" si="15"/>
        <v>1.7333948040770344E-2</v>
      </c>
      <c r="AF72" s="116">
        <f t="shared" si="15"/>
        <v>1.7457947840238772E-2</v>
      </c>
      <c r="AG72" s="116">
        <f t="shared" si="15"/>
        <v>1.7451906245341896E-2</v>
      </c>
      <c r="AH72" s="116">
        <f t="shared" si="15"/>
        <v>1.7318537969905758E-2</v>
      </c>
      <c r="AI72" s="116">
        <f t="shared" si="15"/>
        <v>1.7062067933848239E-2</v>
      </c>
      <c r="AJ72" s="116">
        <f t="shared" si="15"/>
        <v>1.6688244032648031E-2</v>
      </c>
      <c r="AK72" s="116">
        <f t="shared" si="15"/>
        <v>1.6203710823738969E-2</v>
      </c>
      <c r="AL72" s="116">
        <f t="shared" si="15"/>
        <v>1.5615286324287488E-2</v>
      </c>
      <c r="AM72" s="116">
        <f t="shared" si="15"/>
        <v>1.4929373803875901E-2</v>
      </c>
    </row>
    <row r="73" spans="2:39" x14ac:dyDescent="0.35">
      <c r="B73" s="230"/>
      <c r="C73" s="35" t="s">
        <v>30</v>
      </c>
      <c r="D73" s="54" t="s">
        <v>457</v>
      </c>
      <c r="E73" s="111">
        <f t="shared" ref="E73:AM73" si="16">E31/E$26</f>
        <v>4.9252889380530971E-4</v>
      </c>
      <c r="F73" s="111">
        <f t="shared" si="16"/>
        <v>5.6886603050023462E-3</v>
      </c>
      <c r="G73" s="111">
        <f t="shared" si="16"/>
        <v>1.0412578752253812E-2</v>
      </c>
      <c r="H73" s="111">
        <f t="shared" si="16"/>
        <v>1.2514127924302166E-2</v>
      </c>
      <c r="I73" s="111">
        <f t="shared" si="16"/>
        <v>2.2362272885297865E-2</v>
      </c>
      <c r="J73" s="110">
        <f t="shared" si="16"/>
        <v>3.9615411478958543E-2</v>
      </c>
      <c r="K73" s="68">
        <f t="shared" si="16"/>
        <v>6.9252555383593498E-2</v>
      </c>
      <c r="L73" s="68">
        <f t="shared" si="16"/>
        <v>7.961440097388299E-2</v>
      </c>
      <c r="M73" s="68">
        <f t="shared" si="16"/>
        <v>9.1281795450658731E-2</v>
      </c>
      <c r="N73" s="111">
        <f t="shared" si="16"/>
        <v>0.10434897556791679</v>
      </c>
      <c r="O73" s="110">
        <f t="shared" si="16"/>
        <v>0.11890199887958035</v>
      </c>
      <c r="P73" s="68">
        <f t="shared" si="16"/>
        <v>0.13500428770035708</v>
      </c>
      <c r="Q73" s="68">
        <f t="shared" si="16"/>
        <v>0.1526880974022494</v>
      </c>
      <c r="R73" s="68">
        <f t="shared" si="16"/>
        <v>0.17194549238529944</v>
      </c>
      <c r="S73" s="111">
        <f t="shared" si="16"/>
        <v>0.19271956689517314</v>
      </c>
      <c r="T73" s="111">
        <f t="shared" si="16"/>
        <v>0.21489733380337694</v>
      </c>
      <c r="U73" s="111">
        <f t="shared" si="16"/>
        <v>0.23830497085257757</v>
      </c>
      <c r="V73" s="111">
        <f t="shared" si="16"/>
        <v>0.26270765497229714</v>
      </c>
      <c r="W73" s="111">
        <f t="shared" si="16"/>
        <v>0.2878140020883429</v>
      </c>
      <c r="X73" s="116">
        <f t="shared" si="16"/>
        <v>0.31328625277866062</v>
      </c>
      <c r="Y73" s="116">
        <f t="shared" si="16"/>
        <v>0.33875605303161116</v>
      </c>
      <c r="Z73" s="116">
        <f t="shared" si="16"/>
        <v>0.36384391708884389</v>
      </c>
      <c r="AA73" s="116">
        <f t="shared" si="16"/>
        <v>0.38817860957549183</v>
      </c>
      <c r="AB73" s="116">
        <f t="shared" si="16"/>
        <v>0.4114209429100813</v>
      </c>
      <c r="AC73" s="116">
        <f t="shared" si="16"/>
        <v>0.43327869232254518</v>
      </c>
      <c r="AD73" s="116">
        <f t="shared" si="16"/>
        <v>0.45352448039872867</v>
      </c>
      <c r="AE73" s="116">
        <f t="shared" si="16"/>
        <v>0.47200090151568269</v>
      </c>
      <c r="AF73" s="116">
        <f t="shared" si="16"/>
        <v>0.48861986453944628</v>
      </c>
      <c r="AG73" s="116">
        <f t="shared" si="16"/>
        <v>0.5033582544734132</v>
      </c>
      <c r="AH73" s="116">
        <f t="shared" si="16"/>
        <v>0.51625031428819679</v>
      </c>
      <c r="AI73" s="116">
        <f t="shared" si="16"/>
        <v>0.5273746120774585</v>
      </c>
      <c r="AJ73" s="116">
        <f t="shared" si="16"/>
        <v>0.53684322743272173</v>
      </c>
      <c r="AK73" s="116">
        <f t="shared" si="16"/>
        <v>0.5447898632196998</v>
      </c>
      <c r="AL73" s="116">
        <f t="shared" si="16"/>
        <v>0.55135910220914475</v>
      </c>
      <c r="AM73" s="116">
        <f t="shared" si="16"/>
        <v>0.55669774352089607</v>
      </c>
    </row>
    <row r="74" spans="2:39" x14ac:dyDescent="0.35">
      <c r="B74" s="230"/>
      <c r="C74" s="35" t="s">
        <v>31</v>
      </c>
      <c r="D74" s="54" t="s">
        <v>458</v>
      </c>
      <c r="E74" s="111">
        <f t="shared" ref="E74:AM74" si="17">E32/E$26</f>
        <v>1.9412443767383058E-4</v>
      </c>
      <c r="F74" s="111">
        <f t="shared" si="17"/>
        <v>2.1575083425388734E-3</v>
      </c>
      <c r="G74" s="111">
        <f t="shared" si="17"/>
        <v>3.8968109726525498E-3</v>
      </c>
      <c r="H74" s="111">
        <f t="shared" si="17"/>
        <v>4.6600674312951397E-3</v>
      </c>
      <c r="I74" s="111">
        <f t="shared" si="17"/>
        <v>8.2867785328523073E-3</v>
      </c>
      <c r="J74" s="110">
        <f t="shared" si="17"/>
        <v>1.4603318278181241E-2</v>
      </c>
      <c r="K74" s="68">
        <f t="shared" si="17"/>
        <v>2.5386569323083003E-2</v>
      </c>
      <c r="L74" s="68">
        <f t="shared" si="17"/>
        <v>2.9015856576176099E-2</v>
      </c>
      <c r="M74" s="68">
        <f t="shared" si="17"/>
        <v>3.3069780423224129E-2</v>
      </c>
      <c r="N74" s="111">
        <f t="shared" si="17"/>
        <v>3.7574083301093138E-2</v>
      </c>
      <c r="O74" s="110">
        <f t="shared" si="17"/>
        <v>4.255645538610333E-2</v>
      </c>
      <c r="P74" s="68">
        <f t="shared" si="17"/>
        <v>4.8035791610775605E-2</v>
      </c>
      <c r="Q74" s="68">
        <f t="shared" si="17"/>
        <v>5.4019418286123375E-2</v>
      </c>
      <c r="R74" s="68">
        <f t="shared" si="17"/>
        <v>6.0500155879859449E-2</v>
      </c>
      <c r="S74" s="111">
        <f t="shared" si="17"/>
        <v>6.7453442678743369E-2</v>
      </c>
      <c r="T74" s="111">
        <f t="shared" si="17"/>
        <v>7.4835276748527288E-2</v>
      </c>
      <c r="U74" s="111">
        <f t="shared" si="17"/>
        <v>8.2580802052005395E-2</v>
      </c>
      <c r="V74" s="111">
        <f t="shared" si="17"/>
        <v>9.0604959882923469E-2</v>
      </c>
      <c r="W74" s="111">
        <f t="shared" si="17"/>
        <v>9.8804442388749913E-2</v>
      </c>
      <c r="X74" s="116">
        <f t="shared" si="17"/>
        <v>0.10706172240229585</v>
      </c>
      <c r="Y74" s="116">
        <f t="shared" si="17"/>
        <v>0.11525108607157331</v>
      </c>
      <c r="Z74" s="116">
        <f t="shared" si="17"/>
        <v>0.12324545915116505</v>
      </c>
      <c r="AA74" s="116">
        <f t="shared" si="17"/>
        <v>0.13092170003466322</v>
      </c>
      <c r="AB74" s="116">
        <f t="shared" si="17"/>
        <v>0.13817014888203236</v>
      </c>
      <c r="AC74" s="116">
        <f t="shared" si="17"/>
        <v>0.14489739999883117</v>
      </c>
      <c r="AD74" s="116">
        <f t="shared" si="17"/>
        <v>0.1510346113618376</v>
      </c>
      <c r="AE74" s="116">
        <f t="shared" si="17"/>
        <v>0.15653753015073274</v>
      </c>
      <c r="AF74" s="116">
        <f t="shared" si="17"/>
        <v>0.16138506142347769</v>
      </c>
      <c r="AG74" s="116">
        <f t="shared" si="17"/>
        <v>0.16557773425547853</v>
      </c>
      <c r="AH74" s="116">
        <f t="shared" si="17"/>
        <v>0.16913550081775927</v>
      </c>
      <c r="AI74" s="116">
        <f t="shared" si="17"/>
        <v>0.17209229049776487</v>
      </c>
      <c r="AJ74" s="116">
        <f t="shared" si="17"/>
        <v>0.17449288914389577</v>
      </c>
      <c r="AK74" s="116">
        <f t="shared" si="17"/>
        <v>0.17638870249774369</v>
      </c>
      <c r="AL74" s="116">
        <f t="shared" si="17"/>
        <v>0.17783386939478177</v>
      </c>
      <c r="AM74" s="116">
        <f t="shared" si="17"/>
        <v>0.17888224407791359</v>
      </c>
    </row>
    <row r="75" spans="2:39" x14ac:dyDescent="0.35">
      <c r="B75" s="230"/>
      <c r="C75" s="35" t="s">
        <v>32</v>
      </c>
      <c r="D75" s="54" t="s">
        <v>459</v>
      </c>
      <c r="E75" s="111">
        <f t="shared" ref="E75:AM75" si="18">E33/E$26</f>
        <v>2.6465265065318162E-6</v>
      </c>
      <c r="F75" s="111">
        <f t="shared" si="18"/>
        <v>0</v>
      </c>
      <c r="G75" s="111">
        <f t="shared" si="18"/>
        <v>0</v>
      </c>
      <c r="H75" s="111">
        <f t="shared" si="18"/>
        <v>0</v>
      </c>
      <c r="I75" s="111">
        <f t="shared" si="18"/>
        <v>0</v>
      </c>
      <c r="J75" s="110">
        <f t="shared" si="18"/>
        <v>0</v>
      </c>
      <c r="K75" s="68">
        <f t="shared" si="18"/>
        <v>0</v>
      </c>
      <c r="L75" s="68">
        <f t="shared" si="18"/>
        <v>0</v>
      </c>
      <c r="M75" s="68">
        <f t="shared" si="18"/>
        <v>0</v>
      </c>
      <c r="N75" s="111">
        <f t="shared" si="18"/>
        <v>0</v>
      </c>
      <c r="O75" s="110">
        <f t="shared" si="18"/>
        <v>0</v>
      </c>
      <c r="P75" s="68">
        <f t="shared" si="18"/>
        <v>0</v>
      </c>
      <c r="Q75" s="68">
        <f t="shared" si="18"/>
        <v>0</v>
      </c>
      <c r="R75" s="68">
        <f t="shared" si="18"/>
        <v>0</v>
      </c>
      <c r="S75" s="111">
        <f t="shared" si="18"/>
        <v>0</v>
      </c>
      <c r="T75" s="111">
        <f t="shared" si="18"/>
        <v>0</v>
      </c>
      <c r="U75" s="111">
        <f t="shared" si="18"/>
        <v>0</v>
      </c>
      <c r="V75" s="111">
        <f t="shared" si="18"/>
        <v>0</v>
      </c>
      <c r="W75" s="111">
        <f t="shared" si="18"/>
        <v>0</v>
      </c>
      <c r="X75" s="116">
        <f t="shared" si="18"/>
        <v>0</v>
      </c>
      <c r="Y75" s="116">
        <f t="shared" si="18"/>
        <v>0</v>
      </c>
      <c r="Z75" s="116">
        <f t="shared" si="18"/>
        <v>0</v>
      </c>
      <c r="AA75" s="116">
        <f t="shared" si="18"/>
        <v>0</v>
      </c>
      <c r="AB75" s="116">
        <f t="shared" si="18"/>
        <v>0</v>
      </c>
      <c r="AC75" s="116">
        <f t="shared" si="18"/>
        <v>0</v>
      </c>
      <c r="AD75" s="116">
        <f t="shared" si="18"/>
        <v>0</v>
      </c>
      <c r="AE75" s="116">
        <f t="shared" si="18"/>
        <v>0</v>
      </c>
      <c r="AF75" s="116">
        <f t="shared" si="18"/>
        <v>0</v>
      </c>
      <c r="AG75" s="116">
        <f t="shared" si="18"/>
        <v>0</v>
      </c>
      <c r="AH75" s="116">
        <f t="shared" si="18"/>
        <v>0</v>
      </c>
      <c r="AI75" s="116">
        <f t="shared" si="18"/>
        <v>0</v>
      </c>
      <c r="AJ75" s="116">
        <f t="shared" si="18"/>
        <v>0</v>
      </c>
      <c r="AK75" s="116">
        <f t="shared" si="18"/>
        <v>0</v>
      </c>
      <c r="AL75" s="116">
        <f t="shared" si="18"/>
        <v>0</v>
      </c>
      <c r="AM75" s="116">
        <f t="shared" si="18"/>
        <v>0</v>
      </c>
    </row>
    <row r="76" spans="2:39" x14ac:dyDescent="0.35">
      <c r="B76" s="230"/>
      <c r="C76" s="35" t="s">
        <v>33</v>
      </c>
      <c r="D76" s="54" t="s">
        <v>460</v>
      </c>
      <c r="E76" s="126">
        <f t="shared" ref="E76:AM76" si="19">E34/E$26</f>
        <v>3.251446847871892E-5</v>
      </c>
      <c r="F76" s="126">
        <f t="shared" si="19"/>
        <v>3.2261518763660786E-4</v>
      </c>
      <c r="G76" s="126">
        <f t="shared" si="19"/>
        <v>5.6474978396306864E-4</v>
      </c>
      <c r="H76" s="126">
        <f t="shared" si="19"/>
        <v>6.6824417208247676E-4</v>
      </c>
      <c r="I76" s="126">
        <f t="shared" si="19"/>
        <v>1.1766545307829951E-3</v>
      </c>
      <c r="J76" s="125">
        <f t="shared" si="19"/>
        <v>2.052959022976651E-3</v>
      </c>
      <c r="K76" s="69">
        <f t="shared" si="19"/>
        <v>3.5338000549765885E-3</v>
      </c>
      <c r="L76" s="69">
        <f t="shared" si="19"/>
        <v>4.0006193822071023E-3</v>
      </c>
      <c r="M76" s="69">
        <f t="shared" si="19"/>
        <v>4.5186578638268648E-3</v>
      </c>
      <c r="N76" s="126">
        <f t="shared" si="19"/>
        <v>5.0914405097443336E-3</v>
      </c>
      <c r="O76" s="125">
        <f t="shared" si="19"/>
        <v>5.7237762594495381E-3</v>
      </c>
      <c r="P76" s="69">
        <f t="shared" si="19"/>
        <v>6.4190153288966982E-3</v>
      </c>
      <c r="Q76" s="69">
        <f t="shared" si="19"/>
        <v>7.1787887694814145E-3</v>
      </c>
      <c r="R76" s="69">
        <f t="shared" si="19"/>
        <v>8.002711778745954E-3</v>
      </c>
      <c r="S76" s="126">
        <f t="shared" si="19"/>
        <v>8.8880759268844325E-3</v>
      </c>
      <c r="T76" s="126">
        <f t="shared" si="19"/>
        <v>9.8296552043232125E-3</v>
      </c>
      <c r="U76" s="126">
        <f t="shared" si="19"/>
        <v>1.0819558306254003E-2</v>
      </c>
      <c r="V76" s="126">
        <f t="shared" si="19"/>
        <v>1.184736712983633E-2</v>
      </c>
      <c r="W76" s="126">
        <f t="shared" si="19"/>
        <v>1.2900393522134228E-2</v>
      </c>
      <c r="X76" s="119">
        <f t="shared" si="19"/>
        <v>1.3964193647787263E-2</v>
      </c>
      <c r="Y76" s="119">
        <f t="shared" si="19"/>
        <v>1.5023320044034068E-2</v>
      </c>
      <c r="Z76" s="119">
        <f t="shared" si="19"/>
        <v>1.6062143765890716E-2</v>
      </c>
      <c r="AA76" s="119">
        <f t="shared" si="19"/>
        <v>1.7065486765626778E-2</v>
      </c>
      <c r="AB76" s="119">
        <f t="shared" si="19"/>
        <v>1.8019834347373694E-2</v>
      </c>
      <c r="AC76" s="119">
        <f t="shared" si="19"/>
        <v>1.8913681569041055E-2</v>
      </c>
      <c r="AD76" s="119">
        <f t="shared" si="19"/>
        <v>1.9738542034215704E-2</v>
      </c>
      <c r="AE76" s="119">
        <f t="shared" si="19"/>
        <v>2.0488930218822001E-2</v>
      </c>
      <c r="AF76" s="119">
        <f t="shared" si="19"/>
        <v>2.1162215216030993E-2</v>
      </c>
      <c r="AG76" s="119">
        <f t="shared" si="19"/>
        <v>2.1758437806966867E-2</v>
      </c>
      <c r="AH76" s="119">
        <f t="shared" si="19"/>
        <v>2.2279996558930534E-2</v>
      </c>
      <c r="AI76" s="119">
        <f t="shared" si="19"/>
        <v>2.2731014572449429E-2</v>
      </c>
      <c r="AJ76" s="119">
        <f t="shared" si="19"/>
        <v>2.3116905729687311E-2</v>
      </c>
      <c r="AK76" s="119">
        <f t="shared" si="19"/>
        <v>2.3443849053608624E-2</v>
      </c>
      <c r="AL76" s="119">
        <f t="shared" si="19"/>
        <v>2.3718328706273058E-2</v>
      </c>
      <c r="AM76" s="119">
        <f t="shared" si="19"/>
        <v>2.3946784083113331E-2</v>
      </c>
    </row>
    <row r="77" spans="2:39" x14ac:dyDescent="0.35">
      <c r="B77" s="230"/>
      <c r="C77" s="52" t="s">
        <v>46</v>
      </c>
      <c r="D77" s="52" t="s">
        <v>461</v>
      </c>
      <c r="E77" s="124">
        <f t="shared" ref="E77:AM77" si="20">E35/E$26</f>
        <v>0.99924986430678464</v>
      </c>
      <c r="F77" s="124">
        <f t="shared" si="20"/>
        <v>0.99122751416648613</v>
      </c>
      <c r="G77" s="124">
        <f t="shared" si="20"/>
        <v>0.98385121602283576</v>
      </c>
      <c r="H77" s="124">
        <f t="shared" si="20"/>
        <v>0.98055027192776967</v>
      </c>
      <c r="I77" s="124">
        <f t="shared" si="20"/>
        <v>0.96517024032827969</v>
      </c>
      <c r="J77" s="123">
        <f t="shared" si="20"/>
        <v>0.93815598737850658</v>
      </c>
      <c r="K77" s="67">
        <f t="shared" si="20"/>
        <v>0.89162294097163197</v>
      </c>
      <c r="L77" s="67">
        <f t="shared" si="20"/>
        <v>0.87508381198889551</v>
      </c>
      <c r="M77" s="67">
        <f t="shared" si="20"/>
        <v>0.85639100039112426</v>
      </c>
      <c r="N77" s="124">
        <f t="shared" si="20"/>
        <v>0.83537600988522376</v>
      </c>
      <c r="O77" s="123">
        <f t="shared" si="20"/>
        <v>0.81189227465839009</v>
      </c>
      <c r="P77" s="67">
        <f t="shared" si="20"/>
        <v>0.78582744656640646</v>
      </c>
      <c r="Q77" s="67">
        <f t="shared" si="20"/>
        <v>0.75711739421215385</v>
      </c>
      <c r="R77" s="67">
        <f t="shared" si="20"/>
        <v>0.7257610017644559</v>
      </c>
      <c r="S77" s="124">
        <f t="shared" si="20"/>
        <v>0.69183453065715628</v>
      </c>
      <c r="T77" s="124">
        <f t="shared" si="20"/>
        <v>0.65550384214308077</v>
      </c>
      <c r="U77" s="124">
        <f t="shared" si="20"/>
        <v>0.61703247956231833</v>
      </c>
      <c r="V77" s="124">
        <f t="shared" si="20"/>
        <v>0.57678352345105388</v>
      </c>
      <c r="W77" s="124">
        <f t="shared" si="20"/>
        <v>0.53521346661161839</v>
      </c>
      <c r="X77" s="118">
        <f t="shared" si="20"/>
        <v>0.49285715239574468</v>
      </c>
      <c r="Y77" s="118">
        <f t="shared" si="20"/>
        <v>0.4503040254826261</v>
      </c>
      <c r="Z77" s="118">
        <f t="shared" si="20"/>
        <v>0.40816740915044952</v>
      </c>
      <c r="AA77" s="118">
        <f t="shared" si="20"/>
        <v>0.36704987738124545</v>
      </c>
      <c r="AB77" s="118">
        <f t="shared" si="20"/>
        <v>0.32750872839382833</v>
      </c>
      <c r="AC77" s="118">
        <f t="shared" si="20"/>
        <v>0.29002571349902606</v>
      </c>
      <c r="AD77" s="118">
        <f t="shared" si="20"/>
        <v>0.25498451188901539</v>
      </c>
      <c r="AE77" s="118">
        <f t="shared" si="20"/>
        <v>0.22265807990411041</v>
      </c>
      <c r="AF77" s="118">
        <f t="shared" si="20"/>
        <v>0.19320631268153254</v>
      </c>
      <c r="AG77" s="118">
        <f t="shared" si="20"/>
        <v>0.16668288859372926</v>
      </c>
      <c r="AH77" s="118">
        <f t="shared" si="20"/>
        <v>0.14304903812757594</v>
      </c>
      <c r="AI77" s="118">
        <f t="shared" si="20"/>
        <v>0.12219147851092146</v>
      </c>
      <c r="AJ77" s="118">
        <f t="shared" si="20"/>
        <v>0.10394183310191352</v>
      </c>
      <c r="AK77" s="118">
        <f t="shared" si="20"/>
        <v>8.8095350551758475E-2</v>
      </c>
      <c r="AL77" s="118">
        <f t="shared" si="20"/>
        <v>7.4427427552528153E-2</v>
      </c>
      <c r="AM77" s="118">
        <f t="shared" si="20"/>
        <v>6.2707135889694621E-2</v>
      </c>
    </row>
    <row r="78" spans="2:39" x14ac:dyDescent="0.35">
      <c r="B78" s="230"/>
      <c r="C78" s="35" t="s">
        <v>27</v>
      </c>
      <c r="D78" s="3" t="s">
        <v>462</v>
      </c>
      <c r="E78" s="111">
        <f t="shared" ref="E78:AM78" si="21">E36/E$26</f>
        <v>4.9987486978508215E-4</v>
      </c>
      <c r="F78" s="111">
        <f t="shared" si="21"/>
        <v>2.9863325703259214E-2</v>
      </c>
      <c r="G78" s="111">
        <f t="shared" si="21"/>
        <v>4.4963702996186607E-2</v>
      </c>
      <c r="H78" s="111">
        <f t="shared" si="21"/>
        <v>4.6198315648305892E-2</v>
      </c>
      <c r="I78" s="111">
        <f t="shared" si="21"/>
        <v>5.4970987113648728E-2</v>
      </c>
      <c r="J78" s="110">
        <f t="shared" si="21"/>
        <v>4.8375731787851768E-2</v>
      </c>
      <c r="K78" s="68">
        <f t="shared" si="21"/>
        <v>5.4407651106515013E-2</v>
      </c>
      <c r="L78" s="68">
        <f t="shared" si="21"/>
        <v>5.9591646708008164E-2</v>
      </c>
      <c r="M78" s="68">
        <f t="shared" si="21"/>
        <v>6.5404034501320318E-2</v>
      </c>
      <c r="N78" s="111">
        <f t="shared" si="21"/>
        <v>7.1033969590118567E-2</v>
      </c>
      <c r="O78" s="110">
        <f t="shared" si="21"/>
        <v>7.3033864336973772E-2</v>
      </c>
      <c r="P78" s="68">
        <f t="shared" si="21"/>
        <v>7.3348922384050316E-2</v>
      </c>
      <c r="Q78" s="68">
        <f t="shared" si="21"/>
        <v>7.2714633383602303E-2</v>
      </c>
      <c r="R78" s="68">
        <f t="shared" si="21"/>
        <v>7.139641596640986E-2</v>
      </c>
      <c r="S78" s="111">
        <f t="shared" si="21"/>
        <v>6.9544856991700127E-2</v>
      </c>
      <c r="T78" s="111">
        <f t="shared" si="21"/>
        <v>6.7305230163167931E-2</v>
      </c>
      <c r="U78" s="111">
        <f t="shared" si="21"/>
        <v>6.4709370590689985E-2</v>
      </c>
      <c r="V78" s="111">
        <f t="shared" si="21"/>
        <v>6.1790806247178962E-2</v>
      </c>
      <c r="W78" s="111">
        <f t="shared" si="21"/>
        <v>5.8595213965765822E-2</v>
      </c>
      <c r="X78" s="116">
        <f t="shared" si="21"/>
        <v>5.5158419504360783E-2</v>
      </c>
      <c r="Y78" s="116">
        <f t="shared" si="21"/>
        <v>5.1628638907632918E-2</v>
      </c>
      <c r="Z78" s="116">
        <f t="shared" si="21"/>
        <v>4.7942430201524375E-2</v>
      </c>
      <c r="AA78" s="116">
        <f t="shared" si="21"/>
        <v>4.4148169139713672E-2</v>
      </c>
      <c r="AB78" s="116">
        <f t="shared" si="21"/>
        <v>4.032803089372701E-2</v>
      </c>
      <c r="AC78" s="116">
        <f t="shared" si="21"/>
        <v>3.6561034920855676E-2</v>
      </c>
      <c r="AD78" s="116">
        <f t="shared" si="21"/>
        <v>3.2953326862687801E-2</v>
      </c>
      <c r="AE78" s="116">
        <f t="shared" si="21"/>
        <v>2.9497490770446774E-2</v>
      </c>
      <c r="AF78" s="116">
        <f t="shared" si="21"/>
        <v>2.623543108466516E-2</v>
      </c>
      <c r="AG78" s="116">
        <f t="shared" si="21"/>
        <v>2.3202997256690699E-2</v>
      </c>
      <c r="AH78" s="116">
        <f t="shared" si="21"/>
        <v>2.0421064110578886E-2</v>
      </c>
      <c r="AI78" s="116">
        <f t="shared" si="21"/>
        <v>1.7907667204171852E-2</v>
      </c>
      <c r="AJ78" s="116">
        <f t="shared" si="21"/>
        <v>1.5645269081690581E-2</v>
      </c>
      <c r="AK78" s="116">
        <f t="shared" si="21"/>
        <v>1.3622306248052976E-2</v>
      </c>
      <c r="AL78" s="116">
        <f t="shared" si="21"/>
        <v>1.1823998797471126E-2</v>
      </c>
      <c r="AM78" s="116">
        <f t="shared" si="21"/>
        <v>1.0235020357490278E-2</v>
      </c>
    </row>
    <row r="79" spans="2:39" x14ac:dyDescent="0.35">
      <c r="B79" s="230"/>
      <c r="C79" s="35" t="s">
        <v>28</v>
      </c>
      <c r="D79" s="3" t="s">
        <v>463</v>
      </c>
      <c r="E79" s="111">
        <f t="shared" ref="E79:AM79" si="22">E37/E$26</f>
        <v>0.1799549530552044</v>
      </c>
      <c r="F79" s="111">
        <f t="shared" si="22"/>
        <v>0.1926691902085004</v>
      </c>
      <c r="G79" s="111">
        <f t="shared" si="22"/>
        <v>0.19814627256423578</v>
      </c>
      <c r="H79" s="111">
        <f t="shared" si="22"/>
        <v>0.19820781204351909</v>
      </c>
      <c r="I79" s="111">
        <f t="shared" si="22"/>
        <v>0.20383568091457099</v>
      </c>
      <c r="J79" s="110">
        <f t="shared" si="22"/>
        <v>0.19136553270316134</v>
      </c>
      <c r="K79" s="68">
        <f t="shared" si="22"/>
        <v>0.1858025439663582</v>
      </c>
      <c r="L79" s="68">
        <f t="shared" si="22"/>
        <v>0.1829386415801901</v>
      </c>
      <c r="M79" s="68">
        <f t="shared" si="22"/>
        <v>0.17944694377654333</v>
      </c>
      <c r="N79" s="111">
        <f t="shared" si="22"/>
        <v>0.17506920343056817</v>
      </c>
      <c r="O79" s="110">
        <f t="shared" si="22"/>
        <v>0.17080938521151073</v>
      </c>
      <c r="P79" s="68">
        <f t="shared" si="22"/>
        <v>0.1658528247571521</v>
      </c>
      <c r="Q79" s="68">
        <f t="shared" si="22"/>
        <v>0.16025607770804468</v>
      </c>
      <c r="R79" s="68">
        <f t="shared" si="22"/>
        <v>0.15402792409083071</v>
      </c>
      <c r="S79" s="111">
        <f t="shared" si="22"/>
        <v>0.14718097868044538</v>
      </c>
      <c r="T79" s="111">
        <f t="shared" si="22"/>
        <v>0.13976590957492208</v>
      </c>
      <c r="U79" s="111">
        <f t="shared" si="22"/>
        <v>0.13185061600214454</v>
      </c>
      <c r="V79" s="111">
        <f t="shared" si="22"/>
        <v>0.12351706057099923</v>
      </c>
      <c r="W79" s="111">
        <f t="shared" si="22"/>
        <v>0.11486385069483004</v>
      </c>
      <c r="X79" s="116">
        <f t="shared" si="22"/>
        <v>0.10600770212169865</v>
      </c>
      <c r="Y79" s="116">
        <f t="shared" si="22"/>
        <v>9.7039453748116886E-2</v>
      </c>
      <c r="Z79" s="116">
        <f t="shared" si="22"/>
        <v>8.8118213847905469E-2</v>
      </c>
      <c r="AA79" s="116">
        <f t="shared" si="22"/>
        <v>7.9377917965591252E-2</v>
      </c>
      <c r="AB79" s="116">
        <f t="shared" si="22"/>
        <v>7.0944787039948679E-2</v>
      </c>
      <c r="AC79" s="116">
        <f t="shared" si="22"/>
        <v>6.2924100969606281E-2</v>
      </c>
      <c r="AD79" s="116">
        <f t="shared" si="22"/>
        <v>5.5401170325869477E-2</v>
      </c>
      <c r="AE79" s="116">
        <f t="shared" si="22"/>
        <v>4.8443056885479917E-2</v>
      </c>
      <c r="AF79" s="116">
        <f t="shared" si="22"/>
        <v>4.208867881682337E-2</v>
      </c>
      <c r="AG79" s="116">
        <f t="shared" si="22"/>
        <v>3.6354398583286228E-2</v>
      </c>
      <c r="AH79" s="116">
        <f t="shared" si="22"/>
        <v>3.1235473750427307E-2</v>
      </c>
      <c r="AI79" s="116">
        <f t="shared" si="22"/>
        <v>2.6704785210091446E-2</v>
      </c>
      <c r="AJ79" s="116">
        <f t="shared" si="22"/>
        <v>2.2733705004060994E-2</v>
      </c>
      <c r="AK79" s="116">
        <f t="shared" si="22"/>
        <v>1.9279971209545731E-2</v>
      </c>
      <c r="AL79" s="116">
        <f t="shared" si="22"/>
        <v>1.6296451242729222E-2</v>
      </c>
      <c r="AM79" s="116">
        <f t="shared" si="22"/>
        <v>1.3734448364450192E-2</v>
      </c>
    </row>
    <row r="80" spans="2:39" x14ac:dyDescent="0.35">
      <c r="B80" s="230"/>
      <c r="C80" s="35" t="s">
        <v>29</v>
      </c>
      <c r="D80" s="3" t="s">
        <v>464</v>
      </c>
      <c r="E80" s="111">
        <f t="shared" ref="E80:AM80" si="23">E38/E$26</f>
        <v>0.28392892595870206</v>
      </c>
      <c r="F80" s="111">
        <f t="shared" si="23"/>
        <v>0.28544706681602272</v>
      </c>
      <c r="G80" s="111">
        <f t="shared" si="23"/>
        <v>0.28380092693624193</v>
      </c>
      <c r="H80" s="111">
        <f t="shared" si="23"/>
        <v>0.28330624404840671</v>
      </c>
      <c r="I80" s="111">
        <f t="shared" si="23"/>
        <v>0.28184936464276711</v>
      </c>
      <c r="J80" s="110">
        <f t="shared" si="23"/>
        <v>0.27180839088646391</v>
      </c>
      <c r="K80" s="68">
        <f t="shared" si="23"/>
        <v>0.25909843334297605</v>
      </c>
      <c r="L80" s="68">
        <f t="shared" si="23"/>
        <v>0.25294135141950702</v>
      </c>
      <c r="M80" s="68">
        <f t="shared" si="23"/>
        <v>0.24587861267238709</v>
      </c>
      <c r="N80" s="111">
        <f t="shared" si="23"/>
        <v>0.23802131924786904</v>
      </c>
      <c r="O80" s="110">
        <f t="shared" si="23"/>
        <v>0.23038373467322865</v>
      </c>
      <c r="P80" s="68">
        <f t="shared" si="23"/>
        <v>0.22234655007564388</v>
      </c>
      <c r="Q80" s="68">
        <f t="shared" si="23"/>
        <v>0.21372257577029874</v>
      </c>
      <c r="R80" s="68">
        <f t="shared" si="23"/>
        <v>0.20444885681013755</v>
      </c>
      <c r="S80" s="111">
        <f t="shared" si="23"/>
        <v>0.19451204101327862</v>
      </c>
      <c r="T80" s="111">
        <f t="shared" si="23"/>
        <v>0.18392720764076112</v>
      </c>
      <c r="U80" s="111">
        <f t="shared" si="23"/>
        <v>0.17276937556484045</v>
      </c>
      <c r="V80" s="111">
        <f t="shared" si="23"/>
        <v>0.16114291175002113</v>
      </c>
      <c r="W80" s="111">
        <f t="shared" si="23"/>
        <v>0.14917726519104202</v>
      </c>
      <c r="X80" s="116">
        <f t="shared" si="23"/>
        <v>0.13702913895494118</v>
      </c>
      <c r="Y80" s="116">
        <f t="shared" si="23"/>
        <v>0.12483752345307561</v>
      </c>
      <c r="Z80" s="116">
        <f t="shared" si="23"/>
        <v>0.11281465173678158</v>
      </c>
      <c r="AA80" s="116">
        <f t="shared" si="23"/>
        <v>0.10113576792110077</v>
      </c>
      <c r="AB80" s="116">
        <f t="shared" si="23"/>
        <v>8.9951717873255982E-2</v>
      </c>
      <c r="AC80" s="116">
        <f t="shared" si="23"/>
        <v>7.9390383021988184E-2</v>
      </c>
      <c r="AD80" s="116">
        <f t="shared" si="23"/>
        <v>6.9539987755745047E-2</v>
      </c>
      <c r="AE80" s="116">
        <f t="shared" si="23"/>
        <v>6.0489762683770196E-2</v>
      </c>
      <c r="AF80" s="116">
        <f t="shared" si="23"/>
        <v>5.2277918258378325E-2</v>
      </c>
      <c r="AG80" s="116">
        <f t="shared" si="23"/>
        <v>4.4910885506139836E-2</v>
      </c>
      <c r="AH80" s="116">
        <f t="shared" si="23"/>
        <v>3.8370569538813265E-2</v>
      </c>
      <c r="AI80" s="116">
        <f t="shared" si="23"/>
        <v>3.2616334179285555E-2</v>
      </c>
      <c r="AJ80" s="116">
        <f t="shared" si="23"/>
        <v>2.7601317636989219E-2</v>
      </c>
      <c r="AK80" s="116">
        <f t="shared" si="23"/>
        <v>2.3265317628262703E-2</v>
      </c>
      <c r="AL80" s="116">
        <f t="shared" si="23"/>
        <v>1.9542817845263162E-2</v>
      </c>
      <c r="AM80" s="116">
        <f t="shared" si="23"/>
        <v>1.6366296422586763E-2</v>
      </c>
    </row>
    <row r="81" spans="2:39" x14ac:dyDescent="0.35">
      <c r="B81" s="230"/>
      <c r="C81" s="35" t="s">
        <v>30</v>
      </c>
      <c r="D81" s="3" t="s">
        <v>465</v>
      </c>
      <c r="E81" s="111">
        <f t="shared" ref="E81:AM81" si="24">E39/E$26</f>
        <v>0.2799299270122208</v>
      </c>
      <c r="F81" s="111">
        <f t="shared" si="24"/>
        <v>0.26956582255393424</v>
      </c>
      <c r="G81" s="111">
        <f t="shared" si="24"/>
        <v>0.26177471885470782</v>
      </c>
      <c r="H81" s="111">
        <f t="shared" si="24"/>
        <v>0.26265699227236566</v>
      </c>
      <c r="I81" s="111">
        <f t="shared" si="24"/>
        <v>0.25318367664547176</v>
      </c>
      <c r="J81" s="110">
        <f t="shared" si="24"/>
        <v>0.25482616724222656</v>
      </c>
      <c r="K81" s="68">
        <f t="shared" si="24"/>
        <v>0.23997408858806676</v>
      </c>
      <c r="L81" s="68">
        <f t="shared" si="24"/>
        <v>0.23312310807893821</v>
      </c>
      <c r="M81" s="68">
        <f t="shared" si="24"/>
        <v>0.22540338060197573</v>
      </c>
      <c r="N81" s="111">
        <f t="shared" si="24"/>
        <v>0.2171352828439255</v>
      </c>
      <c r="O81" s="110">
        <f t="shared" si="24"/>
        <v>0.20929643748030219</v>
      </c>
      <c r="P81" s="68">
        <f t="shared" si="24"/>
        <v>0.20137569111797476</v>
      </c>
      <c r="Q81" s="68">
        <f t="shared" si="24"/>
        <v>0.19306316111598934</v>
      </c>
      <c r="R81" s="68">
        <f t="shared" si="24"/>
        <v>0.18425864342262732</v>
      </c>
      <c r="S81" s="111">
        <f t="shared" si="24"/>
        <v>0.17493044017117221</v>
      </c>
      <c r="T81" s="111">
        <f t="shared" si="24"/>
        <v>0.16506640870138142</v>
      </c>
      <c r="U81" s="111">
        <f t="shared" si="24"/>
        <v>0.1547280925235737</v>
      </c>
      <c r="V81" s="111">
        <f t="shared" si="24"/>
        <v>0.14400774604404559</v>
      </c>
      <c r="W81" s="111">
        <f t="shared" si="24"/>
        <v>0.13302118047401459</v>
      </c>
      <c r="X81" s="116">
        <f t="shared" si="24"/>
        <v>0.1219106404145792</v>
      </c>
      <c r="Y81" s="116">
        <f t="shared" si="24"/>
        <v>0.11080337962317691</v>
      </c>
      <c r="Z81" s="116">
        <f t="shared" si="24"/>
        <v>9.9895711508787774E-2</v>
      </c>
      <c r="AA81" s="116">
        <f t="shared" si="24"/>
        <v>8.9344200249658667E-2</v>
      </c>
      <c r="AB81" s="116">
        <f t="shared" si="24"/>
        <v>7.9277134310051595E-2</v>
      </c>
      <c r="AC81" s="116">
        <f t="shared" si="24"/>
        <v>6.9803658639788685E-2</v>
      </c>
      <c r="AD81" s="116">
        <f t="shared" si="24"/>
        <v>6.0991830907040842E-2</v>
      </c>
      <c r="AE81" s="116">
        <f t="shared" si="24"/>
        <v>5.2922517417464732E-2</v>
      </c>
      <c r="AF81" s="116">
        <f t="shared" si="24"/>
        <v>4.5624021206480896E-2</v>
      </c>
      <c r="AG81" s="116">
        <f t="shared" si="24"/>
        <v>3.909550771343577E-2</v>
      </c>
      <c r="AH81" s="116">
        <f t="shared" si="24"/>
        <v>3.3315569277332154E-2</v>
      </c>
      <c r="AI81" s="116">
        <f t="shared" si="24"/>
        <v>2.8244767378507476E-2</v>
      </c>
      <c r="AJ81" s="116">
        <f t="shared" si="24"/>
        <v>2.3837775154953531E-2</v>
      </c>
      <c r="AK81" s="116">
        <f t="shared" si="24"/>
        <v>2.0038519122244348E-2</v>
      </c>
      <c r="AL81" s="116">
        <f t="shared" si="24"/>
        <v>1.6786623274006478E-2</v>
      </c>
      <c r="AM81" s="116">
        <f t="shared" si="24"/>
        <v>1.4020057329251049E-2</v>
      </c>
    </row>
    <row r="82" spans="2:39" x14ac:dyDescent="0.35">
      <c r="B82" s="230"/>
      <c r="C82" s="35" t="s">
        <v>31</v>
      </c>
      <c r="D82" s="3" t="s">
        <v>466</v>
      </c>
      <c r="E82" s="111">
        <f t="shared" ref="E82:AM82" si="25">E40/E$26</f>
        <v>0.1799549530552044</v>
      </c>
      <c r="F82" s="111">
        <f t="shared" si="25"/>
        <v>0.16076911641002969</v>
      </c>
      <c r="G82" s="111">
        <f t="shared" si="25"/>
        <v>0.14797681926134756</v>
      </c>
      <c r="H82" s="111">
        <f t="shared" si="25"/>
        <v>0.14511721941186334</v>
      </c>
      <c r="I82" s="111">
        <f t="shared" si="25"/>
        <v>0.13210483560610414</v>
      </c>
      <c r="J82" s="110">
        <f t="shared" si="25"/>
        <v>0.13915338042736947</v>
      </c>
      <c r="K82" s="68">
        <f t="shared" si="25"/>
        <v>0.1235069283717385</v>
      </c>
      <c r="L82" s="68">
        <f t="shared" si="25"/>
        <v>0.11896388695771319</v>
      </c>
      <c r="M82" s="68">
        <f t="shared" si="25"/>
        <v>0.11405289325069752</v>
      </c>
      <c r="N82" s="111">
        <f t="shared" si="25"/>
        <v>0.10913632109113938</v>
      </c>
      <c r="O82" s="110">
        <f t="shared" si="25"/>
        <v>0.10450251936427431</v>
      </c>
      <c r="P82" s="68">
        <f t="shared" si="25"/>
        <v>0.10006865681627976</v>
      </c>
      <c r="Q82" s="68">
        <f t="shared" si="25"/>
        <v>9.5559484097950897E-2</v>
      </c>
      <c r="R82" s="68">
        <f t="shared" si="25"/>
        <v>9.0889166308147723E-2</v>
      </c>
      <c r="S82" s="111">
        <f t="shared" si="25"/>
        <v>8.6026221108037856E-2</v>
      </c>
      <c r="T82" s="111">
        <f t="shared" si="25"/>
        <v>8.0944864841720851E-2</v>
      </c>
      <c r="U82" s="111">
        <f t="shared" si="25"/>
        <v>7.5668236672045239E-2</v>
      </c>
      <c r="V82" s="111">
        <f t="shared" si="25"/>
        <v>7.0238608855027765E-2</v>
      </c>
      <c r="W82" s="111">
        <f t="shared" si="25"/>
        <v>6.4711139801004763E-2</v>
      </c>
      <c r="X82" s="116">
        <f t="shared" si="25"/>
        <v>5.9154506732482889E-2</v>
      </c>
      <c r="Y82" s="116">
        <f t="shared" si="25"/>
        <v>5.3637283291470501E-2</v>
      </c>
      <c r="Z82" s="116">
        <f t="shared" si="25"/>
        <v>4.825032939874236E-2</v>
      </c>
      <c r="AA82" s="116">
        <f t="shared" si="25"/>
        <v>4.3066579178563102E-2</v>
      </c>
      <c r="AB82" s="116">
        <f t="shared" si="25"/>
        <v>3.814293331858791E-2</v>
      </c>
      <c r="AC82" s="116">
        <f t="shared" si="25"/>
        <v>3.3528593473294184E-2</v>
      </c>
      <c r="AD82" s="116">
        <f t="shared" si="25"/>
        <v>2.9251872625227788E-2</v>
      </c>
      <c r="AE82" s="116">
        <f t="shared" si="25"/>
        <v>2.5348814317780029E-2</v>
      </c>
      <c r="AF82" s="116">
        <f t="shared" si="25"/>
        <v>2.1829324110702507E-2</v>
      </c>
      <c r="AG82" s="116">
        <f t="shared" si="25"/>
        <v>1.8689479223939227E-2</v>
      </c>
      <c r="AH82" s="116">
        <f t="shared" si="25"/>
        <v>1.5916247543926822E-2</v>
      </c>
      <c r="AI82" s="116">
        <f t="shared" si="25"/>
        <v>1.3489573265603585E-2</v>
      </c>
      <c r="AJ82" s="116">
        <f t="shared" si="25"/>
        <v>1.1384790283983892E-2</v>
      </c>
      <c r="AK82" s="116">
        <f t="shared" si="25"/>
        <v>9.573440484825271E-3</v>
      </c>
      <c r="AL82" s="116">
        <f t="shared" si="25"/>
        <v>8.0253300382830822E-3</v>
      </c>
      <c r="AM82" s="116">
        <f t="shared" si="25"/>
        <v>6.7097864140704929E-3</v>
      </c>
    </row>
    <row r="83" spans="2:39" x14ac:dyDescent="0.35">
      <c r="B83" s="230"/>
      <c r="C83" s="35" t="s">
        <v>32</v>
      </c>
      <c r="D83" s="3" t="s">
        <v>467</v>
      </c>
      <c r="E83" s="111">
        <f t="shared" ref="E83:AM83" si="26">E41/E$26</f>
        <v>5.9984984365781716E-2</v>
      </c>
      <c r="F83" s="111">
        <f t="shared" si="26"/>
        <v>4.4147796074434899E-2</v>
      </c>
      <c r="G83" s="111">
        <f t="shared" si="26"/>
        <v>4.0078957014044153E-2</v>
      </c>
      <c r="H83" s="111">
        <f t="shared" si="26"/>
        <v>3.8647742336418496E-2</v>
      </c>
      <c r="I83" s="111">
        <f t="shared" si="26"/>
        <v>3.358494053999888E-2</v>
      </c>
      <c r="J83" s="110">
        <f t="shared" si="26"/>
        <v>2.8028432943770352E-2</v>
      </c>
      <c r="K83" s="68">
        <f t="shared" si="26"/>
        <v>2.4903010474469637E-2</v>
      </c>
      <c r="L83" s="68">
        <f t="shared" si="26"/>
        <v>2.3918822811841572E-2</v>
      </c>
      <c r="M83" s="68">
        <f t="shared" si="26"/>
        <v>2.2906832705263658E-2</v>
      </c>
      <c r="N83" s="111">
        <f t="shared" si="26"/>
        <v>2.1942682608565096E-2</v>
      </c>
      <c r="O83" s="110">
        <f t="shared" si="26"/>
        <v>2.1027079371520273E-2</v>
      </c>
      <c r="P83" s="68">
        <f t="shared" si="26"/>
        <v>2.0156786328634501E-2</v>
      </c>
      <c r="Q83" s="68">
        <f t="shared" si="26"/>
        <v>1.9272518527436739E-2</v>
      </c>
      <c r="R83" s="68">
        <f t="shared" si="26"/>
        <v>1.8355829722715183E-2</v>
      </c>
      <c r="S83" s="111">
        <f t="shared" si="26"/>
        <v>1.7399834736455032E-2</v>
      </c>
      <c r="T83" s="111">
        <f t="shared" si="26"/>
        <v>1.6400000473570427E-2</v>
      </c>
      <c r="U83" s="111">
        <f t="shared" si="26"/>
        <v>1.5360450868471695E-2</v>
      </c>
      <c r="V83" s="111">
        <f t="shared" si="26"/>
        <v>1.4289153226715857E-2</v>
      </c>
      <c r="W83" s="111">
        <f t="shared" si="26"/>
        <v>1.3196766280593207E-2</v>
      </c>
      <c r="X83" s="116">
        <f t="shared" si="26"/>
        <v>1.2096400736791375E-2</v>
      </c>
      <c r="Y83" s="116">
        <f t="shared" si="26"/>
        <v>1.1002241627439829E-2</v>
      </c>
      <c r="Z83" s="116">
        <f t="shared" si="26"/>
        <v>9.930232181482368E-3</v>
      </c>
      <c r="AA83" s="116">
        <f t="shared" si="26"/>
        <v>8.8943847911483586E-3</v>
      </c>
      <c r="AB83" s="116">
        <f t="shared" si="26"/>
        <v>7.9065204167207363E-3</v>
      </c>
      <c r="AC83" s="116">
        <f t="shared" si="26"/>
        <v>6.9769412966793429E-3</v>
      </c>
      <c r="AD83" s="116">
        <f t="shared" si="26"/>
        <v>6.1128292712987458E-3</v>
      </c>
      <c r="AE83" s="116">
        <f t="shared" si="26"/>
        <v>5.3206256108085373E-3</v>
      </c>
      <c r="AF83" s="116">
        <f t="shared" si="26"/>
        <v>4.6029263515891955E-3</v>
      </c>
      <c r="AG83" s="116">
        <f t="shared" si="26"/>
        <v>3.9597588014978211E-3</v>
      </c>
      <c r="AH83" s="116">
        <f t="shared" si="26"/>
        <v>3.389175775244605E-3</v>
      </c>
      <c r="AI83" s="116">
        <f t="shared" si="26"/>
        <v>2.8876788617449734E-3</v>
      </c>
      <c r="AJ83" s="116">
        <f t="shared" si="26"/>
        <v>2.4505761924028336E-3</v>
      </c>
      <c r="AK83" s="116">
        <f t="shared" si="26"/>
        <v>2.0724201803601155E-3</v>
      </c>
      <c r="AL83" s="116">
        <f t="shared" si="26"/>
        <v>1.7473781073434199E-3</v>
      </c>
      <c r="AM83" s="116">
        <f t="shared" si="26"/>
        <v>1.4695355314590355E-3</v>
      </c>
    </row>
    <row r="84" spans="2:39" x14ac:dyDescent="0.35">
      <c r="B84" s="230"/>
      <c r="C84" s="56" t="s">
        <v>33</v>
      </c>
      <c r="D84" s="7" t="s">
        <v>468</v>
      </c>
      <c r="E84" s="113">
        <f t="shared" ref="E84:AM84" si="27">E42/E$26</f>
        <v>1.4996246089338389E-2</v>
      </c>
      <c r="F84" s="113">
        <f t="shared" si="27"/>
        <v>8.765196393056434E-3</v>
      </c>
      <c r="G84" s="113">
        <f t="shared" si="27"/>
        <v>7.1098185521157138E-3</v>
      </c>
      <c r="H84" s="113">
        <f t="shared" si="27"/>
        <v>6.4159462179199725E-3</v>
      </c>
      <c r="I84" s="113">
        <f t="shared" si="27"/>
        <v>5.6407547524239552E-3</v>
      </c>
      <c r="J84" s="112">
        <f t="shared" si="27"/>
        <v>4.598351330757343E-3</v>
      </c>
      <c r="K84" s="70">
        <f t="shared" si="27"/>
        <v>3.9302850242636201E-3</v>
      </c>
      <c r="L84" s="70">
        <f t="shared" si="27"/>
        <v>3.6063544783714045E-3</v>
      </c>
      <c r="M84" s="70">
        <f t="shared" si="27"/>
        <v>3.2983028500018219E-3</v>
      </c>
      <c r="N84" s="113">
        <f t="shared" si="27"/>
        <v>3.0372312009968971E-3</v>
      </c>
      <c r="O84" s="112">
        <f t="shared" si="27"/>
        <v>2.8392541268674708E-3</v>
      </c>
      <c r="P84" s="70">
        <f t="shared" si="27"/>
        <v>2.6780149683354451E-3</v>
      </c>
      <c r="Q84" s="70">
        <f t="shared" si="27"/>
        <v>2.5289435144413689E-3</v>
      </c>
      <c r="R84" s="70">
        <f t="shared" si="27"/>
        <v>2.384165345258372E-3</v>
      </c>
      <c r="S84" s="113">
        <f t="shared" si="27"/>
        <v>2.2401579950314765E-3</v>
      </c>
      <c r="T84" s="113">
        <f t="shared" si="27"/>
        <v>2.0942208357500728E-3</v>
      </c>
      <c r="U84" s="113">
        <f t="shared" si="27"/>
        <v>1.9463373807907295E-3</v>
      </c>
      <c r="V84" s="113">
        <f t="shared" si="27"/>
        <v>1.7972368560732963E-3</v>
      </c>
      <c r="W84" s="113">
        <f t="shared" si="27"/>
        <v>1.6480502584346065E-3</v>
      </c>
      <c r="X84" s="117">
        <f t="shared" si="27"/>
        <v>1.5003440686626151E-3</v>
      </c>
      <c r="Y84" s="117">
        <f t="shared" si="27"/>
        <v>1.3555049531900763E-3</v>
      </c>
      <c r="Z84" s="117">
        <f t="shared" si="27"/>
        <v>1.2158401326116976E-3</v>
      </c>
      <c r="AA84" s="117">
        <f t="shared" si="27"/>
        <v>1.0828580091722902E-3</v>
      </c>
      <c r="AB84" s="117">
        <f t="shared" si="27"/>
        <v>9.5760445839567518E-4</v>
      </c>
      <c r="AC84" s="117">
        <f t="shared" si="27"/>
        <v>8.4100118956326761E-4</v>
      </c>
      <c r="AD84" s="117">
        <f t="shared" si="27"/>
        <v>7.3349417274058692E-4</v>
      </c>
      <c r="AE84" s="117">
        <f t="shared" si="27"/>
        <v>6.3581223997814503E-4</v>
      </c>
      <c r="AF84" s="117">
        <f t="shared" si="27"/>
        <v>5.4801283205909877E-4</v>
      </c>
      <c r="AG84" s="117">
        <f t="shared" si="27"/>
        <v>4.6986148465497091E-4</v>
      </c>
      <c r="AH84" s="117">
        <f t="shared" si="27"/>
        <v>4.0093813646808183E-4</v>
      </c>
      <c r="AI84" s="117">
        <f t="shared" si="27"/>
        <v>3.4067240663756166E-4</v>
      </c>
      <c r="AJ84" s="117">
        <f t="shared" si="27"/>
        <v>2.883997500451041E-4</v>
      </c>
      <c r="AK84" s="117">
        <f t="shared" si="27"/>
        <v>2.4337569437524255E-4</v>
      </c>
      <c r="AL84" s="117">
        <f t="shared" si="27"/>
        <v>2.0482824066317019E-4</v>
      </c>
      <c r="AM84" s="117">
        <f t="shared" si="27"/>
        <v>1.7199147264888178E-4</v>
      </c>
    </row>
    <row r="85" spans="2:39" x14ac:dyDescent="0.35">
      <c r="B85" s="229" t="s">
        <v>80</v>
      </c>
      <c r="C85" s="58" t="s">
        <v>52</v>
      </c>
      <c r="D85" s="58" t="s">
        <v>130</v>
      </c>
      <c r="E85" s="100">
        <f t="shared" ref="E85:AM85" si="28">E43</f>
        <v>32001.800439999999</v>
      </c>
      <c r="F85" s="100">
        <f t="shared" si="28"/>
        <v>33963.92974</v>
      </c>
      <c r="G85" s="100">
        <f t="shared" si="28"/>
        <v>34255.391009999999</v>
      </c>
      <c r="H85" s="100">
        <f t="shared" si="28"/>
        <v>34333.114009999998</v>
      </c>
      <c r="I85" s="100">
        <f t="shared" si="28"/>
        <v>34662.315049999997</v>
      </c>
      <c r="J85" s="99">
        <f t="shared" si="28"/>
        <v>34952.246800000001</v>
      </c>
      <c r="K85" s="51">
        <f t="shared" si="28"/>
        <v>35111.580529999999</v>
      </c>
      <c r="L85" s="51">
        <f t="shared" si="28"/>
        <v>35225.404369999997</v>
      </c>
      <c r="M85" s="51">
        <f t="shared" si="28"/>
        <v>35277.524060000003</v>
      </c>
      <c r="N85" s="100">
        <f t="shared" si="28"/>
        <v>35283.073859999997</v>
      </c>
      <c r="O85" s="99">
        <f t="shared" si="28"/>
        <v>35343.759599999998</v>
      </c>
      <c r="P85" s="51">
        <f t="shared" si="28"/>
        <v>35458.006240000002</v>
      </c>
      <c r="Q85" s="51">
        <f t="shared" si="28"/>
        <v>35612.081530000003</v>
      </c>
      <c r="R85" s="51">
        <f t="shared" si="28"/>
        <v>35789.987860000001</v>
      </c>
      <c r="S85" s="100">
        <f t="shared" si="28"/>
        <v>35981.851199999997</v>
      </c>
      <c r="T85" s="100">
        <f t="shared" si="28"/>
        <v>36175.137300000002</v>
      </c>
      <c r="U85" s="100">
        <f t="shared" si="28"/>
        <v>36367.053959999997</v>
      </c>
      <c r="V85" s="100">
        <f t="shared" si="28"/>
        <v>36556.892610000003</v>
      </c>
      <c r="W85" s="100">
        <f t="shared" si="28"/>
        <v>36745.289380000002</v>
      </c>
      <c r="X85" s="104">
        <f t="shared" si="28"/>
        <v>36934.248850000004</v>
      </c>
      <c r="Y85" s="104">
        <f t="shared" si="28"/>
        <v>37122.306210000002</v>
      </c>
      <c r="Z85" s="104">
        <f t="shared" si="28"/>
        <v>37311.652650000004</v>
      </c>
      <c r="AA85" s="104">
        <f t="shared" si="28"/>
        <v>37503.889869999999</v>
      </c>
      <c r="AB85" s="104">
        <f t="shared" si="28"/>
        <v>37700.498359999998</v>
      </c>
      <c r="AC85" s="104">
        <f t="shared" si="28"/>
        <v>37903.973140000002</v>
      </c>
      <c r="AD85" s="104">
        <f t="shared" si="28"/>
        <v>38119.315640000001</v>
      </c>
      <c r="AE85" s="104">
        <f t="shared" si="28"/>
        <v>38344.629990000001</v>
      </c>
      <c r="AF85" s="104">
        <f t="shared" si="28"/>
        <v>38576.51124</v>
      </c>
      <c r="AG85" s="104">
        <f t="shared" si="28"/>
        <v>38813.017310000003</v>
      </c>
      <c r="AH85" s="104">
        <f t="shared" si="28"/>
        <v>39052.268170000003</v>
      </c>
      <c r="AI85" s="104">
        <f t="shared" si="28"/>
        <v>39292.527520000003</v>
      </c>
      <c r="AJ85" s="104">
        <f t="shared" si="28"/>
        <v>39533.9257</v>
      </c>
      <c r="AK85" s="104">
        <f t="shared" si="28"/>
        <v>39776.458500000001</v>
      </c>
      <c r="AL85" s="104">
        <f t="shared" si="28"/>
        <v>40020.017659999998</v>
      </c>
      <c r="AM85" s="104">
        <f t="shared" si="28"/>
        <v>40265.372689999997</v>
      </c>
    </row>
    <row r="86" spans="2:39" x14ac:dyDescent="0.35">
      <c r="B86" s="230"/>
      <c r="C86" s="35" t="s">
        <v>8</v>
      </c>
      <c r="D86" s="54" t="s">
        <v>469</v>
      </c>
      <c r="E86" s="111">
        <f t="shared" ref="E86:AM89" si="29">E44/E$43</f>
        <v>0</v>
      </c>
      <c r="F86" s="111">
        <f t="shared" si="29"/>
        <v>0</v>
      </c>
      <c r="G86" s="111">
        <f t="shared" si="29"/>
        <v>0</v>
      </c>
      <c r="H86" s="111">
        <f t="shared" si="29"/>
        <v>0</v>
      </c>
      <c r="I86" s="111">
        <f t="shared" si="29"/>
        <v>0</v>
      </c>
      <c r="J86" s="110">
        <f t="shared" si="29"/>
        <v>0</v>
      </c>
      <c r="K86" s="68">
        <f t="shared" si="29"/>
        <v>0</v>
      </c>
      <c r="L86" s="68">
        <f t="shared" si="29"/>
        <v>0</v>
      </c>
      <c r="M86" s="68">
        <f t="shared" si="29"/>
        <v>0</v>
      </c>
      <c r="N86" s="111">
        <f t="shared" si="29"/>
        <v>0</v>
      </c>
      <c r="O86" s="110">
        <f t="shared" si="29"/>
        <v>0</v>
      </c>
      <c r="P86" s="68">
        <f t="shared" si="29"/>
        <v>0</v>
      </c>
      <c r="Q86" s="68">
        <f t="shared" si="29"/>
        <v>0</v>
      </c>
      <c r="R86" s="68">
        <f t="shared" si="29"/>
        <v>0</v>
      </c>
      <c r="S86" s="111">
        <f t="shared" si="29"/>
        <v>0</v>
      </c>
      <c r="T86" s="111">
        <f t="shared" si="29"/>
        <v>0</v>
      </c>
      <c r="U86" s="111">
        <f t="shared" si="29"/>
        <v>0</v>
      </c>
      <c r="V86" s="111">
        <f t="shared" si="29"/>
        <v>0</v>
      </c>
      <c r="W86" s="111">
        <f t="shared" si="29"/>
        <v>0</v>
      </c>
      <c r="X86" s="116">
        <f t="shared" si="29"/>
        <v>0</v>
      </c>
      <c r="Y86" s="116">
        <f t="shared" si="29"/>
        <v>0</v>
      </c>
      <c r="Z86" s="116">
        <f t="shared" si="29"/>
        <v>0</v>
      </c>
      <c r="AA86" s="116">
        <f t="shared" si="29"/>
        <v>0</v>
      </c>
      <c r="AB86" s="116">
        <f t="shared" si="29"/>
        <v>0</v>
      </c>
      <c r="AC86" s="116">
        <f t="shared" si="29"/>
        <v>0</v>
      </c>
      <c r="AD86" s="116">
        <f t="shared" si="29"/>
        <v>0</v>
      </c>
      <c r="AE86" s="116">
        <f t="shared" si="29"/>
        <v>0</v>
      </c>
      <c r="AF86" s="116">
        <f t="shared" si="29"/>
        <v>0</v>
      </c>
      <c r="AG86" s="116">
        <f t="shared" si="29"/>
        <v>0</v>
      </c>
      <c r="AH86" s="116">
        <f t="shared" si="29"/>
        <v>0</v>
      </c>
      <c r="AI86" s="116">
        <f t="shared" si="29"/>
        <v>0</v>
      </c>
      <c r="AJ86" s="116">
        <f t="shared" si="29"/>
        <v>0</v>
      </c>
      <c r="AK86" s="116">
        <f t="shared" si="29"/>
        <v>0</v>
      </c>
      <c r="AL86" s="116">
        <f t="shared" si="29"/>
        <v>0</v>
      </c>
      <c r="AM86" s="116">
        <f t="shared" si="29"/>
        <v>0</v>
      </c>
    </row>
    <row r="87" spans="2:39" x14ac:dyDescent="0.35">
      <c r="B87" s="230"/>
      <c r="C87" s="35" t="s">
        <v>6</v>
      </c>
      <c r="D87" s="3" t="s">
        <v>452</v>
      </c>
      <c r="E87" s="111">
        <f t="shared" si="29"/>
        <v>0.9999246395525615</v>
      </c>
      <c r="F87" s="111">
        <f t="shared" si="29"/>
        <v>0.99758768874428838</v>
      </c>
      <c r="G87" s="111">
        <f t="shared" si="29"/>
        <v>0.99508210693169952</v>
      </c>
      <c r="H87" s="111">
        <f t="shared" si="29"/>
        <v>0.99392088786530675</v>
      </c>
      <c r="I87" s="111">
        <f t="shared" si="29"/>
        <v>0.9914316773253149</v>
      </c>
      <c r="J87" s="110">
        <f t="shared" si="29"/>
        <v>0.98687817402342204</v>
      </c>
      <c r="K87" s="68">
        <f t="shared" si="29"/>
        <v>0.97906669341267616</v>
      </c>
      <c r="L87" s="68">
        <f t="shared" si="29"/>
        <v>0.97066478842525217</v>
      </c>
      <c r="M87" s="68">
        <f t="shared" si="29"/>
        <v>0.96161619455784431</v>
      </c>
      <c r="N87" s="111">
        <f t="shared" si="29"/>
        <v>0.95177374435255646</v>
      </c>
      <c r="O87" s="110">
        <f t="shared" si="29"/>
        <v>0.9406665393344289</v>
      </c>
      <c r="P87" s="68">
        <f t="shared" si="29"/>
        <v>0.92815673327040393</v>
      </c>
      <c r="Q87" s="68">
        <f t="shared" si="29"/>
        <v>0.91416386662417026</v>
      </c>
      <c r="R87" s="68">
        <f t="shared" si="29"/>
        <v>0.89863852527163168</v>
      </c>
      <c r="S87" s="111">
        <f t="shared" si="29"/>
        <v>0.88152791899711946</v>
      </c>
      <c r="T87" s="111">
        <f t="shared" si="29"/>
        <v>0.86282481670083389</v>
      </c>
      <c r="U87" s="111">
        <f t="shared" si="29"/>
        <v>0.84250085155921717</v>
      </c>
      <c r="V87" s="111">
        <f t="shared" si="29"/>
        <v>0.82054998191488793</v>
      </c>
      <c r="W87" s="111">
        <f t="shared" si="29"/>
        <v>0.79699570486822491</v>
      </c>
      <c r="X87" s="116">
        <f t="shared" si="29"/>
        <v>0.77189242038693839</v>
      </c>
      <c r="Y87" s="116">
        <f t="shared" si="29"/>
        <v>0.74536373665670475</v>
      </c>
      <c r="Z87" s="116">
        <f t="shared" si="29"/>
        <v>0.71754476386078803</v>
      </c>
      <c r="AA87" s="116">
        <f t="shared" si="29"/>
        <v>0.68861214288756656</v>
      </c>
      <c r="AB87" s="116">
        <f t="shared" si="29"/>
        <v>0.65877410114957435</v>
      </c>
      <c r="AC87" s="116">
        <f t="shared" si="29"/>
        <v>0.62825227323913202</v>
      </c>
      <c r="AD87" s="116">
        <f t="shared" si="29"/>
        <v>0.59725964298555279</v>
      </c>
      <c r="AE87" s="116">
        <f t="shared" si="29"/>
        <v>0.56607789606160708</v>
      </c>
      <c r="AF87" s="116">
        <f t="shared" si="29"/>
        <v>0.53499376321517256</v>
      </c>
      <c r="AG87" s="116">
        <f t="shared" si="29"/>
        <v>0.50426179891346357</v>
      </c>
      <c r="AH87" s="116">
        <f t="shared" si="29"/>
        <v>0.47411112638582498</v>
      </c>
      <c r="AI87" s="116">
        <f t="shared" si="29"/>
        <v>0.44473998424013828</v>
      </c>
      <c r="AJ87" s="116">
        <f t="shared" si="29"/>
        <v>0.41629972052079822</v>
      </c>
      <c r="AK87" s="116">
        <f t="shared" si="29"/>
        <v>0.38891306726062602</v>
      </c>
      <c r="AL87" s="116">
        <f t="shared" si="29"/>
        <v>0.36267448263789698</v>
      </c>
      <c r="AM87" s="116">
        <f t="shared" si="29"/>
        <v>0.33764512835060512</v>
      </c>
    </row>
    <row r="88" spans="2:39" x14ac:dyDescent="0.35">
      <c r="B88" s="230"/>
      <c r="C88" s="35" t="s">
        <v>34</v>
      </c>
      <c r="D88" s="3" t="s">
        <v>451</v>
      </c>
      <c r="E88" s="111">
        <f t="shared" si="29"/>
        <v>7.5360400972489787E-5</v>
      </c>
      <c r="F88" s="111">
        <f t="shared" si="29"/>
        <v>2.412311366711713E-3</v>
      </c>
      <c r="G88" s="111">
        <f t="shared" si="29"/>
        <v>4.9178930858159251E-3</v>
      </c>
      <c r="H88" s="111">
        <f t="shared" si="29"/>
        <v>6.0791121288680337E-3</v>
      </c>
      <c r="I88" s="111">
        <f t="shared" si="29"/>
        <v>8.5683228477839365E-3</v>
      </c>
      <c r="J88" s="110">
        <f t="shared" si="29"/>
        <v>1.3121825988022034E-2</v>
      </c>
      <c r="K88" s="68">
        <f t="shared" si="29"/>
        <v>2.0933306741119238E-2</v>
      </c>
      <c r="L88" s="68">
        <f t="shared" si="29"/>
        <v>2.933521177346814E-2</v>
      </c>
      <c r="M88" s="68">
        <f t="shared" si="29"/>
        <v>3.838380527207555E-2</v>
      </c>
      <c r="N88" s="111">
        <f t="shared" si="29"/>
        <v>4.8226255647443754E-2</v>
      </c>
      <c r="O88" s="110">
        <f t="shared" si="29"/>
        <v>5.9333460750451684E-2</v>
      </c>
      <c r="P88" s="68">
        <f t="shared" si="29"/>
        <v>7.184326670139364E-2</v>
      </c>
      <c r="Q88" s="68">
        <f t="shared" si="29"/>
        <v>8.5836133460070727E-2</v>
      </c>
      <c r="R88" s="68">
        <f t="shared" si="29"/>
        <v>0.10136147458866447</v>
      </c>
      <c r="S88" s="111">
        <f t="shared" si="29"/>
        <v>0.11847208097508891</v>
      </c>
      <c r="T88" s="111">
        <f t="shared" si="29"/>
        <v>0.1371751831885929</v>
      </c>
      <c r="U88" s="111">
        <f t="shared" si="29"/>
        <v>0.15749914827579836</v>
      </c>
      <c r="V88" s="111">
        <f t="shared" si="29"/>
        <v>0.17945001822188517</v>
      </c>
      <c r="W88" s="111">
        <f t="shared" si="29"/>
        <v>0.20300429507734633</v>
      </c>
      <c r="X88" s="116">
        <f t="shared" si="29"/>
        <v>0.2281075796130615</v>
      </c>
      <c r="Y88" s="116">
        <f t="shared" si="29"/>
        <v>0.2546362633702331</v>
      </c>
      <c r="Z88" s="116">
        <f t="shared" si="29"/>
        <v>0.28245523613921186</v>
      </c>
      <c r="AA88" s="116">
        <f t="shared" si="29"/>
        <v>0.31138785684579445</v>
      </c>
      <c r="AB88" s="116">
        <f t="shared" si="29"/>
        <v>0.3412258988504257</v>
      </c>
      <c r="AC88" s="116">
        <f t="shared" si="29"/>
        <v>0.37174772676086798</v>
      </c>
      <c r="AD88" s="116">
        <f t="shared" si="29"/>
        <v>0.40274035727678137</v>
      </c>
      <c r="AE88" s="116">
        <f t="shared" si="29"/>
        <v>0.43392210367760026</v>
      </c>
      <c r="AF88" s="116">
        <f t="shared" si="29"/>
        <v>0.46500623704405258</v>
      </c>
      <c r="AG88" s="116">
        <f t="shared" si="29"/>
        <v>0.49573820108653638</v>
      </c>
      <c r="AH88" s="116">
        <f t="shared" si="29"/>
        <v>0.52588887361417502</v>
      </c>
      <c r="AI88" s="116">
        <f t="shared" si="29"/>
        <v>0.55526001575986161</v>
      </c>
      <c r="AJ88" s="116">
        <f t="shared" si="29"/>
        <v>0.58370027947920178</v>
      </c>
      <c r="AK88" s="116">
        <f t="shared" si="29"/>
        <v>0.61108693273937398</v>
      </c>
      <c r="AL88" s="116">
        <f t="shared" si="29"/>
        <v>0.63732551736210308</v>
      </c>
      <c r="AM88" s="116">
        <f t="shared" si="29"/>
        <v>0.66235487164939488</v>
      </c>
    </row>
    <row r="89" spans="2:39" x14ac:dyDescent="0.35">
      <c r="B89" s="230"/>
      <c r="C89" s="35" t="s">
        <v>35</v>
      </c>
      <c r="D89" s="3" t="s">
        <v>470</v>
      </c>
      <c r="E89" s="111">
        <f t="shared" si="29"/>
        <v>7.0669503868701714E-7</v>
      </c>
      <c r="F89" s="111">
        <f t="shared" si="29"/>
        <v>1.7648735643627555E-5</v>
      </c>
      <c r="G89" s="111">
        <f t="shared" si="29"/>
        <v>2.2876104396859429E-5</v>
      </c>
      <c r="H89" s="111">
        <f t="shared" si="29"/>
        <v>2.523473361162791E-5</v>
      </c>
      <c r="I89" s="111">
        <f t="shared" si="29"/>
        <v>2.8444649253166374E-5</v>
      </c>
      <c r="J89" s="110">
        <f t="shared" si="29"/>
        <v>3.0701175954159266E-5</v>
      </c>
      <c r="K89" s="68">
        <f t="shared" si="29"/>
        <v>3.3239578121606134E-5</v>
      </c>
      <c r="L89" s="68">
        <f t="shared" si="29"/>
        <v>3.6008583370025347E-5</v>
      </c>
      <c r="M89" s="68">
        <f t="shared" si="29"/>
        <v>3.9022606395467077E-5</v>
      </c>
      <c r="N89" s="111">
        <f t="shared" si="29"/>
        <v>4.2250873178315538E-5</v>
      </c>
      <c r="O89" s="110">
        <f t="shared" si="29"/>
        <v>4.5461430622677732E-5</v>
      </c>
      <c r="P89" s="68">
        <f t="shared" si="29"/>
        <v>4.8497073844499377E-5</v>
      </c>
      <c r="Q89" s="68">
        <f t="shared" si="29"/>
        <v>5.126355297322604E-5</v>
      </c>
      <c r="R89" s="68">
        <f t="shared" si="29"/>
        <v>5.3698913855960164E-5</v>
      </c>
      <c r="S89" s="111">
        <f t="shared" si="29"/>
        <v>5.5768981502541485E-5</v>
      </c>
      <c r="T89" s="111">
        <f t="shared" si="29"/>
        <v>5.7458012246438656E-5</v>
      </c>
      <c r="U89" s="111">
        <f t="shared" si="29"/>
        <v>5.8762982653214621E-5</v>
      </c>
      <c r="V89" s="111">
        <f t="shared" si="29"/>
        <v>5.9685839911982597E-5</v>
      </c>
      <c r="W89" s="111">
        <f t="shared" si="29"/>
        <v>6.0233091733512426E-5</v>
      </c>
      <c r="X89" s="116">
        <f t="shared" si="29"/>
        <v>6.0413888341470899E-5</v>
      </c>
      <c r="Y89" s="116">
        <f t="shared" si="29"/>
        <v>6.0249955413532487E-5</v>
      </c>
      <c r="Z89" s="116">
        <f t="shared" si="29"/>
        <v>5.9755208028824743E-5</v>
      </c>
      <c r="AA89" s="116">
        <f t="shared" si="29"/>
        <v>5.894643693395637E-5</v>
      </c>
      <c r="AB89" s="116">
        <f t="shared" si="29"/>
        <v>5.7846363227756549E-5</v>
      </c>
      <c r="AC89" s="116">
        <f t="shared" si="29"/>
        <v>5.6482531398290238E-5</v>
      </c>
      <c r="AD89" s="116">
        <f t="shared" si="29"/>
        <v>5.4888615702335829E-5</v>
      </c>
      <c r="AE89" s="116">
        <f t="shared" si="29"/>
        <v>5.3097782623824447E-5</v>
      </c>
      <c r="AF89" s="116">
        <f t="shared" si="29"/>
        <v>5.1145800192376342E-5</v>
      </c>
      <c r="AG89" s="116">
        <f t="shared" si="29"/>
        <v>4.9068563280941169E-5</v>
      </c>
      <c r="AH89" s="116">
        <f t="shared" si="29"/>
        <v>4.6901182154818739E-5</v>
      </c>
      <c r="AI89" s="116">
        <f t="shared" si="29"/>
        <v>4.4677600851878207E-5</v>
      </c>
      <c r="AJ89" s="116">
        <f t="shared" si="29"/>
        <v>4.2426153520089202E-5</v>
      </c>
      <c r="AK89" s="116">
        <f t="shared" si="29"/>
        <v>4.0171790909942369E-5</v>
      </c>
      <c r="AL89" s="116">
        <f t="shared" si="29"/>
        <v>3.7936041355559965E-5</v>
      </c>
      <c r="AM89" s="116">
        <f t="shared" si="29"/>
        <v>3.5736650622319128E-5</v>
      </c>
    </row>
    <row r="90" spans="2:39" x14ac:dyDescent="0.35">
      <c r="B90" s="230"/>
      <c r="C90" s="58" t="s">
        <v>52</v>
      </c>
      <c r="D90" s="58" t="s">
        <v>130</v>
      </c>
      <c r="E90" s="59">
        <f>E43</f>
        <v>32001.800439999999</v>
      </c>
      <c r="F90" s="59">
        <f t="shared" ref="F90:AM90" si="30">F43</f>
        <v>33963.92974</v>
      </c>
      <c r="G90" s="59">
        <f t="shared" si="30"/>
        <v>34255.391009999999</v>
      </c>
      <c r="H90" s="59">
        <f t="shared" si="30"/>
        <v>34333.114009999998</v>
      </c>
      <c r="I90" s="59">
        <f t="shared" si="30"/>
        <v>34662.315049999997</v>
      </c>
      <c r="J90" s="59">
        <f t="shared" si="30"/>
        <v>34952.246800000001</v>
      </c>
      <c r="K90" s="59">
        <f t="shared" si="30"/>
        <v>35111.580529999999</v>
      </c>
      <c r="L90" s="59">
        <f t="shared" si="30"/>
        <v>35225.404369999997</v>
      </c>
      <c r="M90" s="59">
        <f t="shared" si="30"/>
        <v>35277.524060000003</v>
      </c>
      <c r="N90" s="59">
        <f t="shared" si="30"/>
        <v>35283.073859999997</v>
      </c>
      <c r="O90" s="59">
        <f t="shared" si="30"/>
        <v>35343.759599999998</v>
      </c>
      <c r="P90" s="59">
        <f t="shared" si="30"/>
        <v>35458.006240000002</v>
      </c>
      <c r="Q90" s="59">
        <f t="shared" si="30"/>
        <v>35612.081530000003</v>
      </c>
      <c r="R90" s="59">
        <f t="shared" si="30"/>
        <v>35789.987860000001</v>
      </c>
      <c r="S90" s="59">
        <f t="shared" si="30"/>
        <v>35981.851199999997</v>
      </c>
      <c r="T90" s="59">
        <f t="shared" si="30"/>
        <v>36175.137300000002</v>
      </c>
      <c r="U90" s="59">
        <f t="shared" si="30"/>
        <v>36367.053959999997</v>
      </c>
      <c r="V90" s="59">
        <f t="shared" si="30"/>
        <v>36556.892610000003</v>
      </c>
      <c r="W90" s="59">
        <f t="shared" si="30"/>
        <v>36745.289380000002</v>
      </c>
      <c r="X90" s="59">
        <f t="shared" si="30"/>
        <v>36934.248850000004</v>
      </c>
      <c r="Y90" s="59">
        <f t="shared" si="30"/>
        <v>37122.306210000002</v>
      </c>
      <c r="Z90" s="59">
        <f t="shared" si="30"/>
        <v>37311.652650000004</v>
      </c>
      <c r="AA90" s="59">
        <f t="shared" si="30"/>
        <v>37503.889869999999</v>
      </c>
      <c r="AB90" s="59">
        <f t="shared" si="30"/>
        <v>37700.498359999998</v>
      </c>
      <c r="AC90" s="59">
        <f t="shared" si="30"/>
        <v>37903.973140000002</v>
      </c>
      <c r="AD90" s="59">
        <f t="shared" si="30"/>
        <v>38119.315640000001</v>
      </c>
      <c r="AE90" s="59">
        <f t="shared" si="30"/>
        <v>38344.629990000001</v>
      </c>
      <c r="AF90" s="59">
        <f t="shared" si="30"/>
        <v>38576.51124</v>
      </c>
      <c r="AG90" s="59">
        <f t="shared" si="30"/>
        <v>38813.017310000003</v>
      </c>
      <c r="AH90" s="59">
        <f t="shared" si="30"/>
        <v>39052.268170000003</v>
      </c>
      <c r="AI90" s="59">
        <f t="shared" si="30"/>
        <v>39292.527520000003</v>
      </c>
      <c r="AJ90" s="59">
        <f t="shared" si="30"/>
        <v>39533.9257</v>
      </c>
      <c r="AK90" s="59">
        <f t="shared" si="30"/>
        <v>39776.458500000001</v>
      </c>
      <c r="AL90" s="59">
        <f t="shared" si="30"/>
        <v>40020.017659999998</v>
      </c>
      <c r="AM90" s="59">
        <f t="shared" si="30"/>
        <v>40265.372689999997</v>
      </c>
    </row>
    <row r="91" spans="2:39" x14ac:dyDescent="0.35">
      <c r="B91" s="230"/>
      <c r="C91" s="60" t="s">
        <v>45</v>
      </c>
      <c r="D91" s="3" t="s">
        <v>451</v>
      </c>
      <c r="E91" s="128">
        <f t="shared" ref="E91:AM98" si="31">E49/E$48</f>
        <v>7.5360400972489787E-5</v>
      </c>
      <c r="F91" s="128">
        <f t="shared" si="31"/>
        <v>2.412311366711713E-3</v>
      </c>
      <c r="G91" s="128">
        <f t="shared" si="31"/>
        <v>4.9178930858159251E-3</v>
      </c>
      <c r="H91" s="128">
        <f t="shared" si="31"/>
        <v>6.0791121288680337E-3</v>
      </c>
      <c r="I91" s="128">
        <f t="shared" si="31"/>
        <v>8.5683228477839365E-3</v>
      </c>
      <c r="J91" s="127">
        <f t="shared" si="31"/>
        <v>1.3121825988022034E-2</v>
      </c>
      <c r="K91" s="71">
        <f t="shared" si="31"/>
        <v>2.0933306741119238E-2</v>
      </c>
      <c r="L91" s="71">
        <f t="shared" si="31"/>
        <v>2.933521177346814E-2</v>
      </c>
      <c r="M91" s="71">
        <f t="shared" si="31"/>
        <v>3.838380527207555E-2</v>
      </c>
      <c r="N91" s="128">
        <f t="shared" si="31"/>
        <v>4.8226255647443754E-2</v>
      </c>
      <c r="O91" s="127">
        <f t="shared" si="31"/>
        <v>5.9333460750451684E-2</v>
      </c>
      <c r="P91" s="71">
        <f t="shared" si="31"/>
        <v>7.184326670139364E-2</v>
      </c>
      <c r="Q91" s="71">
        <f t="shared" si="31"/>
        <v>8.5836133460070727E-2</v>
      </c>
      <c r="R91" s="71">
        <f t="shared" si="31"/>
        <v>0.10136147458866447</v>
      </c>
      <c r="S91" s="128">
        <f t="shared" si="31"/>
        <v>0.11847208097508891</v>
      </c>
      <c r="T91" s="128">
        <f t="shared" si="31"/>
        <v>0.1371751831885929</v>
      </c>
      <c r="U91" s="128">
        <f t="shared" si="31"/>
        <v>0.15749914827579836</v>
      </c>
      <c r="V91" s="128">
        <f t="shared" si="31"/>
        <v>0.17945001822188517</v>
      </c>
      <c r="W91" s="128">
        <f t="shared" si="31"/>
        <v>0.20300429507734633</v>
      </c>
      <c r="X91" s="120">
        <f t="shared" si="31"/>
        <v>0.2281075796130615</v>
      </c>
      <c r="Y91" s="120">
        <f t="shared" si="31"/>
        <v>0.2546362633702331</v>
      </c>
      <c r="Z91" s="120">
        <f t="shared" si="31"/>
        <v>0.28245523613921186</v>
      </c>
      <c r="AA91" s="120">
        <f t="shared" si="31"/>
        <v>0.31138785684579445</v>
      </c>
      <c r="AB91" s="120">
        <f t="shared" si="31"/>
        <v>0.3412258988504257</v>
      </c>
      <c r="AC91" s="120">
        <f t="shared" si="31"/>
        <v>0.37174772676086798</v>
      </c>
      <c r="AD91" s="120">
        <f t="shared" si="31"/>
        <v>0.40274035727678137</v>
      </c>
      <c r="AE91" s="120">
        <f t="shared" si="31"/>
        <v>0.43392210367760026</v>
      </c>
      <c r="AF91" s="120">
        <f t="shared" si="31"/>
        <v>0.46500623704405258</v>
      </c>
      <c r="AG91" s="120">
        <f t="shared" si="31"/>
        <v>0.49573820108653638</v>
      </c>
      <c r="AH91" s="120">
        <f t="shared" si="31"/>
        <v>0.52588887361417502</v>
      </c>
      <c r="AI91" s="120">
        <f t="shared" si="31"/>
        <v>0.55526001575986161</v>
      </c>
      <c r="AJ91" s="120">
        <f t="shared" si="31"/>
        <v>0.58370027947920178</v>
      </c>
      <c r="AK91" s="120">
        <f t="shared" si="31"/>
        <v>0.61108693273937398</v>
      </c>
      <c r="AL91" s="120">
        <f t="shared" si="31"/>
        <v>0.63732551736210308</v>
      </c>
      <c r="AM91" s="120">
        <f t="shared" si="31"/>
        <v>0.66235487164939488</v>
      </c>
    </row>
    <row r="92" spans="2:39" x14ac:dyDescent="0.35">
      <c r="B92" s="230"/>
      <c r="C92" s="62" t="s">
        <v>27</v>
      </c>
      <c r="D92" s="63" t="s">
        <v>471</v>
      </c>
      <c r="E92" s="111">
        <f t="shared" si="31"/>
        <v>2.2444105679199093E-7</v>
      </c>
      <c r="F92" s="111">
        <f t="shared" si="31"/>
        <v>4.1269500046963649E-5</v>
      </c>
      <c r="G92" s="111">
        <f t="shared" si="31"/>
        <v>1.1162444921103821E-4</v>
      </c>
      <c r="H92" s="111">
        <f t="shared" si="31"/>
        <v>1.4993572646805774E-4</v>
      </c>
      <c r="I92" s="111">
        <f t="shared" si="31"/>
        <v>2.357396935320972E-4</v>
      </c>
      <c r="J92" s="110">
        <f t="shared" si="31"/>
        <v>4.0227187025928184E-4</v>
      </c>
      <c r="K92" s="68">
        <f t="shared" si="31"/>
        <v>7.0738165913034165E-4</v>
      </c>
      <c r="L92" s="68">
        <f t="shared" si="31"/>
        <v>1.0630615965871453E-3</v>
      </c>
      <c r="M92" s="68">
        <f t="shared" si="31"/>
        <v>1.4776933424051641E-3</v>
      </c>
      <c r="N92" s="111">
        <f t="shared" si="31"/>
        <v>1.9645900874465366E-3</v>
      </c>
      <c r="O92" s="110">
        <f t="shared" si="31"/>
        <v>2.5548225871251089E-3</v>
      </c>
      <c r="P92" s="68">
        <f t="shared" si="31"/>
        <v>3.2648957647653681E-3</v>
      </c>
      <c r="Q92" s="68">
        <f t="shared" si="31"/>
        <v>4.1086121230162189E-3</v>
      </c>
      <c r="R92" s="68">
        <f t="shared" si="31"/>
        <v>5.098055372740772E-3</v>
      </c>
      <c r="S92" s="111">
        <f t="shared" si="31"/>
        <v>6.245673049195424E-3</v>
      </c>
      <c r="T92" s="111">
        <f t="shared" si="31"/>
        <v>7.5611092511319918E-3</v>
      </c>
      <c r="U92" s="111">
        <f t="shared" si="31"/>
        <v>9.0557972818538415E-3</v>
      </c>
      <c r="V92" s="111">
        <f t="shared" si="31"/>
        <v>1.0740134892991388E-2</v>
      </c>
      <c r="W92" s="111">
        <f t="shared" si="31"/>
        <v>1.2622857218603295E-2</v>
      </c>
      <c r="X92" s="116">
        <f t="shared" si="31"/>
        <v>1.4710739568756653E-2</v>
      </c>
      <c r="Y92" s="116">
        <f t="shared" si="31"/>
        <v>1.7004985555826004E-2</v>
      </c>
      <c r="Z92" s="116">
        <f t="shared" si="31"/>
        <v>1.9505543209970892E-2</v>
      </c>
      <c r="AA92" s="116">
        <f t="shared" si="31"/>
        <v>2.2208472699421351E-2</v>
      </c>
      <c r="AB92" s="116">
        <f t="shared" si="31"/>
        <v>2.5106207344045305E-2</v>
      </c>
      <c r="AC92" s="116">
        <f t="shared" si="31"/>
        <v>2.8189240612151823E-2</v>
      </c>
      <c r="AD92" s="116">
        <f t="shared" si="31"/>
        <v>3.1447805394021498E-2</v>
      </c>
      <c r="AE92" s="116">
        <f t="shared" si="31"/>
        <v>3.4863385781754415E-2</v>
      </c>
      <c r="AF92" s="116">
        <f t="shared" si="31"/>
        <v>3.8414666836523399E-2</v>
      </c>
      <c r="AG92" s="116">
        <f t="shared" si="31"/>
        <v>4.2081533366878553E-2</v>
      </c>
      <c r="AH92" s="116">
        <f t="shared" si="31"/>
        <v>4.5844259268283102E-2</v>
      </c>
      <c r="AI92" s="116">
        <f t="shared" si="31"/>
        <v>4.9684350160633287E-2</v>
      </c>
      <c r="AJ92" s="116">
        <f t="shared" si="31"/>
        <v>5.35867922420869E-2</v>
      </c>
      <c r="AK92" s="116">
        <f t="shared" si="31"/>
        <v>5.7538012515619005E-2</v>
      </c>
      <c r="AL92" s="116">
        <f t="shared" si="31"/>
        <v>6.1526116178130648E-2</v>
      </c>
      <c r="AM92" s="116">
        <f t="shared" si="31"/>
        <v>6.5542114941243831E-2</v>
      </c>
    </row>
    <row r="93" spans="2:39" x14ac:dyDescent="0.35">
      <c r="B93" s="230"/>
      <c r="C93" s="35" t="s">
        <v>28</v>
      </c>
      <c r="D93" s="54" t="s">
        <v>472</v>
      </c>
      <c r="E93" s="111">
        <f t="shared" si="31"/>
        <v>5.1448795922808401E-7</v>
      </c>
      <c r="F93" s="111">
        <f t="shared" si="31"/>
        <v>3.6366090362781443E-5</v>
      </c>
      <c r="G93" s="111">
        <f t="shared" si="31"/>
        <v>8.9383776647189995E-5</v>
      </c>
      <c r="H93" s="111">
        <f t="shared" si="31"/>
        <v>1.1698159857652832E-4</v>
      </c>
      <c r="I93" s="111">
        <f t="shared" si="31"/>
        <v>1.7799533484997277E-4</v>
      </c>
      <c r="J93" s="110">
        <f t="shared" si="31"/>
        <v>2.9445883518995983E-4</v>
      </c>
      <c r="K93" s="68">
        <f t="shared" si="31"/>
        <v>5.0401038582924772E-4</v>
      </c>
      <c r="L93" s="68">
        <f t="shared" si="31"/>
        <v>7.4311351191452628E-4</v>
      </c>
      <c r="M93" s="68">
        <f t="shared" si="31"/>
        <v>1.0160737431299195E-3</v>
      </c>
      <c r="N93" s="111">
        <f t="shared" si="31"/>
        <v>1.3302035218424703E-3</v>
      </c>
      <c r="O93" s="110">
        <f t="shared" si="31"/>
        <v>1.7038597218163515E-3</v>
      </c>
      <c r="P93" s="68">
        <f t="shared" si="31"/>
        <v>2.1455388536250645E-3</v>
      </c>
      <c r="Q93" s="68">
        <f t="shared" si="31"/>
        <v>2.6618331601915772E-3</v>
      </c>
      <c r="R93" s="68">
        <f t="shared" si="31"/>
        <v>3.2581333963045385E-3</v>
      </c>
      <c r="S93" s="111">
        <f t="shared" si="31"/>
        <v>3.9399089171932326E-3</v>
      </c>
      <c r="T93" s="111">
        <f t="shared" si="31"/>
        <v>4.7108122821139919E-3</v>
      </c>
      <c r="U93" s="111">
        <f t="shared" si="31"/>
        <v>5.575386940141357E-3</v>
      </c>
      <c r="V93" s="111">
        <f t="shared" si="31"/>
        <v>6.5373669214605591E-3</v>
      </c>
      <c r="W93" s="111">
        <f t="shared" si="31"/>
        <v>7.5993203812401156E-3</v>
      </c>
      <c r="X93" s="116">
        <f t="shared" si="31"/>
        <v>8.7625013849442334E-3</v>
      </c>
      <c r="Y93" s="116">
        <f t="shared" si="31"/>
        <v>1.0024898867941319E-2</v>
      </c>
      <c r="Z93" s="116">
        <f t="shared" si="31"/>
        <v>1.1383720324165269E-2</v>
      </c>
      <c r="AA93" s="116">
        <f t="shared" si="31"/>
        <v>1.2833948317585542E-2</v>
      </c>
      <c r="AB93" s="116">
        <f t="shared" si="31"/>
        <v>1.4368589351984366E-2</v>
      </c>
      <c r="AC93" s="116">
        <f t="shared" si="31"/>
        <v>1.5979581915142736E-2</v>
      </c>
      <c r="AD93" s="116">
        <f t="shared" si="31"/>
        <v>1.7658763002388465E-2</v>
      </c>
      <c r="AE93" s="116">
        <f t="shared" si="31"/>
        <v>1.9393563390595649E-2</v>
      </c>
      <c r="AF93" s="116">
        <f t="shared" si="31"/>
        <v>2.1170224456513086E-2</v>
      </c>
      <c r="AG93" s="116">
        <f t="shared" si="31"/>
        <v>2.29758629785848E-2</v>
      </c>
      <c r="AH93" s="116">
        <f t="shared" si="31"/>
        <v>2.4798094445739331E-2</v>
      </c>
      <c r="AI93" s="116">
        <f t="shared" si="31"/>
        <v>2.6625439747226521E-2</v>
      </c>
      <c r="AJ93" s="116">
        <f t="shared" si="31"/>
        <v>2.8448393502191461E-2</v>
      </c>
      <c r="AK93" s="116">
        <f t="shared" si="31"/>
        <v>3.0258418757919337E-2</v>
      </c>
      <c r="AL93" s="116">
        <f t="shared" si="31"/>
        <v>3.2048036132725687E-2</v>
      </c>
      <c r="AM93" s="116">
        <f t="shared" si="31"/>
        <v>3.3811324124118025E-2</v>
      </c>
    </row>
    <row r="94" spans="2:39" x14ac:dyDescent="0.35">
      <c r="B94" s="230"/>
      <c r="C94" s="35" t="s">
        <v>29</v>
      </c>
      <c r="D94" s="54" t="s">
        <v>473</v>
      </c>
      <c r="E94" s="111">
        <f t="shared" si="31"/>
        <v>2.1062929920576682E-6</v>
      </c>
      <c r="F94" s="111">
        <f t="shared" si="31"/>
        <v>7.0856136213406264E-5</v>
      </c>
      <c r="G94" s="111">
        <f t="shared" si="31"/>
        <v>1.4582020475380935E-4</v>
      </c>
      <c r="H94" s="111">
        <f t="shared" si="31"/>
        <v>1.8063273305746961E-4</v>
      </c>
      <c r="I94" s="111">
        <f t="shared" si="31"/>
        <v>2.5515530734869366E-4</v>
      </c>
      <c r="J94" s="110">
        <f t="shared" si="31"/>
        <v>3.9125884348012788E-4</v>
      </c>
      <c r="K94" s="68">
        <f t="shared" si="31"/>
        <v>6.2417418239759314E-4</v>
      </c>
      <c r="L94" s="68">
        <f t="shared" si="31"/>
        <v>8.7373937022032272E-4</v>
      </c>
      <c r="M94" s="68">
        <f t="shared" si="31"/>
        <v>1.1410089404670083E-3</v>
      </c>
      <c r="N94" s="111">
        <f t="shared" si="31"/>
        <v>1.429535910905468E-3</v>
      </c>
      <c r="O94" s="110">
        <f t="shared" si="31"/>
        <v>1.75209113775208E-3</v>
      </c>
      <c r="P94" s="68">
        <f t="shared" si="31"/>
        <v>2.1113717374087754E-3</v>
      </c>
      <c r="Q94" s="68">
        <f t="shared" si="31"/>
        <v>2.5082068984019872E-3</v>
      </c>
      <c r="R94" s="68">
        <f t="shared" si="31"/>
        <v>2.9423740184526567E-3</v>
      </c>
      <c r="S94" s="111">
        <f t="shared" si="31"/>
        <v>3.4135865666633631E-3</v>
      </c>
      <c r="T94" s="111">
        <f t="shared" si="31"/>
        <v>3.9201412927325633E-3</v>
      </c>
      <c r="U94" s="111">
        <f t="shared" si="31"/>
        <v>4.4607412653889884E-3</v>
      </c>
      <c r="V94" s="111">
        <f t="shared" si="31"/>
        <v>5.0332810658438509E-3</v>
      </c>
      <c r="W94" s="111">
        <f t="shared" si="31"/>
        <v>5.634660393032398E-3</v>
      </c>
      <c r="X94" s="116">
        <f t="shared" si="31"/>
        <v>6.2607697245750261E-3</v>
      </c>
      <c r="Y94" s="116">
        <f t="shared" si="31"/>
        <v>6.905601792351574E-3</v>
      </c>
      <c r="Z94" s="116">
        <f t="shared" si="31"/>
        <v>7.5627782330354634E-3</v>
      </c>
      <c r="AA94" s="116">
        <f t="shared" si="31"/>
        <v>8.2248289809197864E-3</v>
      </c>
      <c r="AB94" s="116">
        <f t="shared" si="31"/>
        <v>8.8835547716616444E-3</v>
      </c>
      <c r="AC94" s="116">
        <f t="shared" si="31"/>
        <v>9.530450981107887E-3</v>
      </c>
      <c r="AD94" s="116">
        <f t="shared" si="31"/>
        <v>1.0157295247811537E-2</v>
      </c>
      <c r="AE94" s="116">
        <f t="shared" si="31"/>
        <v>1.0754678149392672E-2</v>
      </c>
      <c r="AF94" s="116">
        <f t="shared" si="31"/>
        <v>1.1313490719385229E-2</v>
      </c>
      <c r="AG94" s="116">
        <f t="shared" si="31"/>
        <v>1.1825681856528663E-2</v>
      </c>
      <c r="AH94" s="116">
        <f t="shared" si="31"/>
        <v>1.2284174258757273E-2</v>
      </c>
      <c r="AI94" s="116">
        <f t="shared" si="31"/>
        <v>1.2682936292310064E-2</v>
      </c>
      <c r="AJ94" s="116">
        <f t="shared" si="31"/>
        <v>1.3017186957479408E-2</v>
      </c>
      <c r="AK94" s="116">
        <f t="shared" si="31"/>
        <v>1.3283082939623696E-2</v>
      </c>
      <c r="AL94" s="116">
        <f t="shared" si="31"/>
        <v>1.3477666438890822E-2</v>
      </c>
      <c r="AM94" s="116">
        <f t="shared" si="31"/>
        <v>1.3598797284595555E-2</v>
      </c>
    </row>
    <row r="95" spans="2:39" x14ac:dyDescent="0.35">
      <c r="B95" s="230"/>
      <c r="C95" s="35" t="s">
        <v>30</v>
      </c>
      <c r="D95" s="54" t="s">
        <v>474</v>
      </c>
      <c r="E95" s="111">
        <f t="shared" si="31"/>
        <v>4.9480620659729355E-5</v>
      </c>
      <c r="F95" s="111">
        <f t="shared" si="31"/>
        <v>1.5702165661705316E-3</v>
      </c>
      <c r="G95" s="111">
        <f t="shared" si="31"/>
        <v>3.1857117546298885E-3</v>
      </c>
      <c r="H95" s="111">
        <f t="shared" si="31"/>
        <v>3.9311327356058847E-3</v>
      </c>
      <c r="I95" s="111">
        <f t="shared" si="31"/>
        <v>5.5268878066469483E-3</v>
      </c>
      <c r="J95" s="110">
        <f t="shared" si="31"/>
        <v>8.4404530812594285E-3</v>
      </c>
      <c r="K95" s="68">
        <f t="shared" si="31"/>
        <v>1.3427397633016779E-2</v>
      </c>
      <c r="L95" s="68">
        <f t="shared" si="31"/>
        <v>1.8775363662347649E-2</v>
      </c>
      <c r="M95" s="68">
        <f t="shared" si="31"/>
        <v>2.4516673532105019E-2</v>
      </c>
      <c r="N95" s="111">
        <f t="shared" si="31"/>
        <v>3.0740883951997037E-2</v>
      </c>
      <c r="O95" s="110">
        <f t="shared" si="31"/>
        <v>3.7741264938888956E-2</v>
      </c>
      <c r="P95" s="68">
        <f t="shared" si="31"/>
        <v>4.5599367969427033E-2</v>
      </c>
      <c r="Q95" s="68">
        <f t="shared" si="31"/>
        <v>5.4360383578510807E-2</v>
      </c>
      <c r="R95" s="68">
        <f t="shared" si="31"/>
        <v>6.4049986380744189E-2</v>
      </c>
      <c r="S95" s="111">
        <f t="shared" si="31"/>
        <v>7.4695885880379606E-2</v>
      </c>
      <c r="T95" s="111">
        <f t="shared" si="31"/>
        <v>8.6297313680133561E-2</v>
      </c>
      <c r="U95" s="111">
        <f t="shared" si="31"/>
        <v>9.8866453795093179E-2</v>
      </c>
      <c r="V95" s="111">
        <f t="shared" si="31"/>
        <v>0.11240135163665378</v>
      </c>
      <c r="W95" s="111">
        <f t="shared" si="31"/>
        <v>0.12688151076414247</v>
      </c>
      <c r="X95" s="116">
        <f t="shared" si="31"/>
        <v>0.14226716718512603</v>
      </c>
      <c r="Y95" s="116">
        <f t="shared" si="31"/>
        <v>0.15847605904978065</v>
      </c>
      <c r="Z95" s="116">
        <f t="shared" si="31"/>
        <v>0.17541907535955792</v>
      </c>
      <c r="AA95" s="116">
        <f t="shared" si="31"/>
        <v>0.19298193043675338</v>
      </c>
      <c r="AB95" s="116">
        <f t="shared" si="31"/>
        <v>0.21103158642701828</v>
      </c>
      <c r="AC95" s="116">
        <f t="shared" si="31"/>
        <v>0.22942729512497748</v>
      </c>
      <c r="AD95" s="116">
        <f t="shared" si="31"/>
        <v>0.24803420938330362</v>
      </c>
      <c r="AE95" s="116">
        <f t="shared" si="31"/>
        <v>0.26667714443109169</v>
      </c>
      <c r="AF95" s="116">
        <f t="shared" si="31"/>
        <v>0.28517921699961379</v>
      </c>
      <c r="AG95" s="116">
        <f t="shared" si="31"/>
        <v>0.30338413800583747</v>
      </c>
      <c r="AH95" s="116">
        <f t="shared" si="31"/>
        <v>0.32115222105420665</v>
      </c>
      <c r="AI95" s="116">
        <f t="shared" si="31"/>
        <v>0.33836349985968017</v>
      </c>
      <c r="AJ95" s="116">
        <f t="shared" si="31"/>
        <v>0.35492701651938396</v>
      </c>
      <c r="AK95" s="116">
        <f t="shared" si="31"/>
        <v>0.37076991306302443</v>
      </c>
      <c r="AL95" s="116">
        <f t="shared" si="31"/>
        <v>0.38583707086749947</v>
      </c>
      <c r="AM95" s="116">
        <f t="shared" si="31"/>
        <v>0.40009373026369477</v>
      </c>
    </row>
    <row r="96" spans="2:39" x14ac:dyDescent="0.35">
      <c r="B96" s="230"/>
      <c r="C96" s="35" t="s">
        <v>31</v>
      </c>
      <c r="D96" s="54" t="s">
        <v>475</v>
      </c>
      <c r="E96" s="111">
        <f t="shared" si="31"/>
        <v>1.950220135801834E-5</v>
      </c>
      <c r="F96" s="111">
        <f t="shared" si="31"/>
        <v>6.0110677787546263E-4</v>
      </c>
      <c r="G96" s="111">
        <f t="shared" si="31"/>
        <v>1.2055164691579447E-3</v>
      </c>
      <c r="H96" s="111">
        <f t="shared" si="31"/>
        <v>1.4815649120899536E-3</v>
      </c>
      <c r="I96" s="111">
        <f t="shared" si="31"/>
        <v>2.0707554921378514E-3</v>
      </c>
      <c r="J96" s="110">
        <f t="shared" si="31"/>
        <v>3.1419206761838267E-3</v>
      </c>
      <c r="K96" s="68">
        <f t="shared" si="31"/>
        <v>4.9661106839384997E-3</v>
      </c>
      <c r="L96" s="68">
        <f t="shared" si="31"/>
        <v>6.9093505597136754E-3</v>
      </c>
      <c r="M96" s="68">
        <f t="shared" si="31"/>
        <v>8.9808238118171367E-3</v>
      </c>
      <c r="N96" s="111">
        <f t="shared" si="31"/>
        <v>1.1210127724965742E-2</v>
      </c>
      <c r="O96" s="110">
        <f t="shared" si="31"/>
        <v>1.3699164270571829E-2</v>
      </c>
      <c r="P96" s="68">
        <f t="shared" si="31"/>
        <v>1.6473299258463889E-2</v>
      </c>
      <c r="Q96" s="68">
        <f t="shared" si="31"/>
        <v>1.9544977639502779E-2</v>
      </c>
      <c r="R96" s="68">
        <f t="shared" si="31"/>
        <v>2.2919889769417761E-2</v>
      </c>
      <c r="S96" s="111">
        <f t="shared" si="31"/>
        <v>2.6604519244412862E-2</v>
      </c>
      <c r="T96" s="111">
        <f t="shared" si="31"/>
        <v>3.0595531174390313E-2</v>
      </c>
      <c r="U96" s="111">
        <f t="shared" si="31"/>
        <v>3.4894065639624335E-2</v>
      </c>
      <c r="V96" s="111">
        <f t="shared" si="31"/>
        <v>3.9496334532684994E-2</v>
      </c>
      <c r="W96" s="111">
        <f t="shared" si="31"/>
        <v>4.439216635718872E-2</v>
      </c>
      <c r="X96" s="116">
        <f t="shared" si="31"/>
        <v>4.9564847316503631E-2</v>
      </c>
      <c r="Y96" s="116">
        <f t="shared" si="31"/>
        <v>5.4983480214118946E-2</v>
      </c>
      <c r="Z96" s="116">
        <f t="shared" si="31"/>
        <v>6.0615149326546915E-2</v>
      </c>
      <c r="AA96" s="116">
        <f t="shared" si="31"/>
        <v>6.6418808199214668E-2</v>
      </c>
      <c r="AB96" s="116">
        <f t="shared" si="31"/>
        <v>7.2347634743574252E-2</v>
      </c>
      <c r="AC96" s="116">
        <f t="shared" si="31"/>
        <v>7.8352681895130741E-2</v>
      </c>
      <c r="AD96" s="116">
        <f t="shared" si="31"/>
        <v>8.4387503028110503E-2</v>
      </c>
      <c r="AE96" s="116">
        <f t="shared" si="31"/>
        <v>9.039325443755572E-2</v>
      </c>
      <c r="AF96" s="116">
        <f t="shared" si="31"/>
        <v>9.6311428083406952E-2</v>
      </c>
      <c r="AG96" s="116">
        <f t="shared" si="31"/>
        <v>0.10209102836174216</v>
      </c>
      <c r="AH96" s="116">
        <f t="shared" si="31"/>
        <v>0.10768727567098441</v>
      </c>
      <c r="AI96" s="116">
        <f t="shared" si="31"/>
        <v>0.11306250509689787</v>
      </c>
      <c r="AJ96" s="116">
        <f t="shared" si="31"/>
        <v>0.11818898926093747</v>
      </c>
      <c r="AK96" s="116">
        <f t="shared" si="31"/>
        <v>0.1230454004093904</v>
      </c>
      <c r="AL96" s="116">
        <f t="shared" si="31"/>
        <v>0.12761658491482036</v>
      </c>
      <c r="AM96" s="116">
        <f t="shared" si="31"/>
        <v>0.13189420500058957</v>
      </c>
    </row>
    <row r="97" spans="2:40" x14ac:dyDescent="0.35">
      <c r="B97" s="230"/>
      <c r="C97" s="35" t="s">
        <v>32</v>
      </c>
      <c r="D97" s="54" t="s">
        <v>476</v>
      </c>
      <c r="E97" s="111">
        <f t="shared" si="31"/>
        <v>2.6587632861321598E-7</v>
      </c>
      <c r="F97" s="111">
        <f t="shared" si="31"/>
        <v>2.5995666454349464E-7</v>
      </c>
      <c r="G97" s="111">
        <f t="shared" si="31"/>
        <v>2.0213225848096954E-7</v>
      </c>
      <c r="H97" s="111">
        <f t="shared" si="31"/>
        <v>1.859801461102596E-7</v>
      </c>
      <c r="I97" s="111">
        <f t="shared" si="31"/>
        <v>1.6987811666664776E-7</v>
      </c>
      <c r="J97" s="110">
        <f t="shared" si="31"/>
        <v>1.5535853878211915E-7</v>
      </c>
      <c r="K97" s="68">
        <f t="shared" si="31"/>
        <v>1.426182388947559E-7</v>
      </c>
      <c r="L97" s="68">
        <f t="shared" si="31"/>
        <v>1.3109456406788157E-7</v>
      </c>
      <c r="M97" s="68">
        <f t="shared" si="31"/>
        <v>1.2071404338799848E-7</v>
      </c>
      <c r="N97" s="111">
        <f t="shared" si="31"/>
        <v>1.113024444973911E-7</v>
      </c>
      <c r="O97" s="110">
        <f t="shared" si="31"/>
        <v>1.0246454002024165E-7</v>
      </c>
      <c r="P97" s="68">
        <f t="shared" si="31"/>
        <v>9.4186194435054051E-8</v>
      </c>
      <c r="Q97" s="68">
        <f t="shared" si="31"/>
        <v>8.6480745794248984E-8</v>
      </c>
      <c r="R97" s="68">
        <f t="shared" si="31"/>
        <v>7.935429850129041E-8</v>
      </c>
      <c r="S97" s="111">
        <f t="shared" si="31"/>
        <v>7.2788660467808278E-8</v>
      </c>
      <c r="T97" s="111">
        <f t="shared" si="31"/>
        <v>6.6765524342598686E-8</v>
      </c>
      <c r="U97" s="111">
        <f t="shared" si="31"/>
        <v>6.1244847120412726E-8</v>
      </c>
      <c r="V97" s="111">
        <f t="shared" si="31"/>
        <v>5.6185419037452483E-8</v>
      </c>
      <c r="W97" s="111">
        <f t="shared" si="31"/>
        <v>5.15473624499729E-8</v>
      </c>
      <c r="X97" s="116">
        <f t="shared" si="31"/>
        <v>4.7292695922797951E-8</v>
      </c>
      <c r="Y97" s="116">
        <f t="shared" si="31"/>
        <v>4.3391395483023249E-8</v>
      </c>
      <c r="Z97" s="116">
        <f t="shared" si="31"/>
        <v>3.9811569965395244E-8</v>
      </c>
      <c r="AA97" s="116">
        <f t="shared" si="31"/>
        <v>3.6525207778400509E-8</v>
      </c>
      <c r="AB97" s="116">
        <f t="shared" si="31"/>
        <v>3.3507123113796421E-8</v>
      </c>
      <c r="AC97" s="116">
        <f t="shared" si="31"/>
        <v>3.0733691048621299E-8</v>
      </c>
      <c r="AD97" s="116">
        <f t="shared" si="31"/>
        <v>2.8181855627878211E-8</v>
      </c>
      <c r="AE97" s="116">
        <f t="shared" si="31"/>
        <v>2.5836004448559292E-8</v>
      </c>
      <c r="AF97" s="116">
        <f t="shared" si="31"/>
        <v>2.3682207167886962E-8</v>
      </c>
      <c r="AG97" s="116">
        <f t="shared" si="31"/>
        <v>2.170615706764283E-8</v>
      </c>
      <c r="AH97" s="116">
        <f t="shared" si="31"/>
        <v>1.989432950777568E-8</v>
      </c>
      <c r="AI97" s="116">
        <f t="shared" si="31"/>
        <v>1.8233952820554007E-8</v>
      </c>
      <c r="AJ97" s="116">
        <f t="shared" si="31"/>
        <v>1.6712294246053081E-8</v>
      </c>
      <c r="AK97" s="116">
        <f t="shared" si="31"/>
        <v>1.5317755224487871E-8</v>
      </c>
      <c r="AL97" s="116">
        <f t="shared" si="31"/>
        <v>1.4039743854525825E-8</v>
      </c>
      <c r="AM97" s="116">
        <f t="shared" si="31"/>
        <v>1.2868263954469312E-8</v>
      </c>
    </row>
    <row r="98" spans="2:40" x14ac:dyDescent="0.35">
      <c r="B98" s="230"/>
      <c r="C98" s="35" t="s">
        <v>33</v>
      </c>
      <c r="D98" s="54" t="s">
        <v>477</v>
      </c>
      <c r="E98" s="111">
        <f t="shared" si="31"/>
        <v>3.2664806093016185E-6</v>
      </c>
      <c r="F98" s="111">
        <f t="shared" si="31"/>
        <v>9.2236339433671196E-5</v>
      </c>
      <c r="G98" s="111">
        <f t="shared" si="31"/>
        <v>1.796342984438174E-4</v>
      </c>
      <c r="H98" s="111">
        <f t="shared" si="31"/>
        <v>2.1867844527045276E-4</v>
      </c>
      <c r="I98" s="111">
        <f t="shared" si="31"/>
        <v>3.0161933687692332E-4</v>
      </c>
      <c r="J98" s="110">
        <f t="shared" si="31"/>
        <v>4.5130732396865542E-4</v>
      </c>
      <c r="K98" s="68">
        <f t="shared" si="31"/>
        <v>7.0408957861857891E-4</v>
      </c>
      <c r="L98" s="68">
        <f t="shared" si="31"/>
        <v>9.7045198377093895E-4</v>
      </c>
      <c r="M98" s="68">
        <f t="shared" si="31"/>
        <v>1.2514111887476946E-3</v>
      </c>
      <c r="N98" s="111">
        <f t="shared" si="31"/>
        <v>1.5508031626471222E-3</v>
      </c>
      <c r="O98" s="110">
        <f t="shared" ref="O98:AM106" si="32">O56/O$48</f>
        <v>1.8821556145373966E-3</v>
      </c>
      <c r="P98" s="68">
        <f t="shared" si="32"/>
        <v>2.2486989316407766E-3</v>
      </c>
      <c r="Q98" s="68">
        <f t="shared" si="32"/>
        <v>2.6520335709789662E-3</v>
      </c>
      <c r="R98" s="68">
        <f t="shared" si="32"/>
        <v>3.0929562964093168E-3</v>
      </c>
      <c r="S98" s="111">
        <f t="shared" si="32"/>
        <v>3.572434513875151E-3</v>
      </c>
      <c r="T98" s="111">
        <f t="shared" si="32"/>
        <v>4.0902087246535478E-3</v>
      </c>
      <c r="U98" s="111">
        <f t="shared" si="32"/>
        <v>4.6466421252011692E-3</v>
      </c>
      <c r="V98" s="111">
        <f t="shared" si="32"/>
        <v>5.2414929749139859E-3</v>
      </c>
      <c r="W98" s="111">
        <f t="shared" si="32"/>
        <v>5.8737284381674935E-3</v>
      </c>
      <c r="X98" s="116">
        <f t="shared" si="32"/>
        <v>6.5415071464219035E-3</v>
      </c>
      <c r="Y98" s="116">
        <f t="shared" si="32"/>
        <v>7.2411944985138893E-3</v>
      </c>
      <c r="Z98" s="116">
        <f t="shared" si="32"/>
        <v>7.9689300307634568E-3</v>
      </c>
      <c r="AA98" s="116">
        <f t="shared" si="32"/>
        <v>8.71983178634478E-3</v>
      </c>
      <c r="AB98" s="116">
        <f t="shared" si="32"/>
        <v>9.4882927165634429E-3</v>
      </c>
      <c r="AC98" s="116">
        <f t="shared" si="32"/>
        <v>1.0268445541643289E-2</v>
      </c>
      <c r="AD98" s="116">
        <f t="shared" si="32"/>
        <v>1.1054752936272809E-2</v>
      </c>
      <c r="AE98" s="116">
        <f t="shared" si="32"/>
        <v>1.1840051650476233E-2</v>
      </c>
      <c r="AF98" s="116">
        <f t="shared" si="32"/>
        <v>1.2617186154338201E-2</v>
      </c>
      <c r="AG98" s="116">
        <f t="shared" si="32"/>
        <v>1.3379934789718105E-2</v>
      </c>
      <c r="AH98" s="116">
        <f t="shared" si="32"/>
        <v>1.4122828945533178E-2</v>
      </c>
      <c r="AI98" s="116">
        <f t="shared" si="32"/>
        <v>1.4841266365549395E-2</v>
      </c>
      <c r="AJ98" s="116">
        <f t="shared" si="32"/>
        <v>1.5531884451839296E-2</v>
      </c>
      <c r="AK98" s="116">
        <f t="shared" si="32"/>
        <v>1.6192089645185481E-2</v>
      </c>
      <c r="AL98" s="116">
        <f t="shared" si="32"/>
        <v>1.6820028844534998E-2</v>
      </c>
      <c r="AM98" s="116">
        <f t="shared" si="32"/>
        <v>1.741468717795196E-2</v>
      </c>
    </row>
    <row r="99" spans="2:40" x14ac:dyDescent="0.35">
      <c r="B99" s="230"/>
      <c r="C99" s="64" t="s">
        <v>46</v>
      </c>
      <c r="D99" s="52" t="s">
        <v>452</v>
      </c>
      <c r="E99" s="128">
        <f t="shared" ref="E99:AM106" si="33">E57/E$48</f>
        <v>0.9999246395525615</v>
      </c>
      <c r="F99" s="128">
        <f t="shared" si="33"/>
        <v>0.99758768874428838</v>
      </c>
      <c r="G99" s="128">
        <f t="shared" si="33"/>
        <v>0.99508210693169952</v>
      </c>
      <c r="H99" s="128">
        <f t="shared" si="33"/>
        <v>0.99392088786530675</v>
      </c>
      <c r="I99" s="128">
        <f t="shared" si="33"/>
        <v>0.9914316773253149</v>
      </c>
      <c r="J99" s="127">
        <f t="shared" si="33"/>
        <v>0.98687817402342204</v>
      </c>
      <c r="K99" s="71">
        <f t="shared" si="33"/>
        <v>0.97906669341267616</v>
      </c>
      <c r="L99" s="71">
        <f t="shared" si="33"/>
        <v>0.97066478842525217</v>
      </c>
      <c r="M99" s="71">
        <f t="shared" si="33"/>
        <v>0.96161619455784431</v>
      </c>
      <c r="N99" s="128">
        <f t="shared" si="33"/>
        <v>0.95177374435255646</v>
      </c>
      <c r="O99" s="127">
        <f t="shared" si="33"/>
        <v>0.9406665393344289</v>
      </c>
      <c r="P99" s="71">
        <f t="shared" si="33"/>
        <v>0.92815673327040393</v>
      </c>
      <c r="Q99" s="71">
        <f t="shared" si="33"/>
        <v>0.91416386662417026</v>
      </c>
      <c r="R99" s="71">
        <f t="shared" si="33"/>
        <v>0.89863852527163168</v>
      </c>
      <c r="S99" s="128">
        <f t="shared" si="33"/>
        <v>0.88152791899711946</v>
      </c>
      <c r="T99" s="128">
        <f t="shared" si="32"/>
        <v>0.86282481670083389</v>
      </c>
      <c r="U99" s="128">
        <f t="shared" si="32"/>
        <v>0.84250085155921717</v>
      </c>
      <c r="V99" s="128">
        <f t="shared" si="32"/>
        <v>0.82054998191488793</v>
      </c>
      <c r="W99" s="128">
        <f t="shared" si="32"/>
        <v>0.79699570486822491</v>
      </c>
      <c r="X99" s="120">
        <f t="shared" si="33"/>
        <v>0.77189242038693839</v>
      </c>
      <c r="Y99" s="120">
        <f t="shared" si="32"/>
        <v>0.74536373665670475</v>
      </c>
      <c r="Z99" s="120">
        <f t="shared" si="32"/>
        <v>0.71754476386078803</v>
      </c>
      <c r="AA99" s="120">
        <f t="shared" si="32"/>
        <v>0.68861214288756656</v>
      </c>
      <c r="AB99" s="120">
        <f t="shared" si="32"/>
        <v>0.65877410114957435</v>
      </c>
      <c r="AC99" s="120">
        <f t="shared" si="33"/>
        <v>0.62825227323913202</v>
      </c>
      <c r="AD99" s="120">
        <f t="shared" si="32"/>
        <v>0.59725964298555279</v>
      </c>
      <c r="AE99" s="120">
        <f t="shared" si="32"/>
        <v>0.56607789606160708</v>
      </c>
      <c r="AF99" s="120">
        <f t="shared" si="32"/>
        <v>0.53499376321517256</v>
      </c>
      <c r="AG99" s="120">
        <f t="shared" si="32"/>
        <v>0.50426179891346357</v>
      </c>
      <c r="AH99" s="120">
        <f t="shared" si="33"/>
        <v>0.47411112638582498</v>
      </c>
      <c r="AI99" s="120">
        <f t="shared" si="32"/>
        <v>0.44473998424013828</v>
      </c>
      <c r="AJ99" s="120">
        <f t="shared" si="32"/>
        <v>0.41629972052079822</v>
      </c>
      <c r="AK99" s="120">
        <f t="shared" si="32"/>
        <v>0.38891306726062602</v>
      </c>
      <c r="AL99" s="120">
        <f t="shared" si="32"/>
        <v>0.36267448263789698</v>
      </c>
      <c r="AM99" s="120">
        <f t="shared" si="33"/>
        <v>0.33764512835060512</v>
      </c>
      <c r="AN99" s="232"/>
    </row>
    <row r="100" spans="2:40" x14ac:dyDescent="0.35">
      <c r="B100" s="230"/>
      <c r="C100" s="35" t="s">
        <v>27</v>
      </c>
      <c r="D100" s="54" t="s">
        <v>478</v>
      </c>
      <c r="E100" s="130">
        <f t="shared" si="33"/>
        <v>5.806258421252752E-4</v>
      </c>
      <c r="F100" s="130">
        <f t="shared" si="33"/>
        <v>1.5509552864832892E-2</v>
      </c>
      <c r="G100" s="130">
        <f t="shared" si="33"/>
        <v>2.0122705917990338E-2</v>
      </c>
      <c r="H100" s="130">
        <f t="shared" si="33"/>
        <v>2.2206372235211064E-2</v>
      </c>
      <c r="I100" s="130">
        <f t="shared" si="33"/>
        <v>2.504310940708503E-2</v>
      </c>
      <c r="J100" s="129">
        <f t="shared" si="33"/>
        <v>2.7037361755525256E-2</v>
      </c>
      <c r="K100" s="72">
        <f t="shared" si="33"/>
        <v>2.9281883996123258E-2</v>
      </c>
      <c r="L100" s="72">
        <f t="shared" si="33"/>
        <v>3.173093853684554E-2</v>
      </c>
      <c r="M100" s="72">
        <f t="shared" si="33"/>
        <v>3.4397290635707949E-2</v>
      </c>
      <c r="N100" s="130">
        <f t="shared" si="33"/>
        <v>3.7253708313950175E-2</v>
      </c>
      <c r="O100" s="129">
        <f t="shared" si="33"/>
        <v>4.0094810372125783E-2</v>
      </c>
      <c r="P100" s="72">
        <f t="shared" si="33"/>
        <v>4.2781486464084958E-2</v>
      </c>
      <c r="Q100" s="72">
        <f t="shared" si="33"/>
        <v>4.5230341440252224E-2</v>
      </c>
      <c r="R100" s="72">
        <f t="shared" si="33"/>
        <v>4.7386557230310274E-2</v>
      </c>
      <c r="S100" s="130">
        <f t="shared" si="33"/>
        <v>4.9219896779518671E-2</v>
      </c>
      <c r="T100" s="130">
        <f t="shared" si="32"/>
        <v>5.0716426914570407E-2</v>
      </c>
      <c r="U100" s="130">
        <f t="shared" si="32"/>
        <v>5.1873469076569659E-2</v>
      </c>
      <c r="V100" s="130">
        <f t="shared" si="32"/>
        <v>5.2692738864601213E-2</v>
      </c>
      <c r="W100" s="130">
        <f t="shared" si="32"/>
        <v>5.3179982957586927E-2</v>
      </c>
      <c r="X100" s="121">
        <f t="shared" si="33"/>
        <v>5.3343281083134839E-2</v>
      </c>
      <c r="Y100" s="121">
        <f t="shared" si="32"/>
        <v>5.3201835678732198E-2</v>
      </c>
      <c r="Z100" s="121">
        <f t="shared" si="32"/>
        <v>5.2767930449738466E-2</v>
      </c>
      <c r="AA100" s="121">
        <f t="shared" si="32"/>
        <v>5.2056387131237065E-2</v>
      </c>
      <c r="AB100" s="121">
        <f t="shared" si="32"/>
        <v>5.1087270905773779E-2</v>
      </c>
      <c r="AC100" s="121">
        <f t="shared" si="33"/>
        <v>4.9884913700632701E-2</v>
      </c>
      <c r="AD100" s="121">
        <f t="shared" si="32"/>
        <v>4.8479074610165269E-2</v>
      </c>
      <c r="AE100" s="121">
        <f t="shared" si="32"/>
        <v>4.6899052004648119E-2</v>
      </c>
      <c r="AF100" s="121">
        <f t="shared" si="32"/>
        <v>4.5176446235836443E-2</v>
      </c>
      <c r="AG100" s="121">
        <f t="shared" si="32"/>
        <v>4.3342975387965263E-2</v>
      </c>
      <c r="AH100" s="121">
        <f t="shared" si="33"/>
        <v>4.1429668027397448E-2</v>
      </c>
      <c r="AI100" s="121">
        <f t="shared" si="32"/>
        <v>3.9466526611470064E-2</v>
      </c>
      <c r="AJ100" s="121">
        <f t="shared" si="32"/>
        <v>3.7478596692966416E-2</v>
      </c>
      <c r="AK100" s="121">
        <f t="shared" si="32"/>
        <v>3.5487934729030737E-2</v>
      </c>
      <c r="AL100" s="121">
        <f t="shared" si="32"/>
        <v>3.3513573716898754E-2</v>
      </c>
      <c r="AM100" s="121">
        <f t="shared" si="33"/>
        <v>3.157120510933982E-2</v>
      </c>
    </row>
    <row r="101" spans="2:40" x14ac:dyDescent="0.35">
      <c r="B101" s="230"/>
      <c r="C101" s="35" t="s">
        <v>28</v>
      </c>
      <c r="D101" s="54" t="s">
        <v>479</v>
      </c>
      <c r="E101" s="130">
        <f t="shared" si="33"/>
        <v>5.070879699542305E-2</v>
      </c>
      <c r="F101" s="130">
        <f t="shared" si="33"/>
        <v>0.12617192621126885</v>
      </c>
      <c r="G101" s="130">
        <f t="shared" si="33"/>
        <v>0.14163875924182598</v>
      </c>
      <c r="H101" s="130">
        <f t="shared" si="33"/>
        <v>0.14615911488653227</v>
      </c>
      <c r="I101" s="130">
        <f t="shared" si="33"/>
        <v>0.15115271119203563</v>
      </c>
      <c r="J101" s="129">
        <f t="shared" si="33"/>
        <v>0.15458972362829621</v>
      </c>
      <c r="K101" s="72">
        <f t="shared" si="33"/>
        <v>0.15714935564593907</v>
      </c>
      <c r="L101" s="72">
        <f t="shared" si="33"/>
        <v>0.15923315184926579</v>
      </c>
      <c r="M101" s="72">
        <f t="shared" si="33"/>
        <v>0.16083374970845385</v>
      </c>
      <c r="N101" s="130">
        <f t="shared" si="33"/>
        <v>0.16194363202798343</v>
      </c>
      <c r="O101" s="129">
        <f t="shared" si="33"/>
        <v>0.16264761194222249</v>
      </c>
      <c r="P101" s="72">
        <f t="shared" si="33"/>
        <v>0.16290656843203263</v>
      </c>
      <c r="Q101" s="72">
        <f t="shared" si="33"/>
        <v>0.16268972963906386</v>
      </c>
      <c r="R101" s="72">
        <f t="shared" si="33"/>
        <v>0.16197595337770532</v>
      </c>
      <c r="S101" s="130">
        <f t="shared" si="33"/>
        <v>0.16075184266783918</v>
      </c>
      <c r="T101" s="130">
        <f t="shared" si="32"/>
        <v>0.15901529294264766</v>
      </c>
      <c r="U101" s="130">
        <f t="shared" si="32"/>
        <v>0.15676911245741171</v>
      </c>
      <c r="V101" s="130">
        <f t="shared" si="32"/>
        <v>0.15402216531554375</v>
      </c>
      <c r="W101" s="130">
        <f t="shared" si="32"/>
        <v>0.15078968105816015</v>
      </c>
      <c r="X101" s="121">
        <f t="shared" si="33"/>
        <v>0.14709342239675735</v>
      </c>
      <c r="Y101" s="121">
        <f t="shared" si="32"/>
        <v>0.14296433712866569</v>
      </c>
      <c r="Z101" s="121">
        <f t="shared" si="32"/>
        <v>0.1384394871075216</v>
      </c>
      <c r="AA101" s="121">
        <f t="shared" si="32"/>
        <v>0.1335640779226723</v>
      </c>
      <c r="AB101" s="121">
        <f t="shared" si="32"/>
        <v>0.1283898343406408</v>
      </c>
      <c r="AC101" s="121">
        <f t="shared" si="33"/>
        <v>0.12297114259721638</v>
      </c>
      <c r="AD101" s="121">
        <f t="shared" si="32"/>
        <v>0.11736077012110807</v>
      </c>
      <c r="AE101" s="121">
        <f t="shared" si="32"/>
        <v>0.11162407573410517</v>
      </c>
      <c r="AF101" s="121">
        <f t="shared" si="32"/>
        <v>0.10582731454385402</v>
      </c>
      <c r="AG101" s="121">
        <f t="shared" si="32"/>
        <v>0.10003047467272519</v>
      </c>
      <c r="AH101" s="121">
        <f t="shared" si="33"/>
        <v>9.4288109616860696E-2</v>
      </c>
      <c r="AI101" s="121">
        <f t="shared" si="32"/>
        <v>8.8647619072788009E-2</v>
      </c>
      <c r="AJ101" s="121">
        <f t="shared" si="32"/>
        <v>8.3146975687263966E-2</v>
      </c>
      <c r="AK101" s="121">
        <f t="shared" si="32"/>
        <v>7.7817663656506775E-2</v>
      </c>
      <c r="AL101" s="121">
        <f t="shared" si="32"/>
        <v>7.2684743937716692E-2</v>
      </c>
      <c r="AM101" s="121">
        <f t="shared" si="33"/>
        <v>6.7765915766071119E-2</v>
      </c>
    </row>
    <row r="102" spans="2:40" x14ac:dyDescent="0.35">
      <c r="B102" s="230"/>
      <c r="C102" s="35" t="s">
        <v>29</v>
      </c>
      <c r="D102" s="54" t="s">
        <v>480</v>
      </c>
      <c r="E102" s="130">
        <f t="shared" si="33"/>
        <v>0.1200243797595533</v>
      </c>
      <c r="F102" s="130">
        <f t="shared" si="33"/>
        <v>0.20729288159221118</v>
      </c>
      <c r="G102" s="130">
        <f t="shared" si="33"/>
        <v>0.22454817087781945</v>
      </c>
      <c r="H102" s="130">
        <f t="shared" si="33"/>
        <v>0.22924344816807371</v>
      </c>
      <c r="I102" s="130">
        <f t="shared" si="33"/>
        <v>0.23379803121372877</v>
      </c>
      <c r="J102" s="129">
        <f t="shared" si="33"/>
        <v>0.23704679803302345</v>
      </c>
      <c r="K102" s="72">
        <f t="shared" si="33"/>
        <v>0.23885515981926095</v>
      </c>
      <c r="L102" s="72">
        <f t="shared" si="33"/>
        <v>0.23999333606514398</v>
      </c>
      <c r="M102" s="72">
        <f t="shared" si="33"/>
        <v>0.24045935254901787</v>
      </c>
      <c r="N102" s="130">
        <f t="shared" si="33"/>
        <v>0.24026926867646786</v>
      </c>
      <c r="O102" s="129">
        <f t="shared" si="33"/>
        <v>0.23948431377402166</v>
      </c>
      <c r="P102" s="72">
        <f t="shared" si="33"/>
        <v>0.23809971448637207</v>
      </c>
      <c r="Q102" s="72">
        <f t="shared" si="33"/>
        <v>0.23610540105376424</v>
      </c>
      <c r="R102" s="72">
        <f t="shared" si="33"/>
        <v>0.23349674296313075</v>
      </c>
      <c r="S102" s="130">
        <f t="shared" si="33"/>
        <v>0.23027121584005636</v>
      </c>
      <c r="T102" s="130">
        <f t="shared" si="32"/>
        <v>0.22643632918568077</v>
      </c>
      <c r="U102" s="130">
        <f t="shared" si="32"/>
        <v>0.22199874047757484</v>
      </c>
      <c r="V102" s="130">
        <f t="shared" si="32"/>
        <v>0.21697144936849158</v>
      </c>
      <c r="W102" s="130">
        <f t="shared" si="32"/>
        <v>0.21137509939512142</v>
      </c>
      <c r="X102" s="121">
        <f t="shared" si="33"/>
        <v>0.20523865997074417</v>
      </c>
      <c r="Y102" s="121">
        <f t="shared" si="32"/>
        <v>0.19860615596705405</v>
      </c>
      <c r="Z102" s="121">
        <f t="shared" si="32"/>
        <v>0.19152828669999958</v>
      </c>
      <c r="AA102" s="121">
        <f t="shared" si="32"/>
        <v>0.1840665730655848</v>
      </c>
      <c r="AB102" s="121">
        <f t="shared" si="32"/>
        <v>0.17628984520405158</v>
      </c>
      <c r="AC102" s="121">
        <f t="shared" si="33"/>
        <v>0.16826933905958333</v>
      </c>
      <c r="AD102" s="121">
        <f t="shared" si="32"/>
        <v>0.16007178595822241</v>
      </c>
      <c r="AE102" s="121">
        <f t="shared" si="32"/>
        <v>0.15178260156683807</v>
      </c>
      <c r="AF102" s="121">
        <f t="shared" si="32"/>
        <v>0.14348747543713858</v>
      </c>
      <c r="AG102" s="121">
        <f t="shared" si="32"/>
        <v>0.13526221674725034</v>
      </c>
      <c r="AH102" s="121">
        <f t="shared" si="33"/>
        <v>0.12717460569461206</v>
      </c>
      <c r="AI102" s="121">
        <f t="shared" si="32"/>
        <v>0.11928279153369158</v>
      </c>
      <c r="AJ102" s="121">
        <f t="shared" si="32"/>
        <v>0.1116317955492085</v>
      </c>
      <c r="AK102" s="121">
        <f t="shared" si="32"/>
        <v>0.1042581518412455</v>
      </c>
      <c r="AL102" s="121">
        <f t="shared" si="32"/>
        <v>9.7190069305931451E-2</v>
      </c>
      <c r="AM102" s="121">
        <f t="shared" si="33"/>
        <v>9.0446112421168817E-2</v>
      </c>
    </row>
    <row r="103" spans="2:40" x14ac:dyDescent="0.35">
      <c r="B103" s="230"/>
      <c r="C103" s="35" t="s">
        <v>30</v>
      </c>
      <c r="D103" s="54" t="s">
        <v>481</v>
      </c>
      <c r="E103" s="130">
        <f t="shared" si="33"/>
        <v>0.16803384356708401</v>
      </c>
      <c r="F103" s="130">
        <f t="shared" si="33"/>
        <v>0.22459697433115702</v>
      </c>
      <c r="G103" s="130">
        <f t="shared" si="33"/>
        <v>0.23384598350261249</v>
      </c>
      <c r="H103" s="130">
        <f t="shared" si="33"/>
        <v>0.23614823181021444</v>
      </c>
      <c r="I103" s="130">
        <f t="shared" si="33"/>
        <v>0.23762314860155281</v>
      </c>
      <c r="J103" s="129">
        <f t="shared" si="33"/>
        <v>0.23909350027821388</v>
      </c>
      <c r="K103" s="72">
        <f t="shared" si="33"/>
        <v>0.23916571359768407</v>
      </c>
      <c r="L103" s="72">
        <f t="shared" si="33"/>
        <v>0.2386774659756731</v>
      </c>
      <c r="M103" s="72">
        <f t="shared" si="33"/>
        <v>0.23762637796639063</v>
      </c>
      <c r="N103" s="130">
        <f t="shared" si="33"/>
        <v>0.23602876790282015</v>
      </c>
      <c r="O103" s="129">
        <f t="shared" si="33"/>
        <v>0.23390610313001339</v>
      </c>
      <c r="P103" s="72">
        <f t="shared" si="33"/>
        <v>0.23127789643595029</v>
      </c>
      <c r="Q103" s="72">
        <f t="shared" si="33"/>
        <v>0.22815151802220418</v>
      </c>
      <c r="R103" s="72">
        <f t="shared" si="33"/>
        <v>0.22453452491894754</v>
      </c>
      <c r="S103" s="130">
        <f t="shared" si="33"/>
        <v>0.22043036837971253</v>
      </c>
      <c r="T103" s="130">
        <f t="shared" si="32"/>
        <v>0.21584909630736906</v>
      </c>
      <c r="U103" s="130">
        <f t="shared" si="32"/>
        <v>0.21079515047965686</v>
      </c>
      <c r="V103" s="130">
        <f t="shared" si="32"/>
        <v>0.20527785274471663</v>
      </c>
      <c r="W103" s="130">
        <f t="shared" si="32"/>
        <v>0.19931312833764925</v>
      </c>
      <c r="X103" s="121">
        <f t="shared" si="33"/>
        <v>0.19292440628584759</v>
      </c>
      <c r="Y103" s="121">
        <f t="shared" si="32"/>
        <v>0.18615002394809457</v>
      </c>
      <c r="Z103" s="121">
        <f t="shared" si="32"/>
        <v>0.1790339726214191</v>
      </c>
      <c r="AA103" s="121">
        <f t="shared" si="32"/>
        <v>0.17163026921505836</v>
      </c>
      <c r="AB103" s="121">
        <f t="shared" si="32"/>
        <v>0.16399911263666384</v>
      </c>
      <c r="AC103" s="121">
        <f t="shared" si="33"/>
        <v>0.15620242110587354</v>
      </c>
      <c r="AD103" s="121">
        <f t="shared" si="32"/>
        <v>0.14829703270087352</v>
      </c>
      <c r="AE103" s="121">
        <f t="shared" si="32"/>
        <v>0.14035808029451791</v>
      </c>
      <c r="AF103" s="121">
        <f t="shared" si="32"/>
        <v>0.13246065332889859</v>
      </c>
      <c r="AG103" s="121">
        <f t="shared" si="32"/>
        <v>0.12467023901677692</v>
      </c>
      <c r="AH103" s="121">
        <f t="shared" si="33"/>
        <v>0.11704480321353891</v>
      </c>
      <c r="AI103" s="121">
        <f t="shared" si="32"/>
        <v>0.10963357024582672</v>
      </c>
      <c r="AJ103" s="121">
        <f t="shared" si="32"/>
        <v>0.10247374550511688</v>
      </c>
      <c r="AK103" s="121">
        <f t="shared" si="32"/>
        <v>9.5595028577016225E-2</v>
      </c>
      <c r="AL103" s="121">
        <f t="shared" si="32"/>
        <v>8.9019780782375602E-2</v>
      </c>
      <c r="AM103" s="121">
        <f t="shared" si="33"/>
        <v>8.2761784117985293E-2</v>
      </c>
    </row>
    <row r="104" spans="2:40" x14ac:dyDescent="0.35">
      <c r="B104" s="230"/>
      <c r="C104" s="35" t="s">
        <v>31</v>
      </c>
      <c r="D104" s="54" t="s">
        <v>482</v>
      </c>
      <c r="E104" s="130">
        <f t="shared" si="33"/>
        <v>0.4362143910050581</v>
      </c>
      <c r="F104" s="130">
        <f t="shared" si="33"/>
        <v>0.28951288070236131</v>
      </c>
      <c r="G104" s="130">
        <f t="shared" si="33"/>
        <v>0.25931570903414425</v>
      </c>
      <c r="H104" s="130">
        <f t="shared" si="33"/>
        <v>0.25019026393871813</v>
      </c>
      <c r="I104" s="130">
        <f t="shared" si="33"/>
        <v>0.23996651112315132</v>
      </c>
      <c r="J104" s="129">
        <f t="shared" si="33"/>
        <v>0.23134995619222967</v>
      </c>
      <c r="K104" s="72">
        <f t="shared" si="33"/>
        <v>0.22250620339704771</v>
      </c>
      <c r="L104" s="72">
        <f t="shared" si="33"/>
        <v>0.21413989638751169</v>
      </c>
      <c r="M104" s="72">
        <f t="shared" si="33"/>
        <v>0.20621466148324694</v>
      </c>
      <c r="N104" s="130">
        <f t="shared" si="33"/>
        <v>0.19864584533678722</v>
      </c>
      <c r="O104" s="129">
        <f t="shared" si="33"/>
        <v>0.1911704504689988</v>
      </c>
      <c r="P104" s="72">
        <f t="shared" si="33"/>
        <v>0.18381012730624413</v>
      </c>
      <c r="Q104" s="72">
        <f t="shared" si="33"/>
        <v>0.17659027076814623</v>
      </c>
      <c r="R104" s="72">
        <f t="shared" si="33"/>
        <v>0.16952806982595048</v>
      </c>
      <c r="S104" s="130">
        <f t="shared" si="33"/>
        <v>0.16261927065609122</v>
      </c>
      <c r="T104" s="130">
        <f t="shared" si="32"/>
        <v>0.1558608545764939</v>
      </c>
      <c r="U104" s="130">
        <f t="shared" si="32"/>
        <v>0.1492299237922653</v>
      </c>
      <c r="V104" s="130">
        <f t="shared" si="32"/>
        <v>0.14270446278502771</v>
      </c>
      <c r="W104" s="130">
        <f t="shared" si="32"/>
        <v>0.13626618294440004</v>
      </c>
      <c r="X104" s="121">
        <f t="shared" si="33"/>
        <v>0.12990146417990572</v>
      </c>
      <c r="Y104" s="121">
        <f t="shared" si="32"/>
        <v>0.12361022865987506</v>
      </c>
      <c r="Z104" s="121">
        <f t="shared" si="32"/>
        <v>0.11739297532831207</v>
      </c>
      <c r="AA104" s="121">
        <f t="shared" si="32"/>
        <v>0.11125748655575392</v>
      </c>
      <c r="AB104" s="121">
        <f t="shared" si="32"/>
        <v>0.10521601752110102</v>
      </c>
      <c r="AC104" s="121">
        <f t="shared" si="33"/>
        <v>9.92823476077421E-2</v>
      </c>
      <c r="AD104" s="121">
        <f t="shared" si="32"/>
        <v>9.3467678214592426E-2</v>
      </c>
      <c r="AE104" s="121">
        <f t="shared" si="32"/>
        <v>8.7797479852536706E-2</v>
      </c>
      <c r="AF104" s="121">
        <f t="shared" si="32"/>
        <v>8.2298098789920532E-2</v>
      </c>
      <c r="AG104" s="121">
        <f t="shared" si="32"/>
        <v>7.6990577494476159E-2</v>
      </c>
      <c r="AH104" s="121">
        <f t="shared" si="33"/>
        <v>7.1892662028700788E-2</v>
      </c>
      <c r="AI104" s="121">
        <f t="shared" si="32"/>
        <v>6.7018352094037031E-2</v>
      </c>
      <c r="AJ104" s="121">
        <f t="shared" si="32"/>
        <v>6.2375623956818428E-2</v>
      </c>
      <c r="AK104" s="121">
        <f t="shared" si="32"/>
        <v>5.7969603754441837E-2</v>
      </c>
      <c r="AL104" s="121">
        <f t="shared" si="32"/>
        <v>5.3802586602856584E-2</v>
      </c>
      <c r="AM104" s="121">
        <f t="shared" si="33"/>
        <v>4.9873150969213097E-2</v>
      </c>
    </row>
    <row r="105" spans="2:40" x14ac:dyDescent="0.35">
      <c r="B105" s="230"/>
      <c r="C105" s="35" t="s">
        <v>32</v>
      </c>
      <c r="D105" s="54" t="s">
        <v>483</v>
      </c>
      <c r="E105" s="130">
        <f t="shared" si="33"/>
        <v>0.15386468112104759</v>
      </c>
      <c r="F105" s="130">
        <f t="shared" si="33"/>
        <v>9.6950076189858472E-2</v>
      </c>
      <c r="G105" s="130">
        <f t="shared" si="33"/>
        <v>8.4690246774678402E-2</v>
      </c>
      <c r="H105" s="130">
        <f t="shared" si="33"/>
        <v>8.1011053241191275E-2</v>
      </c>
      <c r="I105" s="130">
        <f t="shared" si="33"/>
        <v>7.6904933965165151E-2</v>
      </c>
      <c r="J105" s="129">
        <f t="shared" si="33"/>
        <v>7.2727431960110778E-2</v>
      </c>
      <c r="K105" s="72">
        <f t="shared" si="33"/>
        <v>6.8805552428374259E-2</v>
      </c>
      <c r="L105" s="72">
        <f t="shared" si="33"/>
        <v>6.5178666591982695E-2</v>
      </c>
      <c r="M105" s="72">
        <f t="shared" si="33"/>
        <v>6.1831436675944533E-2</v>
      </c>
      <c r="N105" s="130">
        <f t="shared" si="33"/>
        <v>5.8721467500847738E-2</v>
      </c>
      <c r="O105" s="129">
        <f t="shared" si="33"/>
        <v>5.5728366995796343E-2</v>
      </c>
      <c r="P105" s="72">
        <f t="shared" si="33"/>
        <v>5.2854457306903559E-2</v>
      </c>
      <c r="Q105" s="72">
        <f t="shared" si="33"/>
        <v>5.0107091704167502E-2</v>
      </c>
      <c r="R105" s="72">
        <f t="shared" si="33"/>
        <v>4.7490628430741241E-2</v>
      </c>
      <c r="S105" s="130">
        <f t="shared" si="33"/>
        <v>4.5000967987995015E-2</v>
      </c>
      <c r="T105" s="130">
        <f t="shared" si="32"/>
        <v>4.263428730649213E-2</v>
      </c>
      <c r="U105" s="130">
        <f t="shared" si="32"/>
        <v>4.0379080709016552E-2</v>
      </c>
      <c r="V105" s="130">
        <f t="shared" si="32"/>
        <v>3.8223795575495989E-2</v>
      </c>
      <c r="W105" s="130">
        <f t="shared" si="32"/>
        <v>3.6157836457893201E-2</v>
      </c>
      <c r="X105" s="121">
        <f t="shared" si="33"/>
        <v>3.4171830192777829E-2</v>
      </c>
      <c r="Y105" s="121">
        <f t="shared" si="32"/>
        <v>3.226050909189998E-2</v>
      </c>
      <c r="Z105" s="121">
        <f t="shared" si="32"/>
        <v>3.0418242972145588E-2</v>
      </c>
      <c r="AA105" s="121">
        <f t="shared" si="32"/>
        <v>2.8641493448370133E-2</v>
      </c>
      <c r="AB105" s="121">
        <f t="shared" si="32"/>
        <v>2.6928158782036856E-2</v>
      </c>
      <c r="AC105" s="121">
        <f t="shared" si="33"/>
        <v>2.5276768175759631E-2</v>
      </c>
      <c r="AD105" s="121">
        <f t="shared" si="32"/>
        <v>2.3685575641672247E-2</v>
      </c>
      <c r="AE105" s="121">
        <f t="shared" si="32"/>
        <v>2.2156881483054308E-2</v>
      </c>
      <c r="AF105" s="121">
        <f t="shared" si="32"/>
        <v>2.0693510445606588E-2</v>
      </c>
      <c r="AG105" s="121">
        <f t="shared" si="32"/>
        <v>1.9297241449121441E-2</v>
      </c>
      <c r="AH105" s="121">
        <f t="shared" si="33"/>
        <v>1.7969384491195353E-2</v>
      </c>
      <c r="AI105" s="121">
        <f t="shared" si="32"/>
        <v>1.6710668400392072E-2</v>
      </c>
      <c r="AJ105" s="121">
        <f t="shared" si="32"/>
        <v>1.5520636176032474E-2</v>
      </c>
      <c r="AK105" s="121">
        <f t="shared" si="32"/>
        <v>1.4398464561645173E-2</v>
      </c>
      <c r="AL105" s="121">
        <f t="shared" si="32"/>
        <v>1.334294227295451E-2</v>
      </c>
      <c r="AM105" s="121">
        <f t="shared" si="33"/>
        <v>1.2352222089913059E-2</v>
      </c>
    </row>
    <row r="106" spans="2:40" x14ac:dyDescent="0.35">
      <c r="B106" s="230"/>
      <c r="C106" s="56" t="s">
        <v>33</v>
      </c>
      <c r="D106" s="66" t="s">
        <v>484</v>
      </c>
      <c r="E106" s="132">
        <f t="shared" si="33"/>
        <v>7.0497921241333764E-2</v>
      </c>
      <c r="F106" s="132">
        <f t="shared" si="33"/>
        <v>3.7553396905596115E-2</v>
      </c>
      <c r="G106" s="132">
        <f t="shared" si="33"/>
        <v>3.0920531448343263E-2</v>
      </c>
      <c r="H106" s="132">
        <f t="shared" si="33"/>
        <v>2.8962403559152135E-2</v>
      </c>
      <c r="I106" s="132">
        <f t="shared" si="33"/>
        <v>2.6943231712966618E-2</v>
      </c>
      <c r="J106" s="131">
        <f t="shared" si="33"/>
        <v>2.5033402230382511E-2</v>
      </c>
      <c r="K106" s="73">
        <f t="shared" si="33"/>
        <v>2.3302824411476301E-2</v>
      </c>
      <c r="L106" s="73">
        <f t="shared" si="33"/>
        <v>2.1711332930824778E-2</v>
      </c>
      <c r="M106" s="73">
        <f t="shared" si="33"/>
        <v>2.0253325561759961E-2</v>
      </c>
      <c r="N106" s="132">
        <f t="shared" si="33"/>
        <v>1.8911054437817626E-2</v>
      </c>
      <c r="O106" s="131">
        <f t="shared" si="33"/>
        <v>1.7634882679543804E-2</v>
      </c>
      <c r="P106" s="73">
        <f t="shared" si="33"/>
        <v>1.6426482982648375E-2</v>
      </c>
      <c r="Q106" s="73">
        <f t="shared" si="33"/>
        <v>1.5289514033076513E-2</v>
      </c>
      <c r="R106" s="73">
        <f t="shared" si="33"/>
        <v>1.4226048558374671E-2</v>
      </c>
      <c r="S106" s="132">
        <f t="shared" si="33"/>
        <v>1.3234356616426673E-2</v>
      </c>
      <c r="T106" s="132">
        <f t="shared" si="32"/>
        <v>1.2312529611325068E-2</v>
      </c>
      <c r="U106" s="132">
        <f t="shared" si="32"/>
        <v>1.1455374616217609E-2</v>
      </c>
      <c r="V106" s="132">
        <f t="shared" si="32"/>
        <v>1.0657517261010985E-2</v>
      </c>
      <c r="W106" s="132">
        <f t="shared" si="32"/>
        <v>9.9137937282996573E-3</v>
      </c>
      <c r="X106" s="122">
        <f t="shared" si="33"/>
        <v>9.2193562127905575E-3</v>
      </c>
      <c r="Y106" s="122">
        <f t="shared" si="32"/>
        <v>8.5706461635267021E-3</v>
      </c>
      <c r="Z106" s="122">
        <f t="shared" si="32"/>
        <v>7.9638686494901204E-3</v>
      </c>
      <c r="AA106" s="122">
        <f t="shared" si="32"/>
        <v>7.3958555942186593E-3</v>
      </c>
      <c r="AB106" s="122">
        <f t="shared" si="32"/>
        <v>6.8638617142142205E-3</v>
      </c>
      <c r="AC106" s="122">
        <f t="shared" si="33"/>
        <v>6.3653409923242676E-3</v>
      </c>
      <c r="AD106" s="122">
        <f t="shared" si="32"/>
        <v>5.8977256103750972E-3</v>
      </c>
      <c r="AE106" s="122">
        <f t="shared" si="32"/>
        <v>5.4597251676335706E-3</v>
      </c>
      <c r="AF106" s="122">
        <f t="shared" si="32"/>
        <v>5.0502643068974428E-3</v>
      </c>
      <c r="AG106" s="122">
        <f t="shared" si="32"/>
        <v>4.6680741941008339E-3</v>
      </c>
      <c r="AH106" s="122">
        <f t="shared" si="33"/>
        <v>4.3118934722812538E-3</v>
      </c>
      <c r="AI106" s="122">
        <f t="shared" si="32"/>
        <v>3.9804561674071709E-3</v>
      </c>
      <c r="AJ106" s="122">
        <f t="shared" si="32"/>
        <v>3.6723469331556924E-3</v>
      </c>
      <c r="AK106" s="122">
        <f t="shared" si="32"/>
        <v>3.3862201935348263E-3</v>
      </c>
      <c r="AL106" s="122">
        <f t="shared" si="32"/>
        <v>3.1207860641408827E-3</v>
      </c>
      <c r="AM106" s="122">
        <f t="shared" si="33"/>
        <v>2.8747378669798673E-3</v>
      </c>
    </row>
    <row r="107" spans="2:40" s="3" customFormat="1" x14ac:dyDescent="0.35"/>
    <row r="108" spans="2:40" s="3" customFormat="1" x14ac:dyDescent="0.35"/>
    <row r="109" spans="2:40" s="3" customFormat="1" x14ac:dyDescent="0.35"/>
    <row r="110" spans="2:40" s="3" customFormat="1" x14ac:dyDescent="0.35"/>
    <row r="111" spans="2:40" s="3" customFormat="1" x14ac:dyDescent="0.35"/>
    <row r="112" spans="2:40" s="3" customFormat="1" x14ac:dyDescent="0.35"/>
    <row r="113" s="3" customFormat="1" x14ac:dyDescent="0.35"/>
    <row r="114" s="3" customFormat="1" x14ac:dyDescent="0.35"/>
    <row r="115" s="3" customFormat="1" x14ac:dyDescent="0.35"/>
    <row r="116" s="3" customFormat="1" x14ac:dyDescent="0.35"/>
    <row r="117" s="3" customFormat="1" x14ac:dyDescent="0.35"/>
    <row r="118" s="3" customFormat="1" x14ac:dyDescent="0.35"/>
    <row r="119" s="3" customFormat="1" x14ac:dyDescent="0.35"/>
    <row r="120" s="3" customFormat="1" x14ac:dyDescent="0.35"/>
    <row r="121" s="3" customFormat="1" x14ac:dyDescent="0.35"/>
    <row r="122" s="3" customFormat="1" x14ac:dyDescent="0.35"/>
    <row r="123" s="3" customFormat="1" x14ac:dyDescent="0.35"/>
    <row r="124" s="3" customFormat="1" x14ac:dyDescent="0.35"/>
    <row r="125" s="3" customFormat="1" x14ac:dyDescent="0.35"/>
    <row r="126" s="3" customFormat="1" x14ac:dyDescent="0.35"/>
    <row r="127" s="3" customFormat="1" x14ac:dyDescent="0.35"/>
    <row r="128" s="3" customFormat="1" x14ac:dyDescent="0.35"/>
    <row r="129" s="3" customFormat="1" x14ac:dyDescent="0.35"/>
    <row r="130" s="3" customFormat="1" x14ac:dyDescent="0.35"/>
    <row r="131" s="3" customFormat="1" x14ac:dyDescent="0.35"/>
    <row r="132" s="3" customFormat="1" x14ac:dyDescent="0.35"/>
    <row r="133" s="3" customFormat="1" x14ac:dyDescent="0.35"/>
    <row r="134" s="3" customFormat="1" x14ac:dyDescent="0.35"/>
    <row r="135" s="3" customFormat="1" x14ac:dyDescent="0.35"/>
    <row r="136" s="3" customFormat="1" x14ac:dyDescent="0.35"/>
    <row r="137" s="3" customFormat="1" x14ac:dyDescent="0.35"/>
    <row r="138" s="3" customFormat="1" x14ac:dyDescent="0.35"/>
    <row r="139" s="3" customFormat="1" x14ac:dyDescent="0.35"/>
    <row r="140" s="3" customFormat="1" x14ac:dyDescent="0.35"/>
    <row r="141" s="3" customFormat="1" x14ac:dyDescent="0.35"/>
    <row r="142" s="3" customFormat="1" x14ac:dyDescent="0.35"/>
    <row r="143" s="3" customFormat="1" x14ac:dyDescent="0.35"/>
    <row r="144" s="3" customFormat="1" x14ac:dyDescent="0.35"/>
    <row r="145" s="3" customFormat="1" x14ac:dyDescent="0.35"/>
    <row r="146" s="3" customFormat="1" x14ac:dyDescent="0.35"/>
    <row r="147" s="3" customFormat="1" x14ac:dyDescent="0.35"/>
    <row r="148" s="3" customFormat="1" x14ac:dyDescent="0.35"/>
    <row r="149" s="3" customFormat="1" x14ac:dyDescent="0.35"/>
    <row r="150" s="3" customFormat="1" x14ac:dyDescent="0.35"/>
    <row r="151" s="3" customFormat="1" x14ac:dyDescent="0.35"/>
    <row r="152" s="3" customFormat="1" x14ac:dyDescent="0.35"/>
    <row r="153" s="3" customFormat="1" x14ac:dyDescent="0.35"/>
    <row r="154" s="3" customFormat="1" x14ac:dyDescent="0.35"/>
    <row r="155" s="3" customFormat="1" x14ac:dyDescent="0.35"/>
    <row r="156" s="3" customFormat="1" x14ac:dyDescent="0.35"/>
    <row r="157" s="3" customFormat="1" x14ac:dyDescent="0.35"/>
    <row r="158" s="3" customFormat="1" x14ac:dyDescent="0.35"/>
    <row r="159" s="3" customFormat="1" x14ac:dyDescent="0.35"/>
    <row r="160" s="3" customFormat="1" x14ac:dyDescent="0.35"/>
    <row r="161" s="3" customFormat="1" x14ac:dyDescent="0.35"/>
    <row r="162" s="3" customFormat="1" x14ac:dyDescent="0.35"/>
    <row r="163" s="3" customFormat="1" x14ac:dyDescent="0.35"/>
    <row r="164" s="3" customFormat="1" x14ac:dyDescent="0.35"/>
    <row r="165" s="3" customFormat="1" x14ac:dyDescent="0.35"/>
    <row r="166" s="3" customFormat="1" x14ac:dyDescent="0.35"/>
    <row r="167" s="3" customFormat="1" x14ac:dyDescent="0.35"/>
    <row r="168" s="3" customFormat="1" x14ac:dyDescent="0.35"/>
    <row r="169" s="3" customFormat="1" x14ac:dyDescent="0.35"/>
    <row r="170" s="3" customFormat="1" x14ac:dyDescent="0.35"/>
    <row r="171" s="3" customFormat="1" x14ac:dyDescent="0.35"/>
    <row r="172" s="3" customFormat="1" x14ac:dyDescent="0.35"/>
    <row r="173" s="3" customFormat="1" x14ac:dyDescent="0.35"/>
    <row r="174" s="3" customFormat="1" x14ac:dyDescent="0.35"/>
    <row r="175" s="3" customFormat="1" x14ac:dyDescent="0.35"/>
    <row r="176" s="3" customFormat="1" x14ac:dyDescent="0.35"/>
    <row r="177" s="3" customFormat="1" x14ac:dyDescent="0.35"/>
    <row r="178" s="3" customFormat="1" x14ac:dyDescent="0.35"/>
    <row r="179" s="3" customFormat="1" x14ac:dyDescent="0.35"/>
    <row r="180" s="3" customFormat="1" x14ac:dyDescent="0.35"/>
    <row r="181" s="3" customFormat="1" x14ac:dyDescent="0.35"/>
    <row r="182" s="3" customFormat="1" x14ac:dyDescent="0.35"/>
    <row r="183" s="3" customFormat="1" x14ac:dyDescent="0.35"/>
    <row r="184" s="3" customFormat="1" x14ac:dyDescent="0.35"/>
    <row r="185" s="3" customFormat="1" x14ac:dyDescent="0.35"/>
    <row r="186" s="3" customFormat="1" x14ac:dyDescent="0.35"/>
    <row r="187" s="3" customFormat="1" x14ac:dyDescent="0.35"/>
    <row r="188" s="3" customFormat="1" x14ac:dyDescent="0.35"/>
    <row r="189" s="3" customFormat="1" x14ac:dyDescent="0.35"/>
    <row r="190" s="3" customFormat="1" x14ac:dyDescent="0.35"/>
    <row r="191" s="3" customFormat="1" x14ac:dyDescent="0.35"/>
    <row r="192" s="3" customFormat="1" x14ac:dyDescent="0.35"/>
    <row r="193" s="3" customFormat="1" x14ac:dyDescent="0.35"/>
    <row r="194" s="3" customFormat="1" x14ac:dyDescent="0.35"/>
    <row r="195" s="3" customFormat="1" x14ac:dyDescent="0.35"/>
    <row r="196" s="3" customFormat="1" x14ac:dyDescent="0.35"/>
    <row r="197" s="3" customFormat="1" x14ac:dyDescent="0.35"/>
    <row r="198" s="3" customFormat="1" x14ac:dyDescent="0.35"/>
    <row r="199" s="3" customFormat="1" x14ac:dyDescent="0.35"/>
    <row r="200" s="3" customFormat="1" x14ac:dyDescent="0.35"/>
    <row r="201" s="3" customFormat="1" x14ac:dyDescent="0.35"/>
    <row r="202" s="3" customFormat="1" x14ac:dyDescent="0.35"/>
    <row r="203" s="3" customFormat="1" x14ac:dyDescent="0.35"/>
    <row r="204" s="3" customFormat="1" x14ac:dyDescent="0.35"/>
    <row r="205" s="3" customFormat="1" x14ac:dyDescent="0.35"/>
    <row r="206" s="3" customFormat="1" x14ac:dyDescent="0.35"/>
    <row r="207" s="3" customFormat="1" x14ac:dyDescent="0.35"/>
    <row r="208" s="3" customFormat="1" x14ac:dyDescent="0.35"/>
    <row r="209" s="3" customFormat="1" x14ac:dyDescent="0.35"/>
    <row r="210" s="3" customFormat="1" x14ac:dyDescent="0.35"/>
    <row r="211" s="3" customFormat="1" x14ac:dyDescent="0.35"/>
    <row r="212" s="3" customFormat="1" x14ac:dyDescent="0.35"/>
    <row r="213" s="3" customFormat="1" x14ac:dyDescent="0.35"/>
    <row r="214" s="3" customFormat="1" x14ac:dyDescent="0.35"/>
    <row r="215" s="3" customFormat="1" x14ac:dyDescent="0.35"/>
    <row r="216" s="3" customFormat="1" x14ac:dyDescent="0.35"/>
    <row r="217" s="3" customFormat="1" x14ac:dyDescent="0.35"/>
    <row r="218" s="3" customFormat="1" x14ac:dyDescent="0.35"/>
    <row r="219" s="3" customFormat="1" x14ac:dyDescent="0.35"/>
    <row r="220" s="3" customFormat="1" x14ac:dyDescent="0.35"/>
    <row r="221" s="3" customFormat="1" x14ac:dyDescent="0.35"/>
    <row r="222" s="3" customFormat="1" x14ac:dyDescent="0.35"/>
    <row r="223" s="3" customFormat="1" x14ac:dyDescent="0.35"/>
    <row r="224" s="3" customFormat="1" x14ac:dyDescent="0.35"/>
    <row r="225" s="3" customFormat="1" x14ac:dyDescent="0.35"/>
    <row r="226" s="3" customFormat="1" x14ac:dyDescent="0.35"/>
    <row r="227" s="3" customFormat="1" x14ac:dyDescent="0.35"/>
    <row r="228" s="3" customFormat="1" x14ac:dyDescent="0.35"/>
    <row r="229" s="3" customFormat="1" x14ac:dyDescent="0.35"/>
    <row r="230" s="3" customFormat="1" x14ac:dyDescent="0.35"/>
    <row r="231" s="3" customFormat="1" x14ac:dyDescent="0.35"/>
    <row r="232" s="3" customFormat="1" x14ac:dyDescent="0.35"/>
    <row r="233" s="3" customFormat="1" x14ac:dyDescent="0.35"/>
    <row r="234" s="3" customFormat="1" x14ac:dyDescent="0.35"/>
    <row r="235" s="3" customFormat="1" x14ac:dyDescent="0.35"/>
    <row r="236" s="3" customFormat="1" x14ac:dyDescent="0.35"/>
    <row r="237" s="3" customFormat="1" x14ac:dyDescent="0.35"/>
    <row r="238" s="3" customFormat="1" x14ac:dyDescent="0.35"/>
    <row r="239" s="3" customFormat="1" x14ac:dyDescent="0.35"/>
    <row r="240" s="3" customFormat="1" x14ac:dyDescent="0.35"/>
    <row r="241" s="3" customFormat="1" x14ac:dyDescent="0.35"/>
    <row r="242" s="3" customFormat="1" x14ac:dyDescent="0.35"/>
    <row r="243" s="3" customFormat="1" x14ac:dyDescent="0.35"/>
    <row r="244" s="3" customFormat="1" x14ac:dyDescent="0.35"/>
    <row r="245" s="3" customFormat="1" x14ac:dyDescent="0.35"/>
    <row r="246" s="3" customFormat="1" x14ac:dyDescent="0.35"/>
    <row r="247" s="3" customFormat="1" x14ac:dyDescent="0.35"/>
    <row r="248" s="3" customFormat="1" x14ac:dyDescent="0.35"/>
    <row r="249" s="3" customFormat="1" x14ac:dyDescent="0.35"/>
    <row r="250" s="3" customFormat="1" x14ac:dyDescent="0.35"/>
    <row r="251" s="3" customFormat="1" x14ac:dyDescent="0.35"/>
    <row r="252" s="3" customFormat="1" x14ac:dyDescent="0.35"/>
    <row r="253" s="3" customFormat="1" x14ac:dyDescent="0.35"/>
    <row r="254" s="3" customFormat="1" x14ac:dyDescent="0.35"/>
    <row r="255" s="3" customFormat="1" x14ac:dyDescent="0.35"/>
    <row r="256" s="3" customFormat="1" x14ac:dyDescent="0.35"/>
    <row r="257" s="3" customFormat="1" x14ac:dyDescent="0.35"/>
    <row r="258" s="3" customFormat="1" x14ac:dyDescent="0.35"/>
    <row r="259" s="3" customFormat="1" x14ac:dyDescent="0.35"/>
    <row r="260" s="3" customFormat="1" x14ac:dyDescent="0.35"/>
    <row r="261" s="3" customFormat="1" x14ac:dyDescent="0.35"/>
    <row r="262" s="3" customFormat="1" x14ac:dyDescent="0.35"/>
    <row r="263" s="3" customFormat="1" x14ac:dyDescent="0.35"/>
    <row r="264" s="3" customFormat="1" x14ac:dyDescent="0.35"/>
    <row r="265" s="3" customFormat="1" x14ac:dyDescent="0.35"/>
    <row r="266" s="3" customFormat="1" x14ac:dyDescent="0.35"/>
    <row r="267" s="3" customFormat="1" x14ac:dyDescent="0.35"/>
    <row r="268" s="3" customFormat="1" x14ac:dyDescent="0.35"/>
    <row r="269" s="3" customFormat="1" x14ac:dyDescent="0.35"/>
    <row r="270" s="3" customFormat="1" x14ac:dyDescent="0.35"/>
    <row r="271" s="3" customFormat="1" x14ac:dyDescent="0.35"/>
    <row r="272" s="3" customFormat="1" x14ac:dyDescent="0.35"/>
    <row r="273" s="3" customFormat="1" x14ac:dyDescent="0.35"/>
    <row r="274" s="3" customFormat="1" x14ac:dyDescent="0.35"/>
    <row r="275" s="3" customFormat="1" x14ac:dyDescent="0.35"/>
    <row r="276" s="3" customFormat="1" x14ac:dyDescent="0.35"/>
    <row r="277" s="3" customFormat="1" x14ac:dyDescent="0.35"/>
    <row r="278" s="3" customFormat="1" x14ac:dyDescent="0.35"/>
    <row r="279" s="3" customFormat="1" x14ac:dyDescent="0.35"/>
    <row r="280" s="3" customFormat="1" x14ac:dyDescent="0.35"/>
    <row r="281" s="3" customFormat="1" x14ac:dyDescent="0.35"/>
    <row r="282" s="3" customFormat="1" x14ac:dyDescent="0.35"/>
    <row r="283" s="3" customFormat="1" x14ac:dyDescent="0.35"/>
    <row r="284" s="3" customFormat="1" x14ac:dyDescent="0.35"/>
    <row r="285" s="3" customFormat="1" x14ac:dyDescent="0.35"/>
    <row r="286" s="3" customFormat="1" x14ac:dyDescent="0.35"/>
    <row r="287" s="3" customFormat="1" x14ac:dyDescent="0.35"/>
    <row r="288" s="3" customFormat="1" x14ac:dyDescent="0.35"/>
    <row r="289" s="3" customFormat="1" x14ac:dyDescent="0.35"/>
    <row r="290" s="3" customFormat="1" x14ac:dyDescent="0.35"/>
    <row r="291" s="3" customFormat="1" x14ac:dyDescent="0.35"/>
    <row r="292" s="3" customFormat="1" x14ac:dyDescent="0.35"/>
    <row r="293" s="3" customFormat="1" x14ac:dyDescent="0.35"/>
    <row r="294" s="3" customFormat="1" x14ac:dyDescent="0.35"/>
    <row r="295" s="3" customFormat="1" x14ac:dyDescent="0.35"/>
    <row r="296" s="3" customFormat="1" x14ac:dyDescent="0.35"/>
    <row r="297" s="3" customFormat="1" x14ac:dyDescent="0.35"/>
    <row r="298" s="3" customFormat="1" x14ac:dyDescent="0.35"/>
    <row r="299" s="3" customFormat="1" x14ac:dyDescent="0.35"/>
    <row r="300" s="3" customFormat="1" x14ac:dyDescent="0.35"/>
    <row r="301" s="3" customFormat="1" x14ac:dyDescent="0.35"/>
    <row r="302" s="3" customFormat="1" x14ac:dyDescent="0.35"/>
    <row r="303" s="3" customFormat="1" x14ac:dyDescent="0.35"/>
    <row r="304" s="3" customFormat="1" x14ac:dyDescent="0.35"/>
    <row r="305" s="3" customFormat="1" x14ac:dyDescent="0.35"/>
    <row r="306" s="3" customFormat="1" x14ac:dyDescent="0.35"/>
    <row r="307" s="3" customFormat="1" x14ac:dyDescent="0.35"/>
    <row r="308" s="3" customFormat="1" x14ac:dyDescent="0.35"/>
    <row r="309" s="3" customFormat="1" x14ac:dyDescent="0.35"/>
    <row r="310" s="3" customFormat="1" x14ac:dyDescent="0.35"/>
    <row r="311" s="3" customFormat="1" x14ac:dyDescent="0.35"/>
    <row r="312" s="3" customFormat="1" x14ac:dyDescent="0.35"/>
    <row r="313" s="3" customFormat="1" x14ac:dyDescent="0.35"/>
    <row r="314" s="3" customFormat="1" x14ac:dyDescent="0.35"/>
    <row r="315" s="3" customFormat="1" x14ac:dyDescent="0.35"/>
    <row r="316" s="3" customFormat="1" x14ac:dyDescent="0.35"/>
    <row r="317" s="3" customFormat="1" x14ac:dyDescent="0.35"/>
    <row r="318" s="3" customFormat="1" x14ac:dyDescent="0.35"/>
    <row r="319" s="3" customFormat="1" x14ac:dyDescent="0.35"/>
    <row r="320" s="3" customFormat="1" x14ac:dyDescent="0.35"/>
    <row r="321" s="3" customFormat="1" x14ac:dyDescent="0.35"/>
    <row r="322" s="3" customFormat="1" x14ac:dyDescent="0.35"/>
    <row r="323" s="3" customFormat="1" x14ac:dyDescent="0.35"/>
    <row r="324" s="3" customFormat="1" x14ac:dyDescent="0.35"/>
    <row r="325" s="3" customFormat="1" x14ac:dyDescent="0.35"/>
    <row r="326" s="3" customFormat="1" x14ac:dyDescent="0.35"/>
    <row r="327" s="3" customFormat="1" x14ac:dyDescent="0.35"/>
    <row r="328" s="3" customFormat="1" x14ac:dyDescent="0.35"/>
    <row r="329" s="3" customFormat="1" x14ac:dyDescent="0.35"/>
    <row r="330" s="3" customFormat="1" x14ac:dyDescent="0.35"/>
    <row r="331" s="3" customFormat="1" x14ac:dyDescent="0.35"/>
    <row r="332" s="3" customFormat="1" x14ac:dyDescent="0.35"/>
    <row r="333" s="3" customFormat="1" x14ac:dyDescent="0.35"/>
    <row r="334" s="3" customFormat="1" x14ac:dyDescent="0.35"/>
    <row r="335" s="3" customFormat="1" x14ac:dyDescent="0.35"/>
    <row r="336" s="3" customFormat="1" x14ac:dyDescent="0.35"/>
    <row r="337" s="3" customFormat="1" x14ac:dyDescent="0.35"/>
    <row r="338" s="3" customFormat="1" x14ac:dyDescent="0.35"/>
    <row r="339" s="3" customFormat="1" x14ac:dyDescent="0.35"/>
    <row r="340" s="3" customFormat="1" x14ac:dyDescent="0.35"/>
    <row r="341" s="3" customFormat="1" x14ac:dyDescent="0.35"/>
    <row r="342" s="3" customFormat="1" x14ac:dyDescent="0.35"/>
    <row r="343" s="3" customFormat="1" x14ac:dyDescent="0.35"/>
    <row r="344" s="3" customFormat="1" x14ac:dyDescent="0.35"/>
    <row r="345" s="3" customFormat="1" x14ac:dyDescent="0.35"/>
    <row r="346" s="3" customFormat="1" x14ac:dyDescent="0.35"/>
    <row r="347" s="3" customFormat="1" x14ac:dyDescent="0.35"/>
    <row r="348" s="3" customFormat="1" x14ac:dyDescent="0.35"/>
    <row r="349" s="3" customFormat="1" x14ac:dyDescent="0.35"/>
    <row r="350" s="3" customFormat="1" x14ac:dyDescent="0.35"/>
    <row r="351" s="3" customFormat="1" x14ac:dyDescent="0.35"/>
    <row r="352" s="3" customFormat="1" x14ac:dyDescent="0.35"/>
    <row r="353" s="3" customFormat="1" x14ac:dyDescent="0.35"/>
    <row r="354" s="3" customFormat="1" x14ac:dyDescent="0.35"/>
    <row r="355" s="3" customFormat="1" x14ac:dyDescent="0.35"/>
    <row r="356" s="3" customFormat="1" x14ac:dyDescent="0.35"/>
    <row r="357" s="3" customFormat="1" x14ac:dyDescent="0.35"/>
    <row r="358" s="3" customFormat="1" x14ac:dyDescent="0.35"/>
    <row r="359" s="3" customFormat="1" x14ac:dyDescent="0.35"/>
    <row r="360" s="3" customFormat="1" x14ac:dyDescent="0.35"/>
    <row r="361" s="3" customFormat="1" x14ac:dyDescent="0.35"/>
    <row r="362" s="3" customFormat="1" x14ac:dyDescent="0.35"/>
    <row r="363" s="3" customFormat="1" x14ac:dyDescent="0.35"/>
    <row r="364" s="3" customFormat="1" x14ac:dyDescent="0.35"/>
    <row r="365" s="3" customFormat="1" x14ac:dyDescent="0.35"/>
    <row r="366" s="3" customFormat="1" x14ac:dyDescent="0.35"/>
    <row r="367" s="3" customFormat="1" x14ac:dyDescent="0.35"/>
    <row r="368" s="3" customFormat="1" x14ac:dyDescent="0.35"/>
    <row r="369" s="3" customFormat="1" x14ac:dyDescent="0.35"/>
    <row r="370" s="3" customFormat="1" x14ac:dyDescent="0.35"/>
    <row r="371" s="3" customFormat="1" x14ac:dyDescent="0.35"/>
    <row r="372" s="3" customFormat="1" x14ac:dyDescent="0.35"/>
    <row r="373" s="3" customFormat="1" x14ac:dyDescent="0.35"/>
    <row r="374" s="3" customFormat="1" x14ac:dyDescent="0.35"/>
    <row r="375" s="3" customFormat="1" x14ac:dyDescent="0.35"/>
    <row r="376" s="3" customFormat="1" x14ac:dyDescent="0.35"/>
    <row r="377" s="3" customFormat="1" x14ac:dyDescent="0.35"/>
    <row r="378" s="3" customFormat="1" x14ac:dyDescent="0.35"/>
    <row r="379" s="3" customFormat="1" x14ac:dyDescent="0.35"/>
    <row r="380" s="3" customFormat="1" x14ac:dyDescent="0.35"/>
    <row r="381" s="3" customFormat="1" x14ac:dyDescent="0.35"/>
    <row r="382" s="3" customFormat="1" x14ac:dyDescent="0.35"/>
    <row r="383" s="3" customFormat="1" x14ac:dyDescent="0.35"/>
    <row r="384" s="3" customFormat="1" x14ac:dyDescent="0.35"/>
    <row r="385" s="3" customFormat="1" x14ac:dyDescent="0.35"/>
    <row r="386" s="3" customFormat="1" x14ac:dyDescent="0.35"/>
    <row r="387" s="3" customFormat="1" x14ac:dyDescent="0.35"/>
    <row r="388" s="3" customFormat="1" x14ac:dyDescent="0.35"/>
    <row r="389" s="3" customFormat="1" x14ac:dyDescent="0.35"/>
    <row r="390" s="3" customFormat="1" x14ac:dyDescent="0.35"/>
    <row r="391" s="3" customFormat="1" x14ac:dyDescent="0.35"/>
    <row r="392" s="3" customFormat="1" x14ac:dyDescent="0.35"/>
    <row r="393" s="3" customFormat="1" x14ac:dyDescent="0.35"/>
    <row r="394" s="3" customFormat="1" x14ac:dyDescent="0.35"/>
    <row r="395" s="3" customFormat="1" x14ac:dyDescent="0.35"/>
    <row r="396" s="3" customFormat="1" x14ac:dyDescent="0.35"/>
    <row r="397" s="3" customFormat="1" x14ac:dyDescent="0.35"/>
    <row r="398" s="3" customFormat="1" x14ac:dyDescent="0.35"/>
    <row r="399" s="3" customFormat="1" x14ac:dyDescent="0.35"/>
    <row r="400" s="3" customFormat="1" x14ac:dyDescent="0.35"/>
    <row r="401" s="3" customFormat="1" x14ac:dyDescent="0.35"/>
    <row r="402" s="3" customFormat="1" x14ac:dyDescent="0.35"/>
    <row r="403" s="3" customFormat="1" x14ac:dyDescent="0.35"/>
    <row r="404" s="3" customFormat="1" x14ac:dyDescent="0.35"/>
    <row r="405" s="3" customFormat="1" x14ac:dyDescent="0.35"/>
    <row r="406" s="3" customFormat="1" x14ac:dyDescent="0.35"/>
    <row r="407" s="3" customFormat="1" x14ac:dyDescent="0.35"/>
    <row r="408" s="3" customFormat="1" x14ac:dyDescent="0.35"/>
    <row r="409" s="3" customFormat="1" x14ac:dyDescent="0.35"/>
    <row r="410" s="3" customFormat="1" x14ac:dyDescent="0.35"/>
    <row r="411" s="3" customFormat="1" x14ac:dyDescent="0.35"/>
    <row r="412" s="3" customFormat="1" x14ac:dyDescent="0.35"/>
    <row r="413" s="3" customFormat="1" x14ac:dyDescent="0.35"/>
    <row r="414" s="3" customFormat="1" x14ac:dyDescent="0.35"/>
    <row r="415" s="3" customFormat="1" x14ac:dyDescent="0.35"/>
    <row r="416" s="3" customFormat="1" x14ac:dyDescent="0.35"/>
    <row r="417" s="3" customFormat="1" x14ac:dyDescent="0.35"/>
    <row r="418" s="3" customFormat="1" x14ac:dyDescent="0.35"/>
    <row r="419" s="3" customFormat="1" x14ac:dyDescent="0.35"/>
    <row r="420" s="3" customFormat="1" x14ac:dyDescent="0.35"/>
    <row r="421" s="3" customFormat="1" x14ac:dyDescent="0.35"/>
    <row r="422" s="3" customFormat="1" x14ac:dyDescent="0.35"/>
    <row r="423" s="3" customFormat="1" x14ac:dyDescent="0.35"/>
    <row r="424" s="3" customFormat="1" x14ac:dyDescent="0.35"/>
    <row r="425" s="3" customFormat="1" x14ac:dyDescent="0.35"/>
    <row r="426" s="3" customFormat="1" x14ac:dyDescent="0.35"/>
    <row r="427" s="3" customFormat="1" x14ac:dyDescent="0.35"/>
    <row r="428" s="3" customFormat="1" x14ac:dyDescent="0.35"/>
    <row r="429" s="3" customFormat="1" x14ac:dyDescent="0.35"/>
    <row r="430" s="3" customFormat="1" x14ac:dyDescent="0.35"/>
    <row r="431" s="3" customFormat="1" x14ac:dyDescent="0.35"/>
    <row r="432" s="3" customFormat="1" x14ac:dyDescent="0.35"/>
    <row r="433" s="3" customFormat="1" x14ac:dyDescent="0.35"/>
    <row r="434" s="3" customFormat="1" x14ac:dyDescent="0.35"/>
    <row r="435" s="3" customFormat="1" x14ac:dyDescent="0.35"/>
    <row r="436" s="3" customFormat="1" x14ac:dyDescent="0.35"/>
    <row r="437" s="3" customFormat="1" x14ac:dyDescent="0.35"/>
    <row r="438" s="3" customFormat="1" x14ac:dyDescent="0.35"/>
    <row r="439" s="3" customFormat="1" x14ac:dyDescent="0.35"/>
    <row r="440" s="3" customFormat="1" x14ac:dyDescent="0.35"/>
    <row r="441" s="3" customFormat="1" x14ac:dyDescent="0.35"/>
    <row r="442" s="3" customFormat="1" x14ac:dyDescent="0.35"/>
    <row r="443" s="3" customFormat="1" x14ac:dyDescent="0.35"/>
    <row r="444" s="3" customFormat="1" x14ac:dyDescent="0.35"/>
    <row r="445" s="3" customFormat="1" x14ac:dyDescent="0.35"/>
    <row r="446" s="3" customFormat="1" x14ac:dyDescent="0.35"/>
    <row r="447" s="3" customFormat="1" x14ac:dyDescent="0.35"/>
    <row r="448" s="3" customFormat="1" x14ac:dyDescent="0.35"/>
    <row r="449" s="3" customFormat="1" x14ac:dyDescent="0.35"/>
    <row r="450" s="3" customFormat="1" x14ac:dyDescent="0.35"/>
    <row r="451" s="3" customFormat="1" x14ac:dyDescent="0.35"/>
    <row r="452" s="3" customFormat="1" x14ac:dyDescent="0.35"/>
    <row r="453" s="3" customFormat="1" x14ac:dyDescent="0.35"/>
    <row r="454" s="3" customFormat="1" x14ac:dyDescent="0.35"/>
    <row r="455" s="3" customFormat="1" x14ac:dyDescent="0.35"/>
    <row r="456" s="3" customFormat="1" x14ac:dyDescent="0.35"/>
    <row r="457" s="3" customFormat="1" x14ac:dyDescent="0.35"/>
    <row r="458" s="3" customFormat="1" x14ac:dyDescent="0.35"/>
    <row r="459" s="3" customFormat="1" x14ac:dyDescent="0.35"/>
    <row r="460" s="3" customFormat="1" x14ac:dyDescent="0.35"/>
    <row r="461" s="3" customFormat="1" x14ac:dyDescent="0.35"/>
    <row r="462" s="3" customFormat="1" x14ac:dyDescent="0.35"/>
    <row r="463" s="3" customFormat="1" x14ac:dyDescent="0.35"/>
    <row r="464" s="3" customFormat="1" x14ac:dyDescent="0.35"/>
    <row r="465" s="3" customFormat="1" x14ac:dyDescent="0.35"/>
    <row r="466" s="3" customFormat="1" x14ac:dyDescent="0.35"/>
    <row r="467" s="3" customFormat="1" x14ac:dyDescent="0.35"/>
    <row r="468" s="3" customFormat="1" x14ac:dyDescent="0.35"/>
    <row r="469" s="3" customFormat="1" x14ac:dyDescent="0.35"/>
    <row r="470" s="3" customFormat="1" x14ac:dyDescent="0.35"/>
    <row r="471" s="3" customFormat="1" x14ac:dyDescent="0.35"/>
    <row r="472" s="3" customFormat="1" x14ac:dyDescent="0.35"/>
    <row r="473" s="3" customFormat="1" x14ac:dyDescent="0.35"/>
    <row r="474" s="3" customFormat="1" x14ac:dyDescent="0.35"/>
    <row r="475" s="3" customFormat="1" x14ac:dyDescent="0.35"/>
    <row r="476" s="3" customFormat="1" x14ac:dyDescent="0.35"/>
    <row r="477" s="3" customFormat="1" x14ac:dyDescent="0.35"/>
    <row r="478" s="3" customFormat="1" x14ac:dyDescent="0.35"/>
    <row r="479" s="3" customFormat="1" x14ac:dyDescent="0.35"/>
    <row r="480" s="3" customFormat="1" x14ac:dyDescent="0.35"/>
    <row r="481" s="3" customFormat="1" x14ac:dyDescent="0.35"/>
    <row r="482" s="3" customFormat="1" x14ac:dyDescent="0.35"/>
    <row r="483" s="3" customFormat="1" x14ac:dyDescent="0.35"/>
    <row r="484" s="3" customFormat="1" x14ac:dyDescent="0.35"/>
    <row r="485" s="3" customFormat="1" x14ac:dyDescent="0.35"/>
    <row r="486" s="3" customFormat="1" x14ac:dyDescent="0.35"/>
    <row r="487" s="3" customFormat="1" x14ac:dyDescent="0.35"/>
    <row r="488" s="3" customFormat="1" x14ac:dyDescent="0.35"/>
    <row r="489" s="3" customFormat="1" x14ac:dyDescent="0.35"/>
    <row r="490" s="3" customFormat="1" x14ac:dyDescent="0.35"/>
    <row r="491" s="3" customFormat="1" x14ac:dyDescent="0.35"/>
    <row r="492" s="3" customFormat="1" x14ac:dyDescent="0.35"/>
    <row r="493" s="3" customFormat="1" x14ac:dyDescent="0.35"/>
    <row r="494" s="3" customFormat="1" x14ac:dyDescent="0.35"/>
    <row r="495" s="3" customFormat="1" x14ac:dyDescent="0.35"/>
    <row r="496" s="3" customFormat="1" x14ac:dyDescent="0.35"/>
    <row r="497" s="3" customFormat="1" x14ac:dyDescent="0.35"/>
    <row r="498" s="3" customFormat="1" x14ac:dyDescent="0.35"/>
    <row r="499" s="3" customFormat="1" x14ac:dyDescent="0.35"/>
    <row r="500" s="3" customFormat="1" x14ac:dyDescent="0.35"/>
    <row r="501" s="3" customFormat="1" x14ac:dyDescent="0.35"/>
    <row r="502" s="3" customFormat="1" x14ac:dyDescent="0.35"/>
    <row r="503" s="3" customFormat="1" x14ac:dyDescent="0.35"/>
    <row r="504" s="3" customFormat="1" x14ac:dyDescent="0.35"/>
    <row r="505" s="3" customFormat="1" x14ac:dyDescent="0.35"/>
    <row r="506" s="3" customFormat="1" x14ac:dyDescent="0.35"/>
    <row r="507" s="3" customFormat="1" x14ac:dyDescent="0.35"/>
    <row r="508" s="3" customFormat="1" x14ac:dyDescent="0.35"/>
    <row r="509" s="3" customFormat="1" x14ac:dyDescent="0.35"/>
    <row r="510" s="3" customFormat="1" x14ac:dyDescent="0.35"/>
    <row r="511" s="3" customFormat="1" x14ac:dyDescent="0.35"/>
    <row r="512" s="3" customFormat="1" x14ac:dyDescent="0.35"/>
    <row r="513" s="3" customFormat="1" x14ac:dyDescent="0.35"/>
    <row r="514" s="3" customFormat="1" x14ac:dyDescent="0.35"/>
    <row r="515" s="3" customFormat="1" x14ac:dyDescent="0.35"/>
    <row r="516" s="3" customFormat="1" x14ac:dyDescent="0.35"/>
    <row r="517" s="3" customFormat="1" x14ac:dyDescent="0.35"/>
    <row r="518" s="3" customFormat="1" x14ac:dyDescent="0.35"/>
    <row r="519" s="3" customFormat="1" x14ac:dyDescent="0.35"/>
    <row r="520" s="3" customFormat="1" x14ac:dyDescent="0.35"/>
    <row r="521" s="3" customFormat="1" x14ac:dyDescent="0.35"/>
    <row r="522" s="3" customFormat="1" x14ac:dyDescent="0.35"/>
    <row r="523" s="3" customFormat="1" x14ac:dyDescent="0.35"/>
    <row r="524" s="3" customFormat="1" x14ac:dyDescent="0.35"/>
    <row r="525" s="3" customFormat="1" x14ac:dyDescent="0.35"/>
    <row r="526" s="3" customFormat="1" x14ac:dyDescent="0.35"/>
    <row r="527" s="3" customFormat="1" x14ac:dyDescent="0.35"/>
    <row r="528" s="3" customFormat="1" x14ac:dyDescent="0.35"/>
    <row r="529" s="3" customFormat="1" x14ac:dyDescent="0.35"/>
    <row r="530" s="3" customFormat="1" x14ac:dyDescent="0.35"/>
    <row r="531" s="3" customFormat="1" x14ac:dyDescent="0.35"/>
    <row r="532" s="3" customFormat="1" x14ac:dyDescent="0.35"/>
    <row r="533" s="3" customFormat="1" x14ac:dyDescent="0.35"/>
    <row r="534" s="3" customFormat="1" x14ac:dyDescent="0.35"/>
    <row r="535" s="3" customFormat="1" x14ac:dyDescent="0.35"/>
    <row r="536" s="3" customFormat="1" x14ac:dyDescent="0.35"/>
    <row r="537" s="3" customFormat="1" x14ac:dyDescent="0.35"/>
    <row r="538" s="3" customFormat="1" x14ac:dyDescent="0.35"/>
    <row r="539" s="3" customFormat="1" x14ac:dyDescent="0.35"/>
    <row r="540" s="3" customFormat="1" x14ac:dyDescent="0.35"/>
    <row r="541" s="3" customFormat="1" x14ac:dyDescent="0.35"/>
    <row r="542" s="3" customFormat="1" x14ac:dyDescent="0.35"/>
    <row r="543" s="3" customFormat="1" x14ac:dyDescent="0.35"/>
    <row r="544" s="3" customFormat="1" x14ac:dyDescent="0.35"/>
    <row r="545" s="3" customFormat="1" x14ac:dyDescent="0.35"/>
    <row r="546" s="3" customFormat="1" x14ac:dyDescent="0.35"/>
    <row r="547" s="3" customFormat="1" x14ac:dyDescent="0.35"/>
    <row r="548" s="3" customFormat="1" x14ac:dyDescent="0.35"/>
    <row r="549" s="3" customFormat="1" x14ac:dyDescent="0.35"/>
    <row r="550" s="3" customFormat="1" x14ac:dyDescent="0.35"/>
    <row r="551" s="3" customFormat="1" x14ac:dyDescent="0.35"/>
    <row r="552" s="3" customFormat="1" x14ac:dyDescent="0.35"/>
    <row r="553" s="3" customFormat="1" x14ac:dyDescent="0.35"/>
    <row r="554" s="3" customFormat="1" x14ac:dyDescent="0.35"/>
    <row r="555" s="3" customFormat="1" x14ac:dyDescent="0.35"/>
    <row r="556" s="3" customFormat="1" x14ac:dyDescent="0.35"/>
    <row r="557" s="3" customFormat="1" x14ac:dyDescent="0.35"/>
    <row r="558" s="3" customFormat="1" x14ac:dyDescent="0.35"/>
    <row r="559" s="3" customFormat="1" x14ac:dyDescent="0.35"/>
    <row r="560" s="3" customFormat="1" x14ac:dyDescent="0.35"/>
    <row r="561" s="3" customFormat="1" x14ac:dyDescent="0.35"/>
    <row r="562" s="3" customFormat="1" x14ac:dyDescent="0.35"/>
    <row r="563" s="3" customFormat="1" x14ac:dyDescent="0.35"/>
    <row r="564" s="3" customFormat="1" x14ac:dyDescent="0.35"/>
    <row r="565" s="3" customFormat="1" x14ac:dyDescent="0.35"/>
    <row r="566" s="3" customFormat="1" x14ac:dyDescent="0.35"/>
    <row r="567" s="3" customFormat="1" x14ac:dyDescent="0.35"/>
    <row r="568" s="3" customFormat="1" x14ac:dyDescent="0.35"/>
    <row r="569" s="3" customFormat="1" x14ac:dyDescent="0.35"/>
    <row r="570" s="3" customFormat="1" x14ac:dyDescent="0.35"/>
    <row r="571" s="3" customFormat="1" x14ac:dyDescent="0.35"/>
    <row r="572" s="3" customFormat="1" x14ac:dyDescent="0.35"/>
    <row r="573" s="3" customFormat="1" x14ac:dyDescent="0.35"/>
    <row r="574" s="3" customFormat="1" x14ac:dyDescent="0.35"/>
    <row r="575" s="3" customFormat="1" x14ac:dyDescent="0.35"/>
    <row r="576" s="3" customFormat="1" x14ac:dyDescent="0.35"/>
    <row r="577" s="3" customFormat="1" x14ac:dyDescent="0.35"/>
    <row r="578" s="3" customFormat="1" x14ac:dyDescent="0.35"/>
    <row r="579" s="3" customFormat="1" x14ac:dyDescent="0.35"/>
    <row r="580" s="3" customFormat="1" x14ac:dyDescent="0.35"/>
    <row r="581" s="3" customFormat="1" x14ac:dyDescent="0.35"/>
    <row r="582" s="3" customFormat="1" x14ac:dyDescent="0.35"/>
    <row r="583" s="3" customFormat="1" x14ac:dyDescent="0.35"/>
    <row r="584" s="3" customFormat="1" x14ac:dyDescent="0.35"/>
    <row r="585" s="3" customFormat="1" x14ac:dyDescent="0.35"/>
    <row r="586" s="3" customFormat="1" x14ac:dyDescent="0.35"/>
    <row r="587" s="3" customFormat="1" x14ac:dyDescent="0.35"/>
    <row r="588" s="3" customFormat="1" x14ac:dyDescent="0.35"/>
    <row r="589" s="3" customFormat="1" x14ac:dyDescent="0.35"/>
    <row r="590" s="3" customFormat="1" x14ac:dyDescent="0.35"/>
    <row r="591" s="3" customFormat="1" x14ac:dyDescent="0.35"/>
    <row r="592" s="3" customFormat="1" x14ac:dyDescent="0.35"/>
    <row r="593" s="3" customFormat="1" x14ac:dyDescent="0.35"/>
    <row r="594" s="3" customFormat="1" x14ac:dyDescent="0.35"/>
    <row r="595" s="3" customFormat="1" x14ac:dyDescent="0.35"/>
    <row r="596" s="3" customFormat="1" x14ac:dyDescent="0.35"/>
    <row r="597" s="3" customFormat="1" x14ac:dyDescent="0.35"/>
    <row r="598" s="3" customFormat="1" x14ac:dyDescent="0.35"/>
    <row r="599" s="3" customFormat="1" x14ac:dyDescent="0.35"/>
    <row r="600" s="3" customFormat="1" x14ac:dyDescent="0.35"/>
    <row r="601" s="3" customFormat="1" x14ac:dyDescent="0.35"/>
    <row r="602" s="3" customFormat="1" x14ac:dyDescent="0.35"/>
    <row r="603" s="3" customFormat="1" x14ac:dyDescent="0.35"/>
    <row r="604" s="3" customFormat="1" x14ac:dyDescent="0.35"/>
    <row r="605" s="3" customFormat="1" x14ac:dyDescent="0.35"/>
    <row r="606" s="3" customFormat="1" x14ac:dyDescent="0.35"/>
    <row r="607" s="3" customFormat="1" x14ac:dyDescent="0.35"/>
    <row r="608" s="3" customFormat="1" x14ac:dyDescent="0.35"/>
    <row r="609" s="3" customFormat="1" x14ac:dyDescent="0.35"/>
    <row r="610" s="3" customFormat="1" x14ac:dyDescent="0.35"/>
    <row r="611" s="3" customFormat="1" x14ac:dyDescent="0.35"/>
    <row r="612" s="3" customFormat="1" x14ac:dyDescent="0.35"/>
    <row r="613" s="3" customFormat="1" x14ac:dyDescent="0.35"/>
    <row r="614" s="3" customFormat="1" x14ac:dyDescent="0.35"/>
    <row r="615" s="3" customFormat="1" x14ac:dyDescent="0.35"/>
    <row r="616" s="3" customFormat="1" x14ac:dyDescent="0.35"/>
    <row r="617" s="3" customFormat="1" x14ac:dyDescent="0.35"/>
    <row r="618" s="3" customFormat="1" x14ac:dyDescent="0.35"/>
    <row r="619" s="3" customFormat="1" x14ac:dyDescent="0.35"/>
    <row r="620" s="3" customFormat="1" x14ac:dyDescent="0.35"/>
    <row r="621" s="3" customFormat="1" x14ac:dyDescent="0.35"/>
    <row r="622" s="3" customFormat="1" x14ac:dyDescent="0.35"/>
    <row r="623" s="3" customFormat="1" x14ac:dyDescent="0.35"/>
    <row r="624" s="3" customFormat="1" x14ac:dyDescent="0.35"/>
    <row r="625" s="3" customFormat="1" x14ac:dyDescent="0.35"/>
    <row r="626" s="3" customFormat="1" x14ac:dyDescent="0.35"/>
    <row r="627" s="3" customFormat="1" x14ac:dyDescent="0.35"/>
    <row r="628" s="3" customFormat="1" x14ac:dyDescent="0.35"/>
    <row r="629" s="3" customFormat="1" x14ac:dyDescent="0.35"/>
    <row r="630" s="3" customFormat="1" x14ac:dyDescent="0.35"/>
    <row r="631" s="3" customFormat="1" x14ac:dyDescent="0.35"/>
    <row r="632" s="3" customFormat="1" x14ac:dyDescent="0.35"/>
    <row r="633" s="3" customFormat="1" x14ac:dyDescent="0.35"/>
    <row r="634" s="3" customFormat="1" x14ac:dyDescent="0.35"/>
    <row r="635" s="3" customFormat="1" x14ac:dyDescent="0.35"/>
    <row r="636" s="3" customFormat="1" x14ac:dyDescent="0.35"/>
    <row r="637" s="3" customFormat="1" x14ac:dyDescent="0.35"/>
    <row r="638" s="3" customFormat="1" x14ac:dyDescent="0.35"/>
    <row r="639" s="3" customFormat="1" x14ac:dyDescent="0.35"/>
    <row r="640" s="3" customFormat="1" x14ac:dyDescent="0.35"/>
    <row r="641" s="3" customFormat="1" x14ac:dyDescent="0.35"/>
    <row r="642" s="3" customFormat="1" x14ac:dyDescent="0.35"/>
    <row r="643" s="3" customFormat="1" x14ac:dyDescent="0.35"/>
    <row r="644" s="3" customFormat="1" x14ac:dyDescent="0.35"/>
    <row r="645" s="3" customFormat="1" x14ac:dyDescent="0.35"/>
    <row r="646" s="3" customFormat="1" x14ac:dyDescent="0.35"/>
    <row r="647" s="3" customFormat="1" x14ac:dyDescent="0.35"/>
    <row r="648" s="3" customFormat="1" x14ac:dyDescent="0.35"/>
  </sheetData>
  <pageMargins left="0.7" right="0.7" top="0.75" bottom="0.75" header="0.3" footer="0.3"/>
  <pageSetup paperSize="9" scale="65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Feuil15">
    <tabColor rgb="FF0070C0"/>
    <pageSetUpPr fitToPage="1"/>
  </sheetPr>
  <dimension ref="A1:AW32"/>
  <sheetViews>
    <sheetView showGridLines="0" zoomScaleNormal="100" workbookViewId="0">
      <selection activeCell="AX8" sqref="AX8"/>
    </sheetView>
  </sheetViews>
  <sheetFormatPr baseColWidth="10" defaultRowHeight="14.5" x14ac:dyDescent="0.35"/>
  <cols>
    <col min="1" max="1" width="15.7265625" customWidth="1"/>
    <col min="2" max="2" width="33.81640625" bestFit="1" customWidth="1"/>
    <col min="3" max="16" width="8.81640625" hidden="1" customWidth="1"/>
    <col min="17" max="17" width="14" customWidth="1"/>
    <col min="18" max="26" width="8.81640625" hidden="1" customWidth="1"/>
    <col min="27" max="27" width="14" customWidth="1"/>
    <col min="28" max="46" width="14" hidden="1" customWidth="1"/>
    <col min="47" max="47" width="14" customWidth="1"/>
  </cols>
  <sheetData>
    <row r="1" spans="1:49" s="244" customFormat="1" ht="45" customHeight="1" x14ac:dyDescent="0.35">
      <c r="A1" s="239" t="str">
        <f>Résultats!B1</f>
        <v>SNBC3</v>
      </c>
      <c r="B1" s="240" t="s">
        <v>493</v>
      </c>
      <c r="C1" s="241">
        <v>2006</v>
      </c>
      <c r="D1" s="242">
        <v>2007</v>
      </c>
      <c r="E1" s="242">
        <v>2008</v>
      </c>
      <c r="F1" s="242">
        <v>2009</v>
      </c>
      <c r="G1" s="242">
        <v>2010</v>
      </c>
      <c r="H1" s="242">
        <v>2011</v>
      </c>
      <c r="I1" s="242">
        <v>2012</v>
      </c>
      <c r="J1" s="242">
        <v>2013</v>
      </c>
      <c r="K1" s="242">
        <v>2014</v>
      </c>
      <c r="L1" s="242">
        <v>2015</v>
      </c>
      <c r="M1" s="242">
        <v>2016</v>
      </c>
      <c r="N1" s="242">
        <v>2017</v>
      </c>
      <c r="O1" s="242">
        <v>2018</v>
      </c>
      <c r="P1" s="242">
        <v>2019</v>
      </c>
      <c r="Q1" s="242">
        <v>2020</v>
      </c>
      <c r="R1" s="242">
        <v>2021</v>
      </c>
      <c r="S1" s="242">
        <v>2022</v>
      </c>
      <c r="T1" s="242">
        <v>2023</v>
      </c>
      <c r="U1" s="242">
        <v>2024</v>
      </c>
      <c r="V1" s="242">
        <v>2025</v>
      </c>
      <c r="W1" s="242">
        <v>2026</v>
      </c>
      <c r="X1" s="242">
        <v>2027</v>
      </c>
      <c r="Y1" s="242">
        <v>2028</v>
      </c>
      <c r="Z1" s="242">
        <v>2029</v>
      </c>
      <c r="AA1" s="242">
        <v>2030</v>
      </c>
      <c r="AB1" s="242">
        <v>2031</v>
      </c>
      <c r="AC1" s="242">
        <v>2032</v>
      </c>
      <c r="AD1" s="242">
        <v>2033</v>
      </c>
      <c r="AE1" s="242">
        <v>2034</v>
      </c>
      <c r="AF1" s="242">
        <v>2035</v>
      </c>
      <c r="AG1" s="242">
        <v>2036</v>
      </c>
      <c r="AH1" s="242">
        <v>2037</v>
      </c>
      <c r="AI1" s="242">
        <v>2038</v>
      </c>
      <c r="AJ1" s="242">
        <v>2039</v>
      </c>
      <c r="AK1" s="242">
        <v>2040</v>
      </c>
      <c r="AL1" s="242">
        <v>2041</v>
      </c>
      <c r="AM1" s="242">
        <v>2042</v>
      </c>
      <c r="AN1" s="242">
        <v>2043</v>
      </c>
      <c r="AO1" s="242">
        <v>2044</v>
      </c>
      <c r="AP1" s="242">
        <v>2045</v>
      </c>
      <c r="AQ1" s="242">
        <v>2046</v>
      </c>
      <c r="AR1" s="242">
        <v>2047</v>
      </c>
      <c r="AS1" s="242">
        <v>2048</v>
      </c>
      <c r="AT1" s="242">
        <v>2049</v>
      </c>
      <c r="AU1" s="243">
        <v>2050</v>
      </c>
    </row>
    <row r="2" spans="1:49" x14ac:dyDescent="0.35">
      <c r="B2" s="245" t="s">
        <v>1</v>
      </c>
      <c r="C2" s="246">
        <f t="shared" ref="C2:AU2" si="0">C3+C4+C7</f>
        <v>1099450.1183000002</v>
      </c>
      <c r="D2" s="247">
        <f t="shared" si="0"/>
        <v>1138707.6327</v>
      </c>
      <c r="E2" s="247">
        <f t="shared" si="0"/>
        <v>1157203.8044</v>
      </c>
      <c r="F2" s="247">
        <f t="shared" si="0"/>
        <v>1191039.9865999999</v>
      </c>
      <c r="G2" s="247">
        <f t="shared" si="0"/>
        <v>1205657.4443000001</v>
      </c>
      <c r="H2" s="247">
        <f t="shared" si="0"/>
        <v>1235182.6534000002</v>
      </c>
      <c r="I2" s="247">
        <f t="shared" si="0"/>
        <v>1273184.0904000001</v>
      </c>
      <c r="J2" s="247">
        <f t="shared" si="0"/>
        <v>1316922.1002</v>
      </c>
      <c r="K2" s="247">
        <f t="shared" si="0"/>
        <v>1374726.0870000001</v>
      </c>
      <c r="L2" s="247">
        <f t="shared" si="0"/>
        <v>1425228.5901000001</v>
      </c>
      <c r="M2" s="247">
        <f t="shared" si="0"/>
        <v>1418661.0459</v>
      </c>
      <c r="N2" s="247">
        <f t="shared" si="0"/>
        <v>1418230.8152999999</v>
      </c>
      <c r="O2" s="247">
        <f t="shared" si="0"/>
        <v>1416364.8611999999</v>
      </c>
      <c r="P2" s="247">
        <f t="shared" si="0"/>
        <v>1411850.1879</v>
      </c>
      <c r="Q2" s="247">
        <f t="shared" si="0"/>
        <v>1417009.1247</v>
      </c>
      <c r="R2" s="247">
        <f t="shared" si="0"/>
        <v>1423305.4908</v>
      </c>
      <c r="S2" s="247">
        <f t="shared" si="0"/>
        <v>1425515.4992</v>
      </c>
      <c r="T2" s="247">
        <f t="shared" si="0"/>
        <v>1425841.3413</v>
      </c>
      <c r="U2" s="247">
        <f t="shared" si="0"/>
        <v>1432045.3541000001</v>
      </c>
      <c r="V2" s="247">
        <f t="shared" si="0"/>
        <v>1434864.8404999999</v>
      </c>
      <c r="W2" s="247">
        <f t="shared" si="0"/>
        <v>1440336.0907999999</v>
      </c>
      <c r="X2" s="247">
        <f t="shared" si="0"/>
        <v>1448371.0496</v>
      </c>
      <c r="Y2" s="247">
        <f t="shared" si="0"/>
        <v>1458244.9865999999</v>
      </c>
      <c r="Z2" s="247">
        <f t="shared" si="0"/>
        <v>1468993.2491000001</v>
      </c>
      <c r="AA2" s="247">
        <f t="shared" si="0"/>
        <v>1480170.2944</v>
      </c>
      <c r="AB2" s="247">
        <f t="shared" si="0"/>
        <v>1491471.5427999999</v>
      </c>
      <c r="AC2" s="247">
        <f t="shared" si="0"/>
        <v>1502680.7860999999</v>
      </c>
      <c r="AD2" s="247">
        <f t="shared" si="0"/>
        <v>1513678.5899</v>
      </c>
      <c r="AE2" s="247">
        <f t="shared" si="0"/>
        <v>1524520.0063</v>
      </c>
      <c r="AF2" s="247">
        <f t="shared" si="0"/>
        <v>1535387.6002</v>
      </c>
      <c r="AG2" s="247">
        <f t="shared" si="0"/>
        <v>1546209.0674000001</v>
      </c>
      <c r="AH2" s="247">
        <f t="shared" si="0"/>
        <v>1557115.3536</v>
      </c>
      <c r="AI2" s="247">
        <f t="shared" si="0"/>
        <v>1568164.1910999999</v>
      </c>
      <c r="AJ2" s="247">
        <f t="shared" si="0"/>
        <v>1579543.7541</v>
      </c>
      <c r="AK2" s="247">
        <f t="shared" si="0"/>
        <v>1591709.4113999999</v>
      </c>
      <c r="AL2" s="247">
        <f t="shared" si="0"/>
        <v>1604594.7607999998</v>
      </c>
      <c r="AM2" s="247">
        <f t="shared" si="0"/>
        <v>1618050.9084000001</v>
      </c>
      <c r="AN2" s="247">
        <f t="shared" si="0"/>
        <v>1631862.6485000001</v>
      </c>
      <c r="AO2" s="247">
        <f t="shared" si="0"/>
        <v>1646052.9065999999</v>
      </c>
      <c r="AP2" s="247">
        <f t="shared" si="0"/>
        <v>1660589.8448999999</v>
      </c>
      <c r="AQ2" s="247">
        <f t="shared" si="0"/>
        <v>1675411.2913000002</v>
      </c>
      <c r="AR2" s="247">
        <f t="shared" si="0"/>
        <v>1690628.3116000001</v>
      </c>
      <c r="AS2" s="247">
        <f t="shared" si="0"/>
        <v>1706251.2147000001</v>
      </c>
      <c r="AT2" s="247">
        <f t="shared" si="0"/>
        <v>1722257.3304999999</v>
      </c>
      <c r="AU2" s="248">
        <f t="shared" si="0"/>
        <v>1738770.2557999999</v>
      </c>
    </row>
    <row r="3" spans="1:49" x14ac:dyDescent="0.35">
      <c r="B3" s="249" t="s">
        <v>494</v>
      </c>
      <c r="C3" s="250">
        <f>Résultats!E286</f>
        <v>269949.78960000002</v>
      </c>
      <c r="D3" s="251">
        <f>Résultats!F286</f>
        <v>277098.17170000001</v>
      </c>
      <c r="E3" s="251">
        <f>Résultats!G286</f>
        <v>283659.86829999997</v>
      </c>
      <c r="F3" s="251">
        <f>Résultats!H286</f>
        <v>284994.99819999997</v>
      </c>
      <c r="G3" s="251">
        <f>Résultats!I286</f>
        <v>276969.24219999998</v>
      </c>
      <c r="H3" s="251">
        <f>Résultats!J286</f>
        <v>276311.07939999999</v>
      </c>
      <c r="I3" s="251">
        <f>Résultats!K286</f>
        <v>278560.18609999999</v>
      </c>
      <c r="J3" s="251">
        <f>Résultats!L286</f>
        <v>278778.19709999999</v>
      </c>
      <c r="K3" s="251">
        <f>Résultats!M286</f>
        <v>284116.59600000002</v>
      </c>
      <c r="L3" s="251">
        <f>Résultats!N286</f>
        <v>292990.47159999999</v>
      </c>
      <c r="M3" s="251">
        <f>Résultats!O286</f>
        <v>300379.13520000002</v>
      </c>
      <c r="N3" s="251">
        <f>Résultats!P286</f>
        <v>308878.95010000002</v>
      </c>
      <c r="O3" s="251">
        <f>Résultats!Q286</f>
        <v>317365.6201</v>
      </c>
      <c r="P3" s="251">
        <f>Résultats!R286</f>
        <v>328595.4534</v>
      </c>
      <c r="Q3" s="251">
        <f>Résultats!S286</f>
        <v>327873.1421</v>
      </c>
      <c r="R3" s="251">
        <f>Résultats!T286</f>
        <v>327196.73859999998</v>
      </c>
      <c r="S3" s="251">
        <f>Résultats!U286</f>
        <v>327409.57990000001</v>
      </c>
      <c r="T3" s="251">
        <f>Résultats!V286</f>
        <v>326761.6116</v>
      </c>
      <c r="U3" s="251">
        <f>Résultats!W286</f>
        <v>333814.5233</v>
      </c>
      <c r="V3" s="251">
        <f>Résultats!X286</f>
        <v>338696.11330000003</v>
      </c>
      <c r="W3" s="251">
        <f>Résultats!Y286</f>
        <v>344785.66480000003</v>
      </c>
      <c r="X3" s="251">
        <f>Résultats!Z286</f>
        <v>351876.21179999999</v>
      </c>
      <c r="Y3" s="251">
        <f>Résultats!AA286</f>
        <v>359547.43839999998</v>
      </c>
      <c r="Z3" s="251">
        <f>Résultats!AB286</f>
        <v>367422.054</v>
      </c>
      <c r="AA3" s="251">
        <f>Résultats!AC286</f>
        <v>375270.5367</v>
      </c>
      <c r="AB3" s="251">
        <f>Résultats!AD286</f>
        <v>383140.92749999999</v>
      </c>
      <c r="AC3" s="251">
        <f>Résultats!AE286</f>
        <v>390879.15279999998</v>
      </c>
      <c r="AD3" s="251">
        <f>Résultats!AF286</f>
        <v>398399.57780000003</v>
      </c>
      <c r="AE3" s="251">
        <f>Résultats!AG286</f>
        <v>405746.97730000003</v>
      </c>
      <c r="AF3" s="251">
        <f>Résultats!AH286</f>
        <v>413054.43280000001</v>
      </c>
      <c r="AG3" s="251">
        <f>Résultats!AI286</f>
        <v>420294.82260000001</v>
      </c>
      <c r="AH3" s="251">
        <f>Résultats!AJ286</f>
        <v>427553.32290000003</v>
      </c>
      <c r="AI3" s="251">
        <f>Résultats!AK286</f>
        <v>434863.70669999998</v>
      </c>
      <c r="AJ3" s="251">
        <f>Résultats!AL286</f>
        <v>442374.98269999999</v>
      </c>
      <c r="AK3" s="251">
        <f>Résultats!AM286</f>
        <v>450457.5428</v>
      </c>
      <c r="AL3" s="251">
        <f>Résultats!AN286</f>
        <v>458905.3786</v>
      </c>
      <c r="AM3" s="251">
        <f>Résultats!AO286</f>
        <v>467683.74560000002</v>
      </c>
      <c r="AN3" s="251">
        <f>Résultats!AP286</f>
        <v>476689.3737</v>
      </c>
      <c r="AO3" s="251">
        <f>Résultats!AQ286</f>
        <v>485989.51429999998</v>
      </c>
      <c r="AP3" s="251">
        <f>Résultats!AR286</f>
        <v>495605.89169999998</v>
      </c>
      <c r="AQ3" s="251">
        <f>Résultats!AS286</f>
        <v>505518.17910000001</v>
      </c>
      <c r="AR3" s="251">
        <f>Résultats!AT286</f>
        <v>515828.88549999997</v>
      </c>
      <c r="AS3" s="251">
        <f>Résultats!AU286</f>
        <v>526552.10530000005</v>
      </c>
      <c r="AT3" s="251">
        <f>Résultats!AV286</f>
        <v>537672.1287</v>
      </c>
      <c r="AU3" s="252">
        <f>Résultats!AW286</f>
        <v>549283.03280000004</v>
      </c>
      <c r="AV3" s="253"/>
      <c r="AW3" s="253"/>
    </row>
    <row r="4" spans="1:49" x14ac:dyDescent="0.35">
      <c r="B4" s="254" t="s">
        <v>495</v>
      </c>
      <c r="C4" s="255">
        <f>Résultats!E292</f>
        <v>248850.0986</v>
      </c>
      <c r="D4" s="256">
        <f>Résultats!F292</f>
        <v>262898.27980000002</v>
      </c>
      <c r="E4" s="256">
        <f>Résultats!G292</f>
        <v>272241.5797</v>
      </c>
      <c r="F4" s="256">
        <f>Résultats!H292</f>
        <v>287790.76390000002</v>
      </c>
      <c r="G4" s="256">
        <f>Résultats!I292</f>
        <v>299414.87190000003</v>
      </c>
      <c r="H4" s="256">
        <f>Résultats!J292</f>
        <v>315293.48210000002</v>
      </c>
      <c r="I4" s="256">
        <f>Résultats!K292</f>
        <v>335053.53840000002</v>
      </c>
      <c r="J4" s="256">
        <f>Résultats!L292</f>
        <v>357361.83149999997</v>
      </c>
      <c r="K4" s="256">
        <f>Résultats!M292</f>
        <v>382940.67560000002</v>
      </c>
      <c r="L4" s="256">
        <f>Résultats!N292</f>
        <v>405801.78539999999</v>
      </c>
      <c r="M4" s="256">
        <f>Résultats!O292</f>
        <v>397150.76010000001</v>
      </c>
      <c r="N4" s="256">
        <f>Résultats!P292</f>
        <v>389429.723</v>
      </c>
      <c r="O4" s="256">
        <f>Résultats!Q292</f>
        <v>380440.76630000002</v>
      </c>
      <c r="P4" s="256">
        <f>Résultats!R292</f>
        <v>367234.37349999999</v>
      </c>
      <c r="Q4" s="256">
        <f>Résultats!S292</f>
        <v>367295.0638</v>
      </c>
      <c r="R4" s="256">
        <f>Résultats!T292</f>
        <v>369726.24790000002</v>
      </c>
      <c r="S4" s="256">
        <f>Résultats!U292</f>
        <v>370764.53159999999</v>
      </c>
      <c r="T4" s="256">
        <f>Résultats!V292</f>
        <v>371535.30790000001</v>
      </c>
      <c r="U4" s="256">
        <f>Résultats!W292</f>
        <v>371865.4632</v>
      </c>
      <c r="V4" s="256">
        <f>Résultats!X292</f>
        <v>371858.46860000002</v>
      </c>
      <c r="W4" s="256">
        <f>Résultats!Y292</f>
        <v>372169.22730000003</v>
      </c>
      <c r="X4" s="256">
        <f>Résultats!Z292</f>
        <v>372925.60359999997</v>
      </c>
      <c r="Y4" s="256">
        <f>Résultats!AA292</f>
        <v>374086.01500000001</v>
      </c>
      <c r="Z4" s="256">
        <f>Résultats!AB292</f>
        <v>375358.17910000001</v>
      </c>
      <c r="AA4" s="256">
        <f>Résultats!AC292</f>
        <v>376693.81329999998</v>
      </c>
      <c r="AB4" s="256">
        <f>Résultats!AD292</f>
        <v>378122.84960000002</v>
      </c>
      <c r="AC4" s="256">
        <f>Résultats!AE292</f>
        <v>379537.78639999998</v>
      </c>
      <c r="AD4" s="256">
        <f>Résultats!AF292</f>
        <v>380907.28470000002</v>
      </c>
      <c r="AE4" s="256">
        <f>Résultats!AG292</f>
        <v>382228.01169999997</v>
      </c>
      <c r="AF4" s="256">
        <f>Résultats!AH292</f>
        <v>383513.90340000001</v>
      </c>
      <c r="AG4" s="256">
        <f>Résultats!AI292</f>
        <v>384754.17060000001</v>
      </c>
      <c r="AH4" s="256">
        <f>Résultats!AJ292</f>
        <v>385975.33470000001</v>
      </c>
      <c r="AI4" s="256">
        <f>Résultats!AK292</f>
        <v>387203.95799999998</v>
      </c>
      <c r="AJ4" s="256">
        <f>Résultats!AL292</f>
        <v>388460.08069999999</v>
      </c>
      <c r="AK4" s="256">
        <f>Résultats!AM292</f>
        <v>389792.76809999999</v>
      </c>
      <c r="AL4" s="256">
        <f>Résultats!AN292</f>
        <v>391109.03370000003</v>
      </c>
      <c r="AM4" s="256">
        <f>Résultats!AO292</f>
        <v>392486.58809999999</v>
      </c>
      <c r="AN4" s="256">
        <f>Résultats!AP292</f>
        <v>393927.75199999998</v>
      </c>
      <c r="AO4" s="256">
        <f>Résultats!AQ292</f>
        <v>395427.79080000002</v>
      </c>
      <c r="AP4" s="256">
        <f>Résultats!AR292</f>
        <v>396975.52149999997</v>
      </c>
      <c r="AQ4" s="256">
        <f>Résultats!AS292</f>
        <v>398557.34350000002</v>
      </c>
      <c r="AR4" s="256">
        <f>Résultats!AT292</f>
        <v>400174.076</v>
      </c>
      <c r="AS4" s="256">
        <f>Résultats!AU292</f>
        <v>401824.50880000001</v>
      </c>
      <c r="AT4" s="256">
        <f>Résultats!AV292</f>
        <v>403506.48509999999</v>
      </c>
      <c r="AU4" s="257">
        <f>Résultats!AW292</f>
        <v>405224.01010000001</v>
      </c>
      <c r="AV4" s="253"/>
      <c r="AW4" s="253"/>
    </row>
    <row r="5" spans="1:49" x14ac:dyDescent="0.35">
      <c r="B5" s="258" t="s">
        <v>496</v>
      </c>
      <c r="C5" s="259">
        <f>Résultats!E287</f>
        <v>163461.30420000001</v>
      </c>
      <c r="D5" s="212">
        <f>Résultats!F287</f>
        <v>168432.22510000001</v>
      </c>
      <c r="E5" s="212">
        <f>Résultats!G287</f>
        <v>175099.23300000001</v>
      </c>
      <c r="F5" s="212">
        <f>Résultats!H287</f>
        <v>184375.0638</v>
      </c>
      <c r="G5" s="212">
        <f>Résultats!I287</f>
        <v>192030.4235</v>
      </c>
      <c r="H5" s="212">
        <f>Résultats!J287</f>
        <v>200640.8302</v>
      </c>
      <c r="I5" s="212">
        <f>Résultats!K287</f>
        <v>215030.5569</v>
      </c>
      <c r="J5" s="212">
        <f>Résultats!L287</f>
        <v>230856.481</v>
      </c>
      <c r="K5" s="212">
        <f>Résultats!M287</f>
        <v>247457.1078</v>
      </c>
      <c r="L5" s="212">
        <f>Résultats!N287</f>
        <v>260450.02830000001</v>
      </c>
      <c r="M5" s="212">
        <f>Résultats!O287</f>
        <v>261242.96429999999</v>
      </c>
      <c r="N5" s="212">
        <f>Résultats!P287</f>
        <v>258856.2923</v>
      </c>
      <c r="O5" s="212">
        <f>Résultats!Q287</f>
        <v>254988.948</v>
      </c>
      <c r="P5" s="212">
        <f>Résultats!R287</f>
        <v>253654.0907</v>
      </c>
      <c r="Q5" s="212">
        <f>Résultats!S287</f>
        <v>254237.35339999999</v>
      </c>
      <c r="R5" s="212">
        <f>Résultats!T287</f>
        <v>257189.93580000001</v>
      </c>
      <c r="S5" s="212">
        <f>Résultats!U287</f>
        <v>258543.78959999999</v>
      </c>
      <c r="T5" s="212">
        <f>Résultats!V287</f>
        <v>259386.7746</v>
      </c>
      <c r="U5" s="212">
        <f>Résultats!W287</f>
        <v>259872.60509999999</v>
      </c>
      <c r="V5" s="212">
        <f>Résultats!X287</f>
        <v>259950.0791</v>
      </c>
      <c r="W5" s="212">
        <f>Résultats!Y287</f>
        <v>260432.4638</v>
      </c>
      <c r="X5" s="212">
        <f>Résultats!Z287</f>
        <v>261288.34409999999</v>
      </c>
      <c r="Y5" s="212">
        <f>Résultats!AA287</f>
        <v>262397.24920000002</v>
      </c>
      <c r="Z5" s="212">
        <f>Résultats!AB287</f>
        <v>263596.42790000001</v>
      </c>
      <c r="AA5" s="212">
        <f>Résultats!AC287</f>
        <v>264782.23139999999</v>
      </c>
      <c r="AB5" s="212">
        <f>Résultats!AD287</f>
        <v>265985.00060000003</v>
      </c>
      <c r="AC5" s="212">
        <f>Résultats!AE287</f>
        <v>267086.46759999997</v>
      </c>
      <c r="AD5" s="212">
        <f>Résultats!AF287</f>
        <v>268069.82319999998</v>
      </c>
      <c r="AE5" s="212">
        <f>Résultats!AG287</f>
        <v>268938.96299999999</v>
      </c>
      <c r="AF5" s="212">
        <f>Résultats!AH287</f>
        <v>269712.69260000001</v>
      </c>
      <c r="AG5" s="212">
        <f>Résultats!AI287</f>
        <v>270385.08789999998</v>
      </c>
      <c r="AH5" s="212">
        <f>Résultats!AJ287</f>
        <v>270995.2133</v>
      </c>
      <c r="AI5" s="212">
        <f>Résultats!AK287</f>
        <v>271586.89909999998</v>
      </c>
      <c r="AJ5" s="212">
        <f>Résultats!AL287</f>
        <v>272179.96399999998</v>
      </c>
      <c r="AK5" s="212">
        <f>Résultats!AM287</f>
        <v>272805.15970000002</v>
      </c>
      <c r="AL5" s="212">
        <f>Résultats!AN287</f>
        <v>273369.60129999998</v>
      </c>
      <c r="AM5" s="212">
        <f>Résultats!AO287</f>
        <v>274003.24109999998</v>
      </c>
      <c r="AN5" s="212">
        <f>Résultats!AP287</f>
        <v>274724.62410000002</v>
      </c>
      <c r="AO5" s="212">
        <f>Résultats!AQ287</f>
        <v>275520.39809999999</v>
      </c>
      <c r="AP5" s="212">
        <f>Résultats!AR287</f>
        <v>276381.18410000001</v>
      </c>
      <c r="AQ5" s="212">
        <f>Résultats!AS287</f>
        <v>277288.86099999998</v>
      </c>
      <c r="AR5" s="212">
        <f>Résultats!AT287</f>
        <v>278239.18089999998</v>
      </c>
      <c r="AS5" s="212">
        <f>Résultats!AU287</f>
        <v>279233.99609999999</v>
      </c>
      <c r="AT5" s="212">
        <f>Résultats!AV287</f>
        <v>280274.72590000002</v>
      </c>
      <c r="AU5" s="260">
        <f>Résultats!AW287</f>
        <v>281356.93089999998</v>
      </c>
    </row>
    <row r="6" spans="1:49" x14ac:dyDescent="0.35">
      <c r="B6" s="261" t="s">
        <v>497</v>
      </c>
      <c r="C6" s="262">
        <f>Résultats!E290</f>
        <v>47168.089010000003</v>
      </c>
      <c r="D6" s="263">
        <f>Résultats!F290</f>
        <v>49526.52895</v>
      </c>
      <c r="E6" s="263">
        <f>Résultats!G290</f>
        <v>49189.323729999996</v>
      </c>
      <c r="F6" s="263">
        <f>Résultats!H290</f>
        <v>50577.665509999999</v>
      </c>
      <c r="G6" s="263">
        <f>Résultats!I290</f>
        <v>51404.659030000003</v>
      </c>
      <c r="H6" s="263">
        <f>Résultats!J290</f>
        <v>52652.29189</v>
      </c>
      <c r="I6" s="263">
        <f>Résultats!K290</f>
        <v>53240.421770000001</v>
      </c>
      <c r="J6" s="263">
        <f>Résultats!L290</f>
        <v>54441.881390000002</v>
      </c>
      <c r="K6" s="263">
        <f>Résultats!M290</f>
        <v>56442.274799999999</v>
      </c>
      <c r="L6" s="263">
        <f>Résultats!N290</f>
        <v>57916.760419999999</v>
      </c>
      <c r="M6" s="263">
        <f>Résultats!O290</f>
        <v>56790.046549999999</v>
      </c>
      <c r="N6" s="263">
        <f>Résultats!P290</f>
        <v>56687.282290000003</v>
      </c>
      <c r="O6" s="263">
        <f>Résultats!Q290</f>
        <v>56747.768029999999</v>
      </c>
      <c r="P6" s="263">
        <f>Résultats!R290</f>
        <v>55974.758280000002</v>
      </c>
      <c r="Q6" s="263">
        <f>Résultats!S290</f>
        <v>56547.996440000003</v>
      </c>
      <c r="R6" s="263">
        <f>Résultats!T290</f>
        <v>56516.294699999999</v>
      </c>
      <c r="S6" s="263">
        <f>Résultats!U290</f>
        <v>56388.970679999999</v>
      </c>
      <c r="T6" s="263">
        <f>Résultats!V290</f>
        <v>56253.782740000002</v>
      </c>
      <c r="U6" s="263">
        <f>Résultats!W290</f>
        <v>55992.165650000003</v>
      </c>
      <c r="V6" s="263">
        <f>Résultats!X290</f>
        <v>55690.095509999999</v>
      </c>
      <c r="W6" s="263">
        <f>Résultats!Y290</f>
        <v>55469.059209999999</v>
      </c>
      <c r="X6" s="263">
        <f>Résultats!Z290</f>
        <v>55343.124309999999</v>
      </c>
      <c r="Y6" s="263">
        <f>Résultats!AA290</f>
        <v>55300.984349999999</v>
      </c>
      <c r="Z6" s="263">
        <f>Résultats!AB290</f>
        <v>55319.233379999998</v>
      </c>
      <c r="AA6" s="263">
        <f>Résultats!AC290</f>
        <v>55394.433709999998</v>
      </c>
      <c r="AB6" s="263">
        <f>Résultats!AD290</f>
        <v>55473.46787</v>
      </c>
      <c r="AC6" s="263">
        <f>Résultats!AE290</f>
        <v>55578.863870000001</v>
      </c>
      <c r="AD6" s="263">
        <f>Résultats!AF290</f>
        <v>55711.913569999997</v>
      </c>
      <c r="AE6" s="263">
        <f>Résultats!AG290</f>
        <v>55873.235789999999</v>
      </c>
      <c r="AF6" s="263">
        <f>Résultats!AH290</f>
        <v>56064.003689999998</v>
      </c>
      <c r="AG6" s="263">
        <f>Résultats!AI290</f>
        <v>56280.29262</v>
      </c>
      <c r="AH6" s="263">
        <f>Résultats!AJ290</f>
        <v>56518.438710000002</v>
      </c>
      <c r="AI6" s="263">
        <f>Résultats!AK290</f>
        <v>56771.26829</v>
      </c>
      <c r="AJ6" s="263">
        <f>Résultats!AL290</f>
        <v>57038.10267</v>
      </c>
      <c r="AK6" s="263">
        <f>Résultats!AM290</f>
        <v>57319.599370000004</v>
      </c>
      <c r="AL6" s="263">
        <f>Résultats!AN290</f>
        <v>57658.074090000002</v>
      </c>
      <c r="AM6" s="263">
        <f>Résultats!AO290</f>
        <v>58009.031730000002</v>
      </c>
      <c r="AN6" s="263">
        <f>Résultats!AP290</f>
        <v>58354.972399999999</v>
      </c>
      <c r="AO6" s="263">
        <f>Résultats!AQ290</f>
        <v>58693.016589999999</v>
      </c>
      <c r="AP6" s="263">
        <f>Résultats!AR290</f>
        <v>59018.748850000004</v>
      </c>
      <c r="AQ6" s="263">
        <f>Résultats!AS290</f>
        <v>59331.296990000003</v>
      </c>
      <c r="AR6" s="263">
        <f>Résultats!AT290</f>
        <v>59632.221039999997</v>
      </c>
      <c r="AS6" s="263">
        <f>Résultats!AU290</f>
        <v>59920.719279999998</v>
      </c>
      <c r="AT6" s="263">
        <f>Résultats!AV290</f>
        <v>60195.870990000003</v>
      </c>
      <c r="AU6" s="264">
        <f>Résultats!AW290</f>
        <v>60461.863980000002</v>
      </c>
      <c r="AV6" s="253"/>
    </row>
    <row r="7" spans="1:49" x14ac:dyDescent="0.35">
      <c r="B7" s="258" t="s">
        <v>498</v>
      </c>
      <c r="C7" s="259">
        <f>Résultats!E291</f>
        <v>580650.23010000004</v>
      </c>
      <c r="D7" s="212">
        <f>Résultats!F291</f>
        <v>598711.18119999999</v>
      </c>
      <c r="E7" s="212">
        <f>Résultats!G291</f>
        <v>601302.35640000005</v>
      </c>
      <c r="F7" s="212">
        <f>Résultats!H291</f>
        <v>618254.22450000001</v>
      </c>
      <c r="G7" s="212">
        <f>Résultats!I291</f>
        <v>629273.33019999997</v>
      </c>
      <c r="H7" s="212">
        <f>Résultats!J291</f>
        <v>643578.0919</v>
      </c>
      <c r="I7" s="212">
        <f>Résultats!K291</f>
        <v>659570.36589999998</v>
      </c>
      <c r="J7" s="212">
        <f>Résultats!L291</f>
        <v>680782.07160000002</v>
      </c>
      <c r="K7" s="212">
        <f>Résultats!M291</f>
        <v>707668.81539999996</v>
      </c>
      <c r="L7" s="212">
        <f>Résultats!N291</f>
        <v>726436.33310000005</v>
      </c>
      <c r="M7" s="212">
        <f>Résultats!O291</f>
        <v>721131.15060000005</v>
      </c>
      <c r="N7" s="212">
        <f>Résultats!P291</f>
        <v>719922.1422</v>
      </c>
      <c r="O7" s="212">
        <f>Résultats!Q291</f>
        <v>718558.47479999997</v>
      </c>
      <c r="P7" s="212">
        <f>Résultats!R291</f>
        <v>716020.36100000003</v>
      </c>
      <c r="Q7" s="212">
        <f>Résultats!S291</f>
        <v>721840.91879999998</v>
      </c>
      <c r="R7" s="212">
        <f>Résultats!T291</f>
        <v>726382.50430000003</v>
      </c>
      <c r="S7" s="212">
        <f>Résultats!U291</f>
        <v>727341.38769999996</v>
      </c>
      <c r="T7" s="212">
        <f>Résultats!V291</f>
        <v>727544.42180000001</v>
      </c>
      <c r="U7" s="212">
        <f>Résultats!W291</f>
        <v>726365.3676</v>
      </c>
      <c r="V7" s="212">
        <f>Résultats!X291</f>
        <v>724310.25859999994</v>
      </c>
      <c r="W7" s="212">
        <f>Résultats!Y291</f>
        <v>723381.19869999995</v>
      </c>
      <c r="X7" s="212">
        <f>Résultats!Z291</f>
        <v>723569.23419999995</v>
      </c>
      <c r="Y7" s="212">
        <f>Résultats!AA291</f>
        <v>724611.53319999995</v>
      </c>
      <c r="Z7" s="212">
        <f>Résultats!AB291</f>
        <v>726213.01599999995</v>
      </c>
      <c r="AA7" s="212">
        <f>Résultats!AC291</f>
        <v>728205.94440000004</v>
      </c>
      <c r="AB7" s="212">
        <f>Résultats!AD291</f>
        <v>730207.76569999999</v>
      </c>
      <c r="AC7" s="212">
        <f>Résultats!AE291</f>
        <v>732263.8469</v>
      </c>
      <c r="AD7" s="212">
        <f>Résultats!AF291</f>
        <v>734371.72739999997</v>
      </c>
      <c r="AE7" s="212">
        <f>Résultats!AG291</f>
        <v>736545.01729999995</v>
      </c>
      <c r="AF7" s="212">
        <f>Résultats!AH291</f>
        <v>738819.26399999997</v>
      </c>
      <c r="AG7" s="212">
        <f>Résultats!AI291</f>
        <v>741160.07420000003</v>
      </c>
      <c r="AH7" s="212">
        <f>Résultats!AJ291</f>
        <v>743586.696</v>
      </c>
      <c r="AI7" s="212">
        <f>Résultats!AK291</f>
        <v>746096.52639999997</v>
      </c>
      <c r="AJ7" s="212">
        <f>Résultats!AL291</f>
        <v>748708.69070000004</v>
      </c>
      <c r="AK7" s="212">
        <f>Résultats!AM291</f>
        <v>751459.10049999994</v>
      </c>
      <c r="AL7" s="212">
        <f>Résultats!AN291</f>
        <v>754580.34849999996</v>
      </c>
      <c r="AM7" s="212">
        <f>Résultats!AO291</f>
        <v>757880.5747</v>
      </c>
      <c r="AN7" s="212">
        <f>Résultats!AP291</f>
        <v>761245.52280000004</v>
      </c>
      <c r="AO7" s="212">
        <f>Résultats!AQ291</f>
        <v>764635.60149999999</v>
      </c>
      <c r="AP7" s="212">
        <f>Résultats!AR291</f>
        <v>768008.43169999996</v>
      </c>
      <c r="AQ7" s="212">
        <f>Résultats!AS291</f>
        <v>771335.76870000002</v>
      </c>
      <c r="AR7" s="212">
        <f>Résultats!AT291</f>
        <v>774625.35010000004</v>
      </c>
      <c r="AS7" s="212">
        <f>Résultats!AU291</f>
        <v>777874.60060000001</v>
      </c>
      <c r="AT7" s="212">
        <f>Résultats!AV291</f>
        <v>781078.71669999999</v>
      </c>
      <c r="AU7" s="260">
        <f>Résultats!AW291</f>
        <v>784263.21290000004</v>
      </c>
    </row>
    <row r="8" spans="1:49" x14ac:dyDescent="0.35">
      <c r="B8" s="258" t="s">
        <v>499</v>
      </c>
      <c r="C8" s="259">
        <f>Résultats!E288</f>
        <v>533482.14110000001</v>
      </c>
      <c r="D8" s="212">
        <f>Résultats!F288</f>
        <v>549193.42949999997</v>
      </c>
      <c r="E8" s="212">
        <f>Résultats!G288</f>
        <v>552125.20750000002</v>
      </c>
      <c r="F8" s="212">
        <f>Résultats!H288</f>
        <v>567689.07709999999</v>
      </c>
      <c r="G8" s="212">
        <f>Résultats!I288</f>
        <v>577881.47109999997</v>
      </c>
      <c r="H8" s="212">
        <f>Résultats!J288</f>
        <v>590938.95559999999</v>
      </c>
      <c r="I8" s="212">
        <f>Résultats!K288</f>
        <v>606348.71059999999</v>
      </c>
      <c r="J8" s="212">
        <f>Résultats!L288</f>
        <v>626362.15890000004</v>
      </c>
      <c r="K8" s="212">
        <f>Résultats!M288</f>
        <v>651249.59259999997</v>
      </c>
      <c r="L8" s="212">
        <f>Résultats!N288</f>
        <v>668543.24080000003</v>
      </c>
      <c r="M8" s="212">
        <f>Résultats!O288</f>
        <v>664369.31969999999</v>
      </c>
      <c r="N8" s="212">
        <f>Résultats!P288</f>
        <v>663263.02879999997</v>
      </c>
      <c r="O8" s="212">
        <f>Résultats!Q288</f>
        <v>661839.09210000001</v>
      </c>
      <c r="P8" s="212">
        <f>Résultats!R288</f>
        <v>660077.05740000005</v>
      </c>
      <c r="Q8" s="212">
        <f>Résultats!S288</f>
        <v>665324.76679999998</v>
      </c>
      <c r="R8" s="212">
        <f>Résultats!T288</f>
        <v>667779.48219999997</v>
      </c>
      <c r="S8" s="212">
        <f>Résultats!U288</f>
        <v>668194.7977</v>
      </c>
      <c r="T8" s="212">
        <f>Résultats!V288</f>
        <v>667864.27099999995</v>
      </c>
      <c r="U8" s="212">
        <f>Résultats!W288</f>
        <v>666286.04839999997</v>
      </c>
      <c r="V8" s="212">
        <f>Résultats!X288</f>
        <v>663880.56140000001</v>
      </c>
      <c r="W8" s="212">
        <f>Résultats!Y288</f>
        <v>662515.98829999997</v>
      </c>
      <c r="X8" s="212">
        <f>Résultats!Z288</f>
        <v>662166.2513</v>
      </c>
      <c r="Y8" s="212">
        <f>Résultats!AA288</f>
        <v>662579.19590000005</v>
      </c>
      <c r="Z8" s="212">
        <f>Résultats!AB288</f>
        <v>663483.84259999997</v>
      </c>
      <c r="AA8" s="212">
        <f>Résultats!AC288</f>
        <v>664716.24439999997</v>
      </c>
      <c r="AB8" s="212">
        <f>Résultats!AD288</f>
        <v>665950.5466</v>
      </c>
      <c r="AC8" s="212">
        <f>Résultats!AE288</f>
        <v>667208.98140000005</v>
      </c>
      <c r="AD8" s="212">
        <f>Résultats!AF288</f>
        <v>668487.71979999996</v>
      </c>
      <c r="AE8" s="212">
        <f>Résultats!AG288</f>
        <v>669799.44990000001</v>
      </c>
      <c r="AF8" s="212">
        <f>Résultats!AH288</f>
        <v>671177.84770000004</v>
      </c>
      <c r="AG8" s="212">
        <f>Résultats!AI288</f>
        <v>672592.7733</v>
      </c>
      <c r="AH8" s="212">
        <f>Résultats!AJ288</f>
        <v>674066.64430000004</v>
      </c>
      <c r="AI8" s="212">
        <f>Résultats!AK288</f>
        <v>675603.85580000002</v>
      </c>
      <c r="AJ8" s="212">
        <f>Résultats!AL288</f>
        <v>677223.62719999999</v>
      </c>
      <c r="AK8" s="212">
        <f>Résultats!AM288</f>
        <v>678960.21810000006</v>
      </c>
      <c r="AL8" s="212">
        <f>Résultats!AN288</f>
        <v>680998.69850000006</v>
      </c>
      <c r="AM8" s="212">
        <f>Résultats!AO288</f>
        <v>683194.87849999999</v>
      </c>
      <c r="AN8" s="212">
        <f>Résultats!AP288</f>
        <v>685454.11820000003</v>
      </c>
      <c r="AO8" s="212">
        <f>Résultats!AQ288</f>
        <v>687740.47450000001</v>
      </c>
      <c r="AP8" s="212">
        <f>Résultats!AR288</f>
        <v>690016.96140000003</v>
      </c>
      <c r="AQ8" s="212">
        <f>Résultats!AS288</f>
        <v>692256.97880000004</v>
      </c>
      <c r="AR8" s="212">
        <f>Résultats!AT288</f>
        <v>694466.62419999996</v>
      </c>
      <c r="AS8" s="212">
        <f>Résultats!AU288</f>
        <v>696644.29639999999</v>
      </c>
      <c r="AT8" s="212">
        <f>Résultats!AV288</f>
        <v>698786.35660000006</v>
      </c>
      <c r="AU8" s="260">
        <f>Résultats!AW288</f>
        <v>700913.51100000006</v>
      </c>
    </row>
    <row r="9" spans="1:49" x14ac:dyDescent="0.35">
      <c r="B9" s="261" t="s">
        <v>500</v>
      </c>
      <c r="C9" s="262">
        <f>Résultats!E289</f>
        <v>85388.794389999995</v>
      </c>
      <c r="D9" s="263">
        <f>Résultats!F289</f>
        <v>94624.030620000005</v>
      </c>
      <c r="E9" s="263">
        <f>Résultats!G289</f>
        <v>97309.61477</v>
      </c>
      <c r="F9" s="263">
        <f>Résultats!H289</f>
        <v>103596.51669999999</v>
      </c>
      <c r="G9" s="263">
        <f>Résultats!I289</f>
        <v>107572.88219999999</v>
      </c>
      <c r="H9" s="263">
        <f>Résultats!J289</f>
        <v>114868.29549999999</v>
      </c>
      <c r="I9" s="263">
        <f>Résultats!K289</f>
        <v>120273.13920000001</v>
      </c>
      <c r="J9" s="263">
        <f>Résultats!L289</f>
        <v>126785.8879</v>
      </c>
      <c r="K9" s="263">
        <f>Résultats!M289</f>
        <v>135784.2187</v>
      </c>
      <c r="L9" s="263">
        <f>Résultats!N289</f>
        <v>145687.5558</v>
      </c>
      <c r="M9" s="263">
        <f>Résultats!O289</f>
        <v>136449.88690000001</v>
      </c>
      <c r="N9" s="263">
        <f>Résultats!P289</f>
        <v>131145.65659999999</v>
      </c>
      <c r="O9" s="263">
        <f>Résultats!Q289</f>
        <v>126036.6703</v>
      </c>
      <c r="P9" s="263">
        <f>Résultats!R289</f>
        <v>114478.12579999999</v>
      </c>
      <c r="Q9" s="263">
        <f>Résultats!S289</f>
        <v>113957.5534</v>
      </c>
      <c r="R9" s="263">
        <f>Résultats!T289</f>
        <v>113452.2179</v>
      </c>
      <c r="S9" s="263">
        <f>Résultats!U289</f>
        <v>113141.73759999999</v>
      </c>
      <c r="T9" s="263">
        <f>Résultats!V289</f>
        <v>113072.0344</v>
      </c>
      <c r="U9" s="263">
        <f>Résultats!W289</f>
        <v>112917.5928</v>
      </c>
      <c r="V9" s="263">
        <f>Résultats!X289</f>
        <v>112833.1498</v>
      </c>
      <c r="W9" s="263">
        <f>Résultats!Y289</f>
        <v>112662.7424</v>
      </c>
      <c r="X9" s="263">
        <f>Résultats!Z289</f>
        <v>112565.7959</v>
      </c>
      <c r="Y9" s="263">
        <f>Résultats!AA289</f>
        <v>112620.7451</v>
      </c>
      <c r="Z9" s="263">
        <f>Résultats!AB289</f>
        <v>112697.49430000001</v>
      </c>
      <c r="AA9" s="263">
        <f>Résultats!AC289</f>
        <v>112851.0419</v>
      </c>
      <c r="AB9" s="263">
        <f>Résultats!AD289</f>
        <v>113081.1202</v>
      </c>
      <c r="AC9" s="263">
        <f>Résultats!AE289</f>
        <v>113398.19040000001</v>
      </c>
      <c r="AD9" s="263">
        <f>Résultats!AF289</f>
        <v>113787.7521</v>
      </c>
      <c r="AE9" s="263">
        <f>Résultats!AG289</f>
        <v>114242.65700000001</v>
      </c>
      <c r="AF9" s="263">
        <f>Résultats!AH289</f>
        <v>114758.13400000001</v>
      </c>
      <c r="AG9" s="263">
        <f>Résultats!AI289</f>
        <v>115329.348</v>
      </c>
      <c r="AH9" s="263">
        <f>Résultats!AJ289</f>
        <v>115943.8144</v>
      </c>
      <c r="AI9" s="263">
        <f>Résultats!AK289</f>
        <v>116584.2706</v>
      </c>
      <c r="AJ9" s="263">
        <f>Résultats!AL289</f>
        <v>117250.9737</v>
      </c>
      <c r="AK9" s="263">
        <f>Résultats!AM289</f>
        <v>117962.37609999999</v>
      </c>
      <c r="AL9" s="263">
        <f>Résultats!AN289</f>
        <v>118718.2634</v>
      </c>
      <c r="AM9" s="263">
        <f>Résultats!AO289</f>
        <v>119466.2791</v>
      </c>
      <c r="AN9" s="263">
        <f>Résultats!AP289</f>
        <v>120190.1553</v>
      </c>
      <c r="AO9" s="263">
        <f>Résultats!AQ289</f>
        <v>120898.55250000001</v>
      </c>
      <c r="AP9" s="263">
        <f>Résultats!AR289</f>
        <v>121589.6577</v>
      </c>
      <c r="AQ9" s="263">
        <f>Résultats!AS289</f>
        <v>122267.9902</v>
      </c>
      <c r="AR9" s="263">
        <f>Résultats!AT289</f>
        <v>122938.636</v>
      </c>
      <c r="AS9" s="263">
        <f>Résultats!AU289</f>
        <v>123598.5297</v>
      </c>
      <c r="AT9" s="263">
        <f>Résultats!AV289</f>
        <v>124244.091</v>
      </c>
      <c r="AU9" s="264">
        <f>Résultats!AW289</f>
        <v>124883.7911</v>
      </c>
    </row>
    <row r="10" spans="1:49" x14ac:dyDescent="0.35">
      <c r="B10" s="249" t="s">
        <v>501</v>
      </c>
      <c r="C10" s="250">
        <f t="shared" ref="C10:AU10" si="1">C5+C8</f>
        <v>696943.44530000002</v>
      </c>
      <c r="D10" s="251">
        <f t="shared" si="1"/>
        <v>717625.65460000001</v>
      </c>
      <c r="E10" s="251">
        <f t="shared" si="1"/>
        <v>727224.44050000003</v>
      </c>
      <c r="F10" s="251">
        <f t="shared" si="1"/>
        <v>752064.1409</v>
      </c>
      <c r="G10" s="251">
        <f t="shared" si="1"/>
        <v>769911.8946</v>
      </c>
      <c r="H10" s="251">
        <f t="shared" si="1"/>
        <v>791579.78579999995</v>
      </c>
      <c r="I10" s="251">
        <f t="shared" si="1"/>
        <v>821379.26749999996</v>
      </c>
      <c r="J10" s="251">
        <f t="shared" si="1"/>
        <v>857218.63990000007</v>
      </c>
      <c r="K10" s="251">
        <f t="shared" si="1"/>
        <v>898706.70039999997</v>
      </c>
      <c r="L10" s="251">
        <f t="shared" si="1"/>
        <v>928993.26910000003</v>
      </c>
      <c r="M10" s="251">
        <f t="shared" si="1"/>
        <v>925612.28399999999</v>
      </c>
      <c r="N10" s="251">
        <f t="shared" si="1"/>
        <v>922119.32109999994</v>
      </c>
      <c r="O10" s="251">
        <f t="shared" si="1"/>
        <v>916828.04009999998</v>
      </c>
      <c r="P10" s="251">
        <f t="shared" si="1"/>
        <v>913731.14810000011</v>
      </c>
      <c r="Q10" s="251">
        <f t="shared" si="1"/>
        <v>919562.1202</v>
      </c>
      <c r="R10" s="251">
        <f t="shared" si="1"/>
        <v>924969.41799999995</v>
      </c>
      <c r="S10" s="251">
        <f t="shared" si="1"/>
        <v>926738.58730000001</v>
      </c>
      <c r="T10" s="251">
        <f t="shared" si="1"/>
        <v>927251.04559999995</v>
      </c>
      <c r="U10" s="251">
        <f t="shared" si="1"/>
        <v>926158.65350000001</v>
      </c>
      <c r="V10" s="251">
        <f t="shared" si="1"/>
        <v>923830.64049999998</v>
      </c>
      <c r="W10" s="251">
        <f t="shared" si="1"/>
        <v>922948.45209999999</v>
      </c>
      <c r="X10" s="251">
        <f t="shared" si="1"/>
        <v>923454.59539999999</v>
      </c>
      <c r="Y10" s="251">
        <f t="shared" si="1"/>
        <v>924976.44510000013</v>
      </c>
      <c r="Z10" s="251">
        <f t="shared" si="1"/>
        <v>927080.27049999998</v>
      </c>
      <c r="AA10" s="251">
        <f t="shared" si="1"/>
        <v>929498.4757999999</v>
      </c>
      <c r="AB10" s="251">
        <f t="shared" si="1"/>
        <v>931935.54720000003</v>
      </c>
      <c r="AC10" s="251">
        <f t="shared" si="1"/>
        <v>934295.44900000002</v>
      </c>
      <c r="AD10" s="251">
        <f t="shared" si="1"/>
        <v>936557.54299999995</v>
      </c>
      <c r="AE10" s="251">
        <f t="shared" si="1"/>
        <v>938738.4129</v>
      </c>
      <c r="AF10" s="251">
        <f t="shared" si="1"/>
        <v>940890.54029999999</v>
      </c>
      <c r="AG10" s="251">
        <f t="shared" si="1"/>
        <v>942977.86119999993</v>
      </c>
      <c r="AH10" s="251">
        <f t="shared" si="1"/>
        <v>945061.85759999999</v>
      </c>
      <c r="AI10" s="251">
        <f t="shared" si="1"/>
        <v>947190.75490000006</v>
      </c>
      <c r="AJ10" s="251">
        <f t="shared" si="1"/>
        <v>949403.59119999991</v>
      </c>
      <c r="AK10" s="251">
        <f t="shared" si="1"/>
        <v>951765.37780000013</v>
      </c>
      <c r="AL10" s="251">
        <f t="shared" si="1"/>
        <v>954368.29980000004</v>
      </c>
      <c r="AM10" s="251">
        <f t="shared" si="1"/>
        <v>957198.11959999998</v>
      </c>
      <c r="AN10" s="251">
        <f t="shared" si="1"/>
        <v>960178.74230000004</v>
      </c>
      <c r="AO10" s="251">
        <f t="shared" si="1"/>
        <v>963260.8726</v>
      </c>
      <c r="AP10" s="251">
        <f t="shared" si="1"/>
        <v>966398.1455000001</v>
      </c>
      <c r="AQ10" s="251">
        <f t="shared" si="1"/>
        <v>969545.83979999996</v>
      </c>
      <c r="AR10" s="251">
        <f t="shared" si="1"/>
        <v>972705.8051</v>
      </c>
      <c r="AS10" s="251">
        <f t="shared" si="1"/>
        <v>975878.29249999998</v>
      </c>
      <c r="AT10" s="251">
        <f t="shared" si="1"/>
        <v>979061.08250000002</v>
      </c>
      <c r="AU10" s="252">
        <f t="shared" si="1"/>
        <v>982270.44189999998</v>
      </c>
    </row>
    <row r="11" spans="1:49" x14ac:dyDescent="0.35">
      <c r="C11" s="265"/>
      <c r="D11" s="265"/>
      <c r="E11" s="265"/>
      <c r="F11" s="265"/>
      <c r="G11" s="265"/>
      <c r="H11" s="265"/>
      <c r="I11" s="265"/>
      <c r="J11" s="265"/>
      <c r="K11" s="265"/>
      <c r="L11" s="265"/>
      <c r="M11" s="265"/>
      <c r="N11" s="265"/>
      <c r="O11" s="265"/>
      <c r="P11" s="265"/>
      <c r="Q11" s="265"/>
      <c r="R11" s="265"/>
      <c r="S11" s="265"/>
      <c r="T11" s="265"/>
      <c r="U11" s="265"/>
      <c r="V11" s="265"/>
      <c r="W11" s="265"/>
      <c r="X11" s="265"/>
      <c r="Y11" s="265"/>
      <c r="Z11" s="265"/>
      <c r="AA11" s="265"/>
      <c r="AB11" s="265"/>
      <c r="AC11" s="265"/>
      <c r="AD11" s="265"/>
      <c r="AE11" s="265"/>
      <c r="AF11" s="265"/>
      <c r="AG11" s="265"/>
      <c r="AH11" s="265"/>
      <c r="AI11" s="265"/>
      <c r="AJ11" s="265"/>
      <c r="AK11" s="265"/>
      <c r="AL11" s="265"/>
      <c r="AM11" s="265"/>
      <c r="AN11" s="265"/>
      <c r="AO11" s="265"/>
      <c r="AP11" s="265"/>
      <c r="AQ11" s="265"/>
      <c r="AR11" s="265"/>
      <c r="AS11" s="265"/>
      <c r="AT11" s="265"/>
      <c r="AU11" s="265"/>
    </row>
    <row r="12" spans="1:49" s="244" customFormat="1" ht="45" customHeight="1" x14ac:dyDescent="0.35">
      <c r="A12" s="239" t="s">
        <v>502</v>
      </c>
      <c r="B12" s="240" t="s">
        <v>493</v>
      </c>
      <c r="C12" s="242">
        <v>2006</v>
      </c>
      <c r="D12" s="242">
        <v>2007</v>
      </c>
      <c r="E12" s="242">
        <v>2008</v>
      </c>
      <c r="F12" s="242">
        <v>2009</v>
      </c>
      <c r="G12" s="242">
        <v>2010</v>
      </c>
      <c r="H12" s="242">
        <v>2011</v>
      </c>
      <c r="I12" s="242">
        <v>2012</v>
      </c>
      <c r="J12" s="242">
        <v>2013</v>
      </c>
      <c r="K12" s="242">
        <v>2014</v>
      </c>
      <c r="L12" s="242">
        <v>2015</v>
      </c>
      <c r="M12" s="242">
        <v>2016</v>
      </c>
      <c r="N12" s="242">
        <v>2017</v>
      </c>
      <c r="O12" s="242">
        <v>2018</v>
      </c>
      <c r="P12" s="242">
        <v>2019</v>
      </c>
      <c r="Q12" s="242">
        <v>2020</v>
      </c>
      <c r="R12" s="242">
        <v>2021</v>
      </c>
      <c r="S12" s="242">
        <v>2022</v>
      </c>
      <c r="T12" s="242">
        <v>2023</v>
      </c>
      <c r="U12" s="242">
        <v>2024</v>
      </c>
      <c r="V12" s="242">
        <v>2025</v>
      </c>
      <c r="W12" s="242">
        <v>2026</v>
      </c>
      <c r="X12" s="242">
        <v>2027</v>
      </c>
      <c r="Y12" s="242">
        <v>2028</v>
      </c>
      <c r="Z12" s="242">
        <v>2029</v>
      </c>
      <c r="AA12" s="242">
        <v>2030</v>
      </c>
      <c r="AB12" s="242">
        <v>2031</v>
      </c>
      <c r="AC12" s="242">
        <v>2032</v>
      </c>
      <c r="AD12" s="242">
        <v>2033</v>
      </c>
      <c r="AE12" s="242">
        <v>2034</v>
      </c>
      <c r="AF12" s="242">
        <v>2035</v>
      </c>
      <c r="AG12" s="242">
        <v>2036</v>
      </c>
      <c r="AH12" s="242">
        <v>2037</v>
      </c>
      <c r="AI12" s="242">
        <v>2038</v>
      </c>
      <c r="AJ12" s="242">
        <v>2039</v>
      </c>
      <c r="AK12" s="242">
        <v>2040</v>
      </c>
      <c r="AL12" s="242">
        <v>2041</v>
      </c>
      <c r="AM12" s="242">
        <v>2042</v>
      </c>
      <c r="AN12" s="242">
        <v>2043</v>
      </c>
      <c r="AO12" s="242">
        <v>2044</v>
      </c>
      <c r="AP12" s="242">
        <v>2045</v>
      </c>
      <c r="AQ12" s="242">
        <v>2046</v>
      </c>
      <c r="AR12" s="242">
        <v>2047</v>
      </c>
      <c r="AS12" s="242">
        <v>2048</v>
      </c>
      <c r="AT12" s="242">
        <v>2049</v>
      </c>
      <c r="AU12" s="243">
        <v>2050</v>
      </c>
    </row>
    <row r="13" spans="1:49" x14ac:dyDescent="0.35">
      <c r="B13" s="245" t="s">
        <v>1</v>
      </c>
      <c r="C13" s="246">
        <f t="shared" ref="C13:AU13" si="2">C14+C15+C18</f>
        <v>1099450.1183000002</v>
      </c>
      <c r="D13" s="247">
        <f t="shared" si="2"/>
        <v>1138707.6327</v>
      </c>
      <c r="E13" s="247">
        <f t="shared" si="2"/>
        <v>1157203.8044</v>
      </c>
      <c r="F13" s="247">
        <f t="shared" si="2"/>
        <v>1191039.9865999999</v>
      </c>
      <c r="G13" s="247">
        <f t="shared" si="2"/>
        <v>1205657.4443000001</v>
      </c>
      <c r="H13" s="247">
        <f t="shared" si="2"/>
        <v>1235182.6534000002</v>
      </c>
      <c r="I13" s="247">
        <f t="shared" si="2"/>
        <v>1273184.0904000001</v>
      </c>
      <c r="J13" s="247">
        <f t="shared" si="2"/>
        <v>1316922.1002</v>
      </c>
      <c r="K13" s="247">
        <f t="shared" si="2"/>
        <v>1374726.0870000001</v>
      </c>
      <c r="L13" s="247">
        <f t="shared" si="2"/>
        <v>1425228.5901000001</v>
      </c>
      <c r="M13" s="247">
        <f t="shared" si="2"/>
        <v>1418661.0459</v>
      </c>
      <c r="N13" s="247">
        <f t="shared" si="2"/>
        <v>1418230.8152999999</v>
      </c>
      <c r="O13" s="247">
        <f t="shared" si="2"/>
        <v>1416364.8611999999</v>
      </c>
      <c r="P13" s="247">
        <f t="shared" si="2"/>
        <v>1411850.1879</v>
      </c>
      <c r="Q13" s="247">
        <f t="shared" si="2"/>
        <v>1417009.1247</v>
      </c>
      <c r="R13" s="247">
        <f t="shared" si="2"/>
        <v>1423305.4908</v>
      </c>
      <c r="S13" s="247">
        <f t="shared" si="2"/>
        <v>1425515.4992</v>
      </c>
      <c r="T13" s="247">
        <f t="shared" si="2"/>
        <v>1425847.5859000001</v>
      </c>
      <c r="U13" s="247">
        <f t="shared" si="2"/>
        <v>1431323.6094999998</v>
      </c>
      <c r="V13" s="247">
        <f t="shared" si="2"/>
        <v>1434054.5248</v>
      </c>
      <c r="W13" s="247">
        <f t="shared" si="2"/>
        <v>1438711.9324</v>
      </c>
      <c r="X13" s="247">
        <f t="shared" si="2"/>
        <v>1445343.6235</v>
      </c>
      <c r="Y13" s="247">
        <f t="shared" si="2"/>
        <v>1453875.5885999999</v>
      </c>
      <c r="Z13" s="247">
        <f t="shared" si="2"/>
        <v>1463581.1377000001</v>
      </c>
      <c r="AA13" s="247">
        <f t="shared" si="2"/>
        <v>1474133.1266000001</v>
      </c>
      <c r="AB13" s="247">
        <f t="shared" si="2"/>
        <v>1485166.0959999999</v>
      </c>
      <c r="AC13" s="247">
        <f t="shared" si="2"/>
        <v>1496380.0729</v>
      </c>
      <c r="AD13" s="247">
        <f t="shared" si="2"/>
        <v>1507537.7388999998</v>
      </c>
      <c r="AE13" s="247">
        <f t="shared" si="2"/>
        <v>1518573.7905999999</v>
      </c>
      <c r="AF13" s="247">
        <f t="shared" si="2"/>
        <v>1529579.65</v>
      </c>
      <c r="AG13" s="247">
        <f t="shared" si="2"/>
        <v>1540487.8089999999</v>
      </c>
      <c r="AH13" s="247">
        <f t="shared" si="2"/>
        <v>1551408.1810999999</v>
      </c>
      <c r="AI13" s="247">
        <f t="shared" si="2"/>
        <v>1562386.2834000001</v>
      </c>
      <c r="AJ13" s="247">
        <f t="shared" si="2"/>
        <v>1573667.1778000002</v>
      </c>
      <c r="AK13" s="247">
        <f t="shared" si="2"/>
        <v>1585312.9890000001</v>
      </c>
      <c r="AL13" s="247">
        <f t="shared" si="2"/>
        <v>1597648.5765</v>
      </c>
      <c r="AM13" s="247">
        <f t="shared" si="2"/>
        <v>1610622.0861999998</v>
      </c>
      <c r="AN13" s="247">
        <f t="shared" si="2"/>
        <v>1624093.1853999998</v>
      </c>
      <c r="AO13" s="247">
        <f t="shared" si="2"/>
        <v>1638098.0079999999</v>
      </c>
      <c r="AP13" s="247">
        <f t="shared" si="2"/>
        <v>1652577.5135999999</v>
      </c>
      <c r="AQ13" s="247">
        <f t="shared" si="2"/>
        <v>1667422.8307999999</v>
      </c>
      <c r="AR13" s="247">
        <f t="shared" si="2"/>
        <v>1682700.6211000001</v>
      </c>
      <c r="AS13" s="247">
        <f t="shared" si="2"/>
        <v>1698384.9971</v>
      </c>
      <c r="AT13" s="247">
        <f t="shared" si="2"/>
        <v>1714423.0220999999</v>
      </c>
      <c r="AU13" s="248">
        <f t="shared" si="2"/>
        <v>1731094.6505</v>
      </c>
    </row>
    <row r="14" spans="1:49" x14ac:dyDescent="0.35">
      <c r="B14" s="249" t="s">
        <v>494</v>
      </c>
      <c r="C14" s="250">
        <f>Résultats!E294</f>
        <v>269949.78960000002</v>
      </c>
      <c r="D14" s="251">
        <f>Résultats!F294</f>
        <v>277098.17170000001</v>
      </c>
      <c r="E14" s="251">
        <f>Résultats!G294</f>
        <v>283659.86829999997</v>
      </c>
      <c r="F14" s="251">
        <f>Résultats!H294</f>
        <v>284994.99819999997</v>
      </c>
      <c r="G14" s="251">
        <f>Résultats!I294</f>
        <v>276969.24219999998</v>
      </c>
      <c r="H14" s="251">
        <f>Résultats!J294</f>
        <v>276311.07939999999</v>
      </c>
      <c r="I14" s="251">
        <f>Résultats!K294</f>
        <v>278560.18609999999</v>
      </c>
      <c r="J14" s="251">
        <f>Résultats!L294</f>
        <v>278778.19709999999</v>
      </c>
      <c r="K14" s="251">
        <f>Résultats!M294</f>
        <v>284116.59600000002</v>
      </c>
      <c r="L14" s="251">
        <f>Résultats!N294</f>
        <v>292990.47159999999</v>
      </c>
      <c r="M14" s="251">
        <f>Résultats!O294</f>
        <v>300379.13520000002</v>
      </c>
      <c r="N14" s="251">
        <f>Résultats!P294</f>
        <v>308878.95010000002</v>
      </c>
      <c r="O14" s="251">
        <f>Résultats!Q294</f>
        <v>317365.6201</v>
      </c>
      <c r="P14" s="251">
        <f>Résultats!R294</f>
        <v>328595.4534</v>
      </c>
      <c r="Q14" s="251">
        <f>Résultats!S294</f>
        <v>327873.1421</v>
      </c>
      <c r="R14" s="251">
        <f>Résultats!T294</f>
        <v>327196.73859999998</v>
      </c>
      <c r="S14" s="251">
        <f>Résultats!U294</f>
        <v>327409.57990000001</v>
      </c>
      <c r="T14" s="251">
        <f>Résultats!V294</f>
        <v>326764.87479999999</v>
      </c>
      <c r="U14" s="251">
        <f>Résultats!W294</f>
        <v>333217.77730000002</v>
      </c>
      <c r="V14" s="251">
        <f>Résultats!X294</f>
        <v>338119.90350000001</v>
      </c>
      <c r="W14" s="251">
        <f>Résultats!Y294</f>
        <v>343709.4852</v>
      </c>
      <c r="X14" s="251">
        <f>Résultats!Z294</f>
        <v>349759.48340000003</v>
      </c>
      <c r="Y14" s="251">
        <f>Résultats!AA294</f>
        <v>356370.87469999999</v>
      </c>
      <c r="Z14" s="251">
        <f>Résultats!AB294</f>
        <v>363340.02039999998</v>
      </c>
      <c r="AA14" s="251">
        <f>Résultats!AC294</f>
        <v>370552.8284</v>
      </c>
      <c r="AB14" s="251">
        <f>Résultats!AD294</f>
        <v>377970.97330000001</v>
      </c>
      <c r="AC14" s="251">
        <f>Résultats!AE294</f>
        <v>385430.85960000003</v>
      </c>
      <c r="AD14" s="251">
        <f>Résultats!AF294</f>
        <v>392795.27899999998</v>
      </c>
      <c r="AE14" s="251">
        <f>Résultats!AG294</f>
        <v>400035.85989999998</v>
      </c>
      <c r="AF14" s="251">
        <f>Résultats!AH294</f>
        <v>407221.97249999997</v>
      </c>
      <c r="AG14" s="251">
        <f>Résultats!AI294</f>
        <v>414341.52409999998</v>
      </c>
      <c r="AH14" s="251">
        <f>Résultats!AJ294</f>
        <v>421455.72859999997</v>
      </c>
      <c r="AI14" s="251">
        <f>Résultats!AK294</f>
        <v>428582.18430000002</v>
      </c>
      <c r="AJ14" s="251">
        <f>Résultats!AL294</f>
        <v>435914.51770000003</v>
      </c>
      <c r="AK14" s="251">
        <f>Résultats!AM294</f>
        <v>443504.58110000001</v>
      </c>
      <c r="AL14" s="251">
        <f>Résultats!AN294</f>
        <v>451457.88699999999</v>
      </c>
      <c r="AM14" s="251">
        <f>Résultats!AO294</f>
        <v>459809.89630000002</v>
      </c>
      <c r="AN14" s="251">
        <f>Résultats!AP294</f>
        <v>468508.27549999999</v>
      </c>
      <c r="AO14" s="251">
        <f>Résultats!AQ294</f>
        <v>477624.98100000003</v>
      </c>
      <c r="AP14" s="251">
        <f>Résultats!AR294</f>
        <v>487160.99959999998</v>
      </c>
      <c r="AQ14" s="251">
        <f>Résultats!AS294</f>
        <v>497061.38179999997</v>
      </c>
      <c r="AR14" s="251">
        <f>Résultats!AT294</f>
        <v>507397.16580000002</v>
      </c>
      <c r="AS14" s="251">
        <f>Résultats!AU294</f>
        <v>518157.02309999999</v>
      </c>
      <c r="AT14" s="251">
        <f>Résultats!AV294</f>
        <v>529301.63500000001</v>
      </c>
      <c r="AU14" s="252">
        <f>Résultats!AW294</f>
        <v>541036.3517</v>
      </c>
    </row>
    <row r="15" spans="1:49" x14ac:dyDescent="0.35">
      <c r="B15" s="254" t="s">
        <v>495</v>
      </c>
      <c r="C15" s="255">
        <f>Résultats!E300</f>
        <v>248850.0986</v>
      </c>
      <c r="D15" s="256">
        <f>Résultats!F300</f>
        <v>262898.27980000002</v>
      </c>
      <c r="E15" s="256">
        <f>Résultats!G300</f>
        <v>272241.5797</v>
      </c>
      <c r="F15" s="256">
        <f>Résultats!H300</f>
        <v>287790.76390000002</v>
      </c>
      <c r="G15" s="256">
        <f>Résultats!I300</f>
        <v>299414.87190000003</v>
      </c>
      <c r="H15" s="256">
        <f>Résultats!J300</f>
        <v>315293.48210000002</v>
      </c>
      <c r="I15" s="256">
        <f>Résultats!K300</f>
        <v>335053.53840000002</v>
      </c>
      <c r="J15" s="256">
        <f>Résultats!L300</f>
        <v>357361.83149999997</v>
      </c>
      <c r="K15" s="256">
        <f>Résultats!M300</f>
        <v>382940.67560000002</v>
      </c>
      <c r="L15" s="256">
        <f>Résultats!N300</f>
        <v>405801.78539999999</v>
      </c>
      <c r="M15" s="256">
        <f>Résultats!O300</f>
        <v>397150.76010000001</v>
      </c>
      <c r="N15" s="256">
        <f>Résultats!P300</f>
        <v>389429.723</v>
      </c>
      <c r="O15" s="256">
        <f>Résultats!Q300</f>
        <v>380440.76630000002</v>
      </c>
      <c r="P15" s="256">
        <f>Résultats!R300</f>
        <v>367234.37349999999</v>
      </c>
      <c r="Q15" s="256">
        <f>Résultats!S300</f>
        <v>367295.0638</v>
      </c>
      <c r="R15" s="256">
        <f>Résultats!T300</f>
        <v>369726.24790000002</v>
      </c>
      <c r="S15" s="256">
        <f>Résultats!U300</f>
        <v>370764.53159999999</v>
      </c>
      <c r="T15" s="256">
        <f>Résultats!V300</f>
        <v>371535.69420000003</v>
      </c>
      <c r="U15" s="256">
        <f>Résultats!W300</f>
        <v>371853.41269999999</v>
      </c>
      <c r="V15" s="256">
        <f>Résultats!X300</f>
        <v>371807.56809999997</v>
      </c>
      <c r="W15" s="256">
        <f>Résultats!Y300</f>
        <v>372051.41220000002</v>
      </c>
      <c r="X15" s="256">
        <f>Résultats!Z300</f>
        <v>372710.0724</v>
      </c>
      <c r="Y15" s="256">
        <f>Résultats!AA300</f>
        <v>373762.63520000002</v>
      </c>
      <c r="Z15" s="256">
        <f>Résultats!AB300</f>
        <v>374944.13459999999</v>
      </c>
      <c r="AA15" s="256">
        <f>Résultats!AC300</f>
        <v>376224.45779999997</v>
      </c>
      <c r="AB15" s="256">
        <f>Résultats!AD300</f>
        <v>377619.60369999998</v>
      </c>
      <c r="AC15" s="256">
        <f>Résultats!AE300</f>
        <v>379035.47820000001</v>
      </c>
      <c r="AD15" s="256">
        <f>Résultats!AF300</f>
        <v>380428.50640000001</v>
      </c>
      <c r="AE15" s="256">
        <f>Résultats!AG300</f>
        <v>381779.73979999998</v>
      </c>
      <c r="AF15" s="256">
        <f>Résultats!AH300</f>
        <v>383095.71049999999</v>
      </c>
      <c r="AG15" s="256">
        <f>Résultats!AI300</f>
        <v>384359.56800000003</v>
      </c>
      <c r="AH15" s="256">
        <f>Résultats!AJ300</f>
        <v>385593.467</v>
      </c>
      <c r="AI15" s="256">
        <f>Résultats!AK300</f>
        <v>386828.81060000003</v>
      </c>
      <c r="AJ15" s="256">
        <f>Résultats!AL300</f>
        <v>388088.0601</v>
      </c>
      <c r="AK15" s="256">
        <f>Résultats!AM300</f>
        <v>389387.17259999999</v>
      </c>
      <c r="AL15" s="256">
        <f>Résultats!AN300</f>
        <v>390681.59720000002</v>
      </c>
      <c r="AM15" s="256">
        <f>Résultats!AO300</f>
        <v>392042.84139999998</v>
      </c>
      <c r="AN15" s="256">
        <f>Résultats!AP300</f>
        <v>393477.4437</v>
      </c>
      <c r="AO15" s="256">
        <f>Résultats!AQ300</f>
        <v>394983.07640000002</v>
      </c>
      <c r="AP15" s="256">
        <f>Résultats!AR300</f>
        <v>396547.20289999997</v>
      </c>
      <c r="AQ15" s="256">
        <f>Résultats!AS300</f>
        <v>398153.67320000002</v>
      </c>
      <c r="AR15" s="256">
        <f>Résultats!AT300</f>
        <v>399798.97330000001</v>
      </c>
      <c r="AS15" s="256">
        <f>Résultats!AU300</f>
        <v>401477.56089999998</v>
      </c>
      <c r="AT15" s="256">
        <f>Résultats!AV300</f>
        <v>403184.79690000002</v>
      </c>
      <c r="AU15" s="257">
        <f>Résultats!AW300</f>
        <v>404934.18900000001</v>
      </c>
    </row>
    <row r="16" spans="1:49" x14ac:dyDescent="0.35">
      <c r="B16" s="258" t="s">
        <v>496</v>
      </c>
      <c r="C16" s="259">
        <f>Résultats!E295</f>
        <v>163461.30420000001</v>
      </c>
      <c r="D16" s="212">
        <f>Résultats!F295</f>
        <v>168432.22510000001</v>
      </c>
      <c r="E16" s="212">
        <f>Résultats!G295</f>
        <v>175099.23300000001</v>
      </c>
      <c r="F16" s="212">
        <f>Résultats!H295</f>
        <v>184375.0638</v>
      </c>
      <c r="G16" s="212">
        <f>Résultats!I295</f>
        <v>192030.4235</v>
      </c>
      <c r="H16" s="212">
        <f>Résultats!J295</f>
        <v>200640.8302</v>
      </c>
      <c r="I16" s="212">
        <f>Résultats!K295</f>
        <v>215030.5569</v>
      </c>
      <c r="J16" s="212">
        <f>Résultats!L295</f>
        <v>230856.481</v>
      </c>
      <c r="K16" s="212">
        <f>Résultats!M295</f>
        <v>247457.1078</v>
      </c>
      <c r="L16" s="212">
        <f>Résultats!N295</f>
        <v>260450.02830000001</v>
      </c>
      <c r="M16" s="212">
        <f>Résultats!O295</f>
        <v>261242.96429999999</v>
      </c>
      <c r="N16" s="212">
        <f>Résultats!P295</f>
        <v>258856.2923</v>
      </c>
      <c r="O16" s="212">
        <f>Résultats!Q295</f>
        <v>254988.948</v>
      </c>
      <c r="P16" s="212">
        <f>Résultats!R295</f>
        <v>253654.0907</v>
      </c>
      <c r="Q16" s="212">
        <f>Résultats!S295</f>
        <v>254237.35339999999</v>
      </c>
      <c r="R16" s="212">
        <f>Résultats!T295</f>
        <v>257189.93580000001</v>
      </c>
      <c r="S16" s="212">
        <f>Résultats!U295</f>
        <v>258543.78959999999</v>
      </c>
      <c r="T16" s="212">
        <f>Résultats!V295</f>
        <v>259386.63159999999</v>
      </c>
      <c r="U16" s="212">
        <f>Résultats!W295</f>
        <v>259903.5073</v>
      </c>
      <c r="V16" s="212">
        <f>Résultats!X295</f>
        <v>259956.198</v>
      </c>
      <c r="W16" s="212">
        <f>Résultats!Y295</f>
        <v>260437.76130000001</v>
      </c>
      <c r="X16" s="212">
        <f>Résultats!Z295</f>
        <v>261237.78630000001</v>
      </c>
      <c r="Y16" s="212">
        <f>Résultats!AA295</f>
        <v>262227.15639999998</v>
      </c>
      <c r="Z16" s="212">
        <f>Résultats!AB295</f>
        <v>263286.02970000001</v>
      </c>
      <c r="AA16" s="212">
        <f>Résultats!AC295</f>
        <v>264344.2329</v>
      </c>
      <c r="AB16" s="212">
        <f>Résultats!AD295</f>
        <v>265424.76549999998</v>
      </c>
      <c r="AC16" s="212">
        <f>Résultats!AE295</f>
        <v>266439.77189999999</v>
      </c>
      <c r="AD16" s="212">
        <f>Résultats!AF295</f>
        <v>267368.20740000001</v>
      </c>
      <c r="AE16" s="212">
        <f>Résultats!AG295</f>
        <v>268203.45500000002</v>
      </c>
      <c r="AF16" s="212">
        <f>Résultats!AH295</f>
        <v>268956.33779999998</v>
      </c>
      <c r="AG16" s="212">
        <f>Résultats!AI295</f>
        <v>269612.45480000001</v>
      </c>
      <c r="AH16" s="212">
        <f>Résultats!AJ295</f>
        <v>270206.88860000001</v>
      </c>
      <c r="AI16" s="212">
        <f>Résultats!AK295</f>
        <v>270786.21990000003</v>
      </c>
      <c r="AJ16" s="212">
        <f>Résultats!AL295</f>
        <v>271368.24249999999</v>
      </c>
      <c r="AK16" s="212">
        <f>Résultats!AM295</f>
        <v>271978.18670000002</v>
      </c>
      <c r="AL16" s="212">
        <f>Résultats!AN295</f>
        <v>272532.17509999999</v>
      </c>
      <c r="AM16" s="212">
        <f>Résultats!AO295</f>
        <v>273149.50439999998</v>
      </c>
      <c r="AN16" s="212">
        <f>Résultats!AP295</f>
        <v>273853.734</v>
      </c>
      <c r="AO16" s="212">
        <f>Résultats!AQ295</f>
        <v>274637.43</v>
      </c>
      <c r="AP16" s="212">
        <f>Résultats!AR295</f>
        <v>275494.42930000002</v>
      </c>
      <c r="AQ16" s="212">
        <f>Résultats!AS295</f>
        <v>276407.62</v>
      </c>
      <c r="AR16" s="212">
        <f>Résultats!AT295</f>
        <v>277370.5686</v>
      </c>
      <c r="AS16" s="212">
        <f>Résultats!AU295</f>
        <v>278382.20299999998</v>
      </c>
      <c r="AT16" s="212">
        <f>Résultats!AV295</f>
        <v>279442.02380000002</v>
      </c>
      <c r="AU16" s="260">
        <f>Résultats!AW295</f>
        <v>280541.99550000002</v>
      </c>
    </row>
    <row r="17" spans="1:49" x14ac:dyDescent="0.35">
      <c r="B17" s="261" t="s">
        <v>497</v>
      </c>
      <c r="C17" s="262">
        <f>Résultats!E298</f>
        <v>47168.089010000003</v>
      </c>
      <c r="D17" s="263">
        <f>Résultats!F298</f>
        <v>49526.52895</v>
      </c>
      <c r="E17" s="263">
        <f>Résultats!G298</f>
        <v>49189.323729999996</v>
      </c>
      <c r="F17" s="263">
        <f>Résultats!H298</f>
        <v>50577.665509999999</v>
      </c>
      <c r="G17" s="263">
        <f>Résultats!I298</f>
        <v>51404.659030000003</v>
      </c>
      <c r="H17" s="263">
        <f>Résultats!J298</f>
        <v>52652.29189</v>
      </c>
      <c r="I17" s="263">
        <f>Résultats!K298</f>
        <v>53240.421770000001</v>
      </c>
      <c r="J17" s="263">
        <f>Résultats!L298</f>
        <v>54441.881390000002</v>
      </c>
      <c r="K17" s="263">
        <f>Résultats!M298</f>
        <v>56442.274799999999</v>
      </c>
      <c r="L17" s="263">
        <f>Résultats!N298</f>
        <v>57916.760419999999</v>
      </c>
      <c r="M17" s="263">
        <f>Résultats!O298</f>
        <v>56790.046549999999</v>
      </c>
      <c r="N17" s="263">
        <f>Résultats!P298</f>
        <v>56687.282290000003</v>
      </c>
      <c r="O17" s="263">
        <f>Résultats!Q298</f>
        <v>56747.768029999999</v>
      </c>
      <c r="P17" s="263">
        <f>Résultats!R298</f>
        <v>55974.758280000002</v>
      </c>
      <c r="Q17" s="263">
        <f>Résultats!S298</f>
        <v>56547.996440000003</v>
      </c>
      <c r="R17" s="263">
        <f>Résultats!T298</f>
        <v>56516.294699999999</v>
      </c>
      <c r="S17" s="263">
        <f>Résultats!U298</f>
        <v>56388.970679999999</v>
      </c>
      <c r="T17" s="263">
        <f>Résultats!V298</f>
        <v>56254.180350000002</v>
      </c>
      <c r="U17" s="263">
        <f>Résultats!W298</f>
        <v>55974.155650000001</v>
      </c>
      <c r="V17" s="263">
        <f>Résultats!X298</f>
        <v>55664.8626</v>
      </c>
      <c r="W17" s="263">
        <f>Résultats!Y298</f>
        <v>55409.21</v>
      </c>
      <c r="X17" s="263">
        <f>Résultats!Z298</f>
        <v>55258.398009999997</v>
      </c>
      <c r="Y17" s="263">
        <f>Résultats!AA298</f>
        <v>55214.919900000001</v>
      </c>
      <c r="Z17" s="263">
        <f>Résultats!AB298</f>
        <v>55252.533790000001</v>
      </c>
      <c r="AA17" s="263">
        <f>Résultats!AC298</f>
        <v>55359.742689999999</v>
      </c>
      <c r="AB17" s="263">
        <f>Résultats!AD298</f>
        <v>55489.44889</v>
      </c>
      <c r="AC17" s="263">
        <f>Résultats!AE298</f>
        <v>55648.073859999997</v>
      </c>
      <c r="AD17" s="263">
        <f>Résultats!AF298</f>
        <v>55830.375970000001</v>
      </c>
      <c r="AE17" s="263">
        <f>Résultats!AG298</f>
        <v>56034.3338</v>
      </c>
      <c r="AF17" s="263">
        <f>Résultats!AH298</f>
        <v>56260.084049999998</v>
      </c>
      <c r="AG17" s="263">
        <f>Résultats!AI298</f>
        <v>56504.36969</v>
      </c>
      <c r="AH17" s="263">
        <f>Résultats!AJ298</f>
        <v>56764.978439999999</v>
      </c>
      <c r="AI17" s="263">
        <f>Résultats!AK298</f>
        <v>57034.523529999999</v>
      </c>
      <c r="AJ17" s="263">
        <f>Résultats!AL298</f>
        <v>57313.917820000002</v>
      </c>
      <c r="AK17" s="263">
        <f>Résultats!AM298</f>
        <v>57598.368470000001</v>
      </c>
      <c r="AL17" s="263">
        <f>Résultats!AN298</f>
        <v>57934.873590000003</v>
      </c>
      <c r="AM17" s="263">
        <f>Résultats!AO298</f>
        <v>58284.309229999999</v>
      </c>
      <c r="AN17" s="263">
        <f>Résultats!AP298</f>
        <v>58630.705020000001</v>
      </c>
      <c r="AO17" s="263">
        <f>Résultats!AQ298</f>
        <v>58970.924299999999</v>
      </c>
      <c r="AP17" s="263">
        <f>Résultats!AR298</f>
        <v>59299.249909999999</v>
      </c>
      <c r="AQ17" s="263">
        <f>Résultats!AS298</f>
        <v>59613.372049999998</v>
      </c>
      <c r="AR17" s="263">
        <f>Résultats!AT298</f>
        <v>59914.023410000002</v>
      </c>
      <c r="AS17" s="263">
        <f>Résultats!AU298</f>
        <v>60199.967960000002</v>
      </c>
      <c r="AT17" s="263">
        <f>Résultats!AV298</f>
        <v>60470.056900000003</v>
      </c>
      <c r="AU17" s="264">
        <f>Résultats!AW298</f>
        <v>60734.0939</v>
      </c>
      <c r="AW17" s="253"/>
    </row>
    <row r="18" spans="1:49" x14ac:dyDescent="0.35">
      <c r="B18" s="258" t="s">
        <v>498</v>
      </c>
      <c r="C18" s="259">
        <f>Résultats!E299</f>
        <v>580650.23010000004</v>
      </c>
      <c r="D18" s="212">
        <f>Résultats!F299</f>
        <v>598711.18119999999</v>
      </c>
      <c r="E18" s="212">
        <f>Résultats!G299</f>
        <v>601302.35640000005</v>
      </c>
      <c r="F18" s="212">
        <f>Résultats!H299</f>
        <v>618254.22450000001</v>
      </c>
      <c r="G18" s="212">
        <f>Résultats!I299</f>
        <v>629273.33019999997</v>
      </c>
      <c r="H18" s="212">
        <f>Résultats!J299</f>
        <v>643578.0919</v>
      </c>
      <c r="I18" s="212">
        <f>Résultats!K299</f>
        <v>659570.36589999998</v>
      </c>
      <c r="J18" s="212">
        <f>Résultats!L299</f>
        <v>680782.07160000002</v>
      </c>
      <c r="K18" s="212">
        <f>Résultats!M299</f>
        <v>707668.81539999996</v>
      </c>
      <c r="L18" s="212">
        <f>Résultats!N299</f>
        <v>726436.33310000005</v>
      </c>
      <c r="M18" s="212">
        <f>Résultats!O299</f>
        <v>721131.15060000005</v>
      </c>
      <c r="N18" s="212">
        <f>Résultats!P299</f>
        <v>719922.1422</v>
      </c>
      <c r="O18" s="212">
        <f>Résultats!Q299</f>
        <v>718558.47479999997</v>
      </c>
      <c r="P18" s="212">
        <f>Résultats!R299</f>
        <v>716020.36100000003</v>
      </c>
      <c r="Q18" s="212">
        <f>Résultats!S299</f>
        <v>721840.91879999998</v>
      </c>
      <c r="R18" s="212">
        <f>Résultats!T299</f>
        <v>726382.50430000003</v>
      </c>
      <c r="S18" s="212">
        <f>Résultats!U299</f>
        <v>727341.38769999996</v>
      </c>
      <c r="T18" s="212">
        <f>Résultats!V299</f>
        <v>727547.01690000005</v>
      </c>
      <c r="U18" s="212">
        <f>Résultats!W299</f>
        <v>726252.41949999996</v>
      </c>
      <c r="V18" s="212">
        <f>Résultats!X299</f>
        <v>724127.05319999997</v>
      </c>
      <c r="W18" s="212">
        <f>Résultats!Y299</f>
        <v>722951.03500000003</v>
      </c>
      <c r="X18" s="212">
        <f>Résultats!Z299</f>
        <v>722874.06770000001</v>
      </c>
      <c r="Y18" s="212">
        <f>Résultats!AA299</f>
        <v>723742.07869999995</v>
      </c>
      <c r="Z18" s="212">
        <f>Résultats!AB299</f>
        <v>725296.98270000005</v>
      </c>
      <c r="AA18" s="212">
        <f>Résultats!AC299</f>
        <v>727355.84039999999</v>
      </c>
      <c r="AB18" s="212">
        <f>Résultats!AD299</f>
        <v>729575.51899999997</v>
      </c>
      <c r="AC18" s="212">
        <f>Résultats!AE299</f>
        <v>731913.73510000005</v>
      </c>
      <c r="AD18" s="212">
        <f>Résultats!AF299</f>
        <v>734313.95349999995</v>
      </c>
      <c r="AE18" s="212">
        <f>Résultats!AG299</f>
        <v>736758.19090000005</v>
      </c>
      <c r="AF18" s="212">
        <f>Résultats!AH299</f>
        <v>739261.96699999995</v>
      </c>
      <c r="AG18" s="212">
        <f>Résultats!AI299</f>
        <v>741786.7169</v>
      </c>
      <c r="AH18" s="212">
        <f>Résultats!AJ299</f>
        <v>744358.98549999995</v>
      </c>
      <c r="AI18" s="212">
        <f>Résultats!AK299</f>
        <v>746975.28850000002</v>
      </c>
      <c r="AJ18" s="212">
        <f>Résultats!AL299</f>
        <v>749664.6</v>
      </c>
      <c r="AK18" s="212">
        <f>Résultats!AM299</f>
        <v>752421.23529999994</v>
      </c>
      <c r="AL18" s="212">
        <f>Résultats!AN299</f>
        <v>755509.09230000002</v>
      </c>
      <c r="AM18" s="212">
        <f>Résultats!AO299</f>
        <v>758769.34849999996</v>
      </c>
      <c r="AN18" s="212">
        <f>Résultats!AP299</f>
        <v>762107.46620000002</v>
      </c>
      <c r="AO18" s="212">
        <f>Résultats!AQ299</f>
        <v>765489.95059999998</v>
      </c>
      <c r="AP18" s="212">
        <f>Résultats!AR299</f>
        <v>768869.31110000005</v>
      </c>
      <c r="AQ18" s="212">
        <f>Résultats!AS299</f>
        <v>772207.77579999994</v>
      </c>
      <c r="AR18" s="212">
        <f>Résultats!AT299</f>
        <v>775504.48199999996</v>
      </c>
      <c r="AS18" s="212">
        <f>Résultats!AU299</f>
        <v>778750.41310000001</v>
      </c>
      <c r="AT18" s="212">
        <f>Résultats!AV299</f>
        <v>781936.59019999998</v>
      </c>
      <c r="AU18" s="260">
        <f>Résultats!AW299</f>
        <v>785124.10979999998</v>
      </c>
    </row>
    <row r="19" spans="1:49" x14ac:dyDescent="0.35">
      <c r="B19" s="258" t="s">
        <v>499</v>
      </c>
      <c r="C19" s="259">
        <f>Résultats!E296</f>
        <v>533482.14110000001</v>
      </c>
      <c r="D19" s="212">
        <f>Résultats!F296</f>
        <v>549193.42949999997</v>
      </c>
      <c r="E19" s="212">
        <f>Résultats!G296</f>
        <v>552125.20750000002</v>
      </c>
      <c r="F19" s="212">
        <f>Résultats!H296</f>
        <v>567689.07709999999</v>
      </c>
      <c r="G19" s="212">
        <f>Résultats!I296</f>
        <v>577881.47109999997</v>
      </c>
      <c r="H19" s="212">
        <f>Résultats!J296</f>
        <v>590938.95559999999</v>
      </c>
      <c r="I19" s="212">
        <f>Résultats!K296</f>
        <v>606348.71059999999</v>
      </c>
      <c r="J19" s="212">
        <f>Résultats!L296</f>
        <v>626362.15890000004</v>
      </c>
      <c r="K19" s="212">
        <f>Résultats!M296</f>
        <v>651249.59259999997</v>
      </c>
      <c r="L19" s="212">
        <f>Résultats!N296</f>
        <v>668543.24080000003</v>
      </c>
      <c r="M19" s="212">
        <f>Résultats!O296</f>
        <v>664369.31969999999</v>
      </c>
      <c r="N19" s="212">
        <f>Résultats!P296</f>
        <v>663263.02879999997</v>
      </c>
      <c r="O19" s="212">
        <f>Résultats!Q296</f>
        <v>661839.09210000001</v>
      </c>
      <c r="P19" s="212">
        <f>Résultats!R296</f>
        <v>660077.05740000005</v>
      </c>
      <c r="Q19" s="212">
        <f>Résultats!S296</f>
        <v>665324.76679999998</v>
      </c>
      <c r="R19" s="212">
        <f>Résultats!T296</f>
        <v>667779.48219999997</v>
      </c>
      <c r="S19" s="212">
        <f>Résultats!U296</f>
        <v>668194.7977</v>
      </c>
      <c r="T19" s="212">
        <f>Résultats!V296</f>
        <v>667866.45589999994</v>
      </c>
      <c r="U19" s="212">
        <f>Résultats!W296</f>
        <v>666191.7683</v>
      </c>
      <c r="V19" s="212">
        <f>Résultats!X296</f>
        <v>663723.80429999996</v>
      </c>
      <c r="W19" s="212">
        <f>Résultats!Y296</f>
        <v>662148.92079999996</v>
      </c>
      <c r="X19" s="212">
        <f>Résultats!Z296</f>
        <v>661561.65280000004</v>
      </c>
      <c r="Y19" s="212">
        <f>Résultats!AA296</f>
        <v>661803.85589999997</v>
      </c>
      <c r="Z19" s="212">
        <f>Résultats!AB296</f>
        <v>662643.79059999995</v>
      </c>
      <c r="AA19" s="212">
        <f>Résultats!AC296</f>
        <v>663910.21329999994</v>
      </c>
      <c r="AB19" s="212">
        <f>Résultats!AD296</f>
        <v>665309.8824</v>
      </c>
      <c r="AC19" s="212">
        <f>Résultats!AE296</f>
        <v>666794.22259999998</v>
      </c>
      <c r="AD19" s="212">
        <f>Résultats!AF296</f>
        <v>668312.43180000002</v>
      </c>
      <c r="AE19" s="212">
        <f>Résultats!AG296</f>
        <v>669848.67509999999</v>
      </c>
      <c r="AF19" s="212">
        <f>Résultats!AH296</f>
        <v>671418.0013</v>
      </c>
      <c r="AG19" s="212">
        <f>Résultats!AI296</f>
        <v>672985.6078</v>
      </c>
      <c r="AH19" s="212">
        <f>Résultats!AJ296</f>
        <v>674579.74950000003</v>
      </c>
      <c r="AI19" s="212">
        <f>Résultats!AK296</f>
        <v>676204.26850000001</v>
      </c>
      <c r="AJ19" s="212">
        <f>Résultats!AL296</f>
        <v>677886.55689999997</v>
      </c>
      <c r="AK19" s="212">
        <f>Résultats!AM296</f>
        <v>679625.64029999997</v>
      </c>
      <c r="AL19" s="212">
        <f>Résultats!AN296</f>
        <v>681632.74459999998</v>
      </c>
      <c r="AM19" s="212">
        <f>Résultats!AO296</f>
        <v>683790.73210000002</v>
      </c>
      <c r="AN19" s="212">
        <f>Résultats!AP296</f>
        <v>686022.71840000001</v>
      </c>
      <c r="AO19" s="212">
        <f>Résultats!AQ296</f>
        <v>688298.93240000005</v>
      </c>
      <c r="AP19" s="212">
        <f>Résultats!AR296</f>
        <v>690578.65049999999</v>
      </c>
      <c r="AQ19" s="212">
        <f>Résultats!AS296</f>
        <v>692827.38690000004</v>
      </c>
      <c r="AR19" s="212">
        <f>Résultats!AT296</f>
        <v>695043.68039999995</v>
      </c>
      <c r="AS19" s="212">
        <f>Résultats!AU296</f>
        <v>697220.10919999995</v>
      </c>
      <c r="AT19" s="212">
        <f>Résultats!AV296</f>
        <v>699349.23259999999</v>
      </c>
      <c r="AU19" s="260">
        <f>Résultats!AW296</f>
        <v>701480.72640000004</v>
      </c>
    </row>
    <row r="20" spans="1:49" x14ac:dyDescent="0.35">
      <c r="B20" s="261" t="s">
        <v>500</v>
      </c>
      <c r="C20" s="262">
        <f>Résultats!E297</f>
        <v>85388.794389999995</v>
      </c>
      <c r="D20" s="263">
        <f>Résultats!F297</f>
        <v>94624.030620000005</v>
      </c>
      <c r="E20" s="263">
        <f>Résultats!G297</f>
        <v>97309.61477</v>
      </c>
      <c r="F20" s="263">
        <f>Résultats!H297</f>
        <v>103596.51669999999</v>
      </c>
      <c r="G20" s="263">
        <f>Résultats!I297</f>
        <v>107572.88219999999</v>
      </c>
      <c r="H20" s="263">
        <f>Résultats!J297</f>
        <v>114868.29549999999</v>
      </c>
      <c r="I20" s="263">
        <f>Résultats!K297</f>
        <v>120273.13920000001</v>
      </c>
      <c r="J20" s="263">
        <f>Résultats!L297</f>
        <v>126785.8879</v>
      </c>
      <c r="K20" s="263">
        <f>Résultats!M297</f>
        <v>135784.2187</v>
      </c>
      <c r="L20" s="263">
        <f>Résultats!N297</f>
        <v>145687.5558</v>
      </c>
      <c r="M20" s="263">
        <f>Résultats!O297</f>
        <v>136449.88690000001</v>
      </c>
      <c r="N20" s="263">
        <f>Résultats!P297</f>
        <v>131145.65659999999</v>
      </c>
      <c r="O20" s="263">
        <f>Résultats!Q297</f>
        <v>126036.6703</v>
      </c>
      <c r="P20" s="263">
        <f>Résultats!R297</f>
        <v>114478.12579999999</v>
      </c>
      <c r="Q20" s="263">
        <f>Résultats!S297</f>
        <v>113957.5534</v>
      </c>
      <c r="R20" s="263">
        <f>Résultats!T297</f>
        <v>113452.2179</v>
      </c>
      <c r="S20" s="263">
        <f>Résultats!U297</f>
        <v>113141.73759999999</v>
      </c>
      <c r="T20" s="263">
        <f>Résultats!V297</f>
        <v>113072.56299999999</v>
      </c>
      <c r="U20" s="263">
        <f>Résultats!W297</f>
        <v>112874.747</v>
      </c>
      <c r="V20" s="263">
        <f>Résultats!X297</f>
        <v>112776.14320000001</v>
      </c>
      <c r="W20" s="263">
        <f>Résultats!Y297</f>
        <v>112539.6443</v>
      </c>
      <c r="X20" s="263">
        <f>Résultats!Z297</f>
        <v>112400.64720000001</v>
      </c>
      <c r="Y20" s="263">
        <f>Résultats!AA297</f>
        <v>112466.8627</v>
      </c>
      <c r="Z20" s="263">
        <f>Résultats!AB297</f>
        <v>112592.7674</v>
      </c>
      <c r="AA20" s="263">
        <f>Résultats!AC297</f>
        <v>112818.2389</v>
      </c>
      <c r="AB20" s="263">
        <f>Résultats!AD297</f>
        <v>113136.394</v>
      </c>
      <c r="AC20" s="263">
        <f>Résultats!AE297</f>
        <v>113540.7948</v>
      </c>
      <c r="AD20" s="263">
        <f>Résultats!AF297</f>
        <v>114008.87699999999</v>
      </c>
      <c r="AE20" s="263">
        <f>Résultats!AG297</f>
        <v>114528.3138</v>
      </c>
      <c r="AF20" s="263">
        <f>Résultats!AH297</f>
        <v>115094.8662</v>
      </c>
      <c r="AG20" s="263">
        <f>Résultats!AI297</f>
        <v>115706.08990000001</v>
      </c>
      <c r="AH20" s="263">
        <f>Résultats!AJ297</f>
        <v>116349.0866</v>
      </c>
      <c r="AI20" s="263">
        <f>Résultats!AK297</f>
        <v>117008.68580000001</v>
      </c>
      <c r="AJ20" s="263">
        <f>Résultats!AL297</f>
        <v>117689.6056</v>
      </c>
      <c r="AK20" s="263">
        <f>Résultats!AM297</f>
        <v>118382.5619</v>
      </c>
      <c r="AL20" s="263">
        <f>Résultats!AN297</f>
        <v>119126.9765</v>
      </c>
      <c r="AM20" s="263">
        <f>Résultats!AO297</f>
        <v>119874.96219999999</v>
      </c>
      <c r="AN20" s="263">
        <f>Résultats!AP297</f>
        <v>120609.4492</v>
      </c>
      <c r="AO20" s="263">
        <f>Résultats!AQ297</f>
        <v>121335.57369999999</v>
      </c>
      <c r="AP20" s="263">
        <f>Résultats!AR297</f>
        <v>122046.9359</v>
      </c>
      <c r="AQ20" s="263">
        <f>Résultats!AS297</f>
        <v>122744.4856</v>
      </c>
      <c r="AR20" s="263">
        <f>Résultats!AT297</f>
        <v>123431.1514</v>
      </c>
      <c r="AS20" s="263">
        <f>Résultats!AU297</f>
        <v>124102.45110000001</v>
      </c>
      <c r="AT20" s="263">
        <f>Résultats!AV297</f>
        <v>124754.2381</v>
      </c>
      <c r="AU20" s="264">
        <f>Résultats!AW297</f>
        <v>125408.1202</v>
      </c>
    </row>
    <row r="21" spans="1:49" x14ac:dyDescent="0.35">
      <c r="B21" s="249" t="s">
        <v>501</v>
      </c>
      <c r="C21" s="250">
        <f t="shared" ref="C21:AU21" si="3">C16+C19</f>
        <v>696943.44530000002</v>
      </c>
      <c r="D21" s="251">
        <f t="shared" si="3"/>
        <v>717625.65460000001</v>
      </c>
      <c r="E21" s="251">
        <f t="shared" si="3"/>
        <v>727224.44050000003</v>
      </c>
      <c r="F21" s="251">
        <f t="shared" si="3"/>
        <v>752064.1409</v>
      </c>
      <c r="G21" s="251">
        <f t="shared" si="3"/>
        <v>769911.8946</v>
      </c>
      <c r="H21" s="251">
        <f t="shared" si="3"/>
        <v>791579.78579999995</v>
      </c>
      <c r="I21" s="251">
        <f t="shared" si="3"/>
        <v>821379.26749999996</v>
      </c>
      <c r="J21" s="251">
        <f t="shared" si="3"/>
        <v>857218.63990000007</v>
      </c>
      <c r="K21" s="251">
        <f t="shared" si="3"/>
        <v>898706.70039999997</v>
      </c>
      <c r="L21" s="251">
        <f t="shared" si="3"/>
        <v>928993.26910000003</v>
      </c>
      <c r="M21" s="251">
        <f t="shared" si="3"/>
        <v>925612.28399999999</v>
      </c>
      <c r="N21" s="251">
        <f t="shared" si="3"/>
        <v>922119.32109999994</v>
      </c>
      <c r="O21" s="251">
        <f t="shared" si="3"/>
        <v>916828.04009999998</v>
      </c>
      <c r="P21" s="251">
        <f t="shared" si="3"/>
        <v>913731.14810000011</v>
      </c>
      <c r="Q21" s="251">
        <f t="shared" si="3"/>
        <v>919562.1202</v>
      </c>
      <c r="R21" s="251">
        <f t="shared" si="3"/>
        <v>924969.41799999995</v>
      </c>
      <c r="S21" s="251">
        <f t="shared" si="3"/>
        <v>926738.58730000001</v>
      </c>
      <c r="T21" s="251">
        <f t="shared" si="3"/>
        <v>927253.08749999991</v>
      </c>
      <c r="U21" s="251">
        <f t="shared" si="3"/>
        <v>926095.27560000005</v>
      </c>
      <c r="V21" s="251">
        <f t="shared" si="3"/>
        <v>923680.00229999993</v>
      </c>
      <c r="W21" s="251">
        <f t="shared" si="3"/>
        <v>922586.68209999998</v>
      </c>
      <c r="X21" s="251">
        <f t="shared" si="3"/>
        <v>922799.43910000008</v>
      </c>
      <c r="Y21" s="251">
        <f t="shared" si="3"/>
        <v>924031.01229999994</v>
      </c>
      <c r="Z21" s="251">
        <f t="shared" si="3"/>
        <v>925929.82030000002</v>
      </c>
      <c r="AA21" s="251">
        <f t="shared" si="3"/>
        <v>928254.44619999989</v>
      </c>
      <c r="AB21" s="251">
        <f t="shared" si="3"/>
        <v>930734.64789999998</v>
      </c>
      <c r="AC21" s="251">
        <f t="shared" si="3"/>
        <v>933233.99450000003</v>
      </c>
      <c r="AD21" s="251">
        <f t="shared" si="3"/>
        <v>935680.63920000009</v>
      </c>
      <c r="AE21" s="251">
        <f t="shared" si="3"/>
        <v>938052.13009999995</v>
      </c>
      <c r="AF21" s="251">
        <f t="shared" si="3"/>
        <v>940374.33909999998</v>
      </c>
      <c r="AG21" s="251">
        <f t="shared" si="3"/>
        <v>942598.06260000006</v>
      </c>
      <c r="AH21" s="251">
        <f t="shared" si="3"/>
        <v>944786.6381000001</v>
      </c>
      <c r="AI21" s="251">
        <f t="shared" si="3"/>
        <v>946990.48840000003</v>
      </c>
      <c r="AJ21" s="251">
        <f t="shared" si="3"/>
        <v>949254.7993999999</v>
      </c>
      <c r="AK21" s="251">
        <f t="shared" si="3"/>
        <v>951603.82700000005</v>
      </c>
      <c r="AL21" s="251">
        <f t="shared" si="3"/>
        <v>954164.91969999997</v>
      </c>
      <c r="AM21" s="251">
        <f t="shared" si="3"/>
        <v>956940.2365</v>
      </c>
      <c r="AN21" s="251">
        <f t="shared" si="3"/>
        <v>959876.45240000007</v>
      </c>
      <c r="AO21" s="251">
        <f t="shared" si="3"/>
        <v>962936.36239999998</v>
      </c>
      <c r="AP21" s="251">
        <f t="shared" si="3"/>
        <v>966073.07979999995</v>
      </c>
      <c r="AQ21" s="251">
        <f t="shared" si="3"/>
        <v>969235.00690000004</v>
      </c>
      <c r="AR21" s="251">
        <f t="shared" si="3"/>
        <v>972414.24899999995</v>
      </c>
      <c r="AS21" s="251">
        <f t="shared" si="3"/>
        <v>975602.31219999993</v>
      </c>
      <c r="AT21" s="251">
        <f t="shared" si="3"/>
        <v>978791.25640000007</v>
      </c>
      <c r="AU21" s="252">
        <f t="shared" si="3"/>
        <v>982022.7219</v>
      </c>
      <c r="AW21" s="253"/>
    </row>
    <row r="22" spans="1:49" x14ac:dyDescent="0.35">
      <c r="C22" s="212"/>
      <c r="D22" s="212"/>
      <c r="E22" s="212"/>
      <c r="F22" s="212"/>
      <c r="G22" s="212"/>
      <c r="H22" s="212"/>
      <c r="I22" s="212"/>
      <c r="J22" s="212"/>
      <c r="K22" s="212"/>
      <c r="L22" s="212"/>
      <c r="M22" s="212"/>
      <c r="N22" s="212"/>
      <c r="O22" s="212"/>
      <c r="P22" s="212"/>
      <c r="Q22" s="212"/>
      <c r="R22" s="212"/>
      <c r="S22" s="212"/>
      <c r="T22" s="212"/>
      <c r="U22" s="212"/>
      <c r="V22" s="212"/>
      <c r="W22" s="212"/>
      <c r="X22" s="212"/>
      <c r="Y22" s="212"/>
      <c r="Z22" s="212"/>
      <c r="AA22" s="212"/>
      <c r="AB22" s="212"/>
      <c r="AC22" s="212"/>
      <c r="AD22" s="212"/>
      <c r="AE22" s="212"/>
      <c r="AF22" s="212"/>
      <c r="AG22" s="212"/>
      <c r="AH22" s="212"/>
      <c r="AI22" s="212"/>
      <c r="AJ22" s="212"/>
      <c r="AK22" s="212"/>
      <c r="AL22" s="212"/>
      <c r="AM22" s="212"/>
      <c r="AN22" s="212"/>
      <c r="AO22" s="212"/>
      <c r="AP22" s="212"/>
      <c r="AQ22" s="212"/>
      <c r="AR22" s="212"/>
      <c r="AS22" s="212"/>
      <c r="AT22" s="212"/>
      <c r="AU22" s="212"/>
      <c r="AW22" s="253"/>
    </row>
    <row r="23" spans="1:49" s="244" customFormat="1" ht="45" customHeight="1" x14ac:dyDescent="0.35">
      <c r="A23" s="239" t="str">
        <f>"Ecarts "&amp;Résultats!B1&amp;"  - TEND"</f>
        <v>Ecarts SNBC3  - TEND</v>
      </c>
      <c r="B23" s="266" t="s">
        <v>503</v>
      </c>
      <c r="C23" s="242">
        <v>2006</v>
      </c>
      <c r="D23" s="242">
        <v>2007</v>
      </c>
      <c r="E23" s="242">
        <v>2008</v>
      </c>
      <c r="F23" s="242">
        <v>2009</v>
      </c>
      <c r="G23" s="242">
        <v>2010</v>
      </c>
      <c r="H23" s="242">
        <v>2011</v>
      </c>
      <c r="I23" s="242">
        <v>2012</v>
      </c>
      <c r="J23" s="242">
        <v>2013</v>
      </c>
      <c r="K23" s="242">
        <v>2014</v>
      </c>
      <c r="L23" s="242">
        <v>2015</v>
      </c>
      <c r="M23" s="242">
        <v>2016</v>
      </c>
      <c r="N23" s="242">
        <v>2017</v>
      </c>
      <c r="O23" s="242">
        <v>2018</v>
      </c>
      <c r="P23" s="242">
        <v>2019</v>
      </c>
      <c r="Q23" s="242">
        <v>2020</v>
      </c>
      <c r="R23" s="242">
        <v>2021</v>
      </c>
      <c r="S23" s="242">
        <v>2022</v>
      </c>
      <c r="T23" s="242">
        <v>2023</v>
      </c>
      <c r="U23" s="242">
        <v>2024</v>
      </c>
      <c r="V23" s="242">
        <v>2025</v>
      </c>
      <c r="W23" s="242">
        <v>2026</v>
      </c>
      <c r="X23" s="242">
        <v>2027</v>
      </c>
      <c r="Y23" s="242">
        <v>2028</v>
      </c>
      <c r="Z23" s="242">
        <v>2029</v>
      </c>
      <c r="AA23" s="242">
        <v>2030</v>
      </c>
      <c r="AB23" s="242">
        <v>2031</v>
      </c>
      <c r="AC23" s="242">
        <v>2032</v>
      </c>
      <c r="AD23" s="242">
        <v>2033</v>
      </c>
      <c r="AE23" s="242">
        <v>2034</v>
      </c>
      <c r="AF23" s="242">
        <v>2035</v>
      </c>
      <c r="AG23" s="242">
        <v>2036</v>
      </c>
      <c r="AH23" s="242">
        <v>2037</v>
      </c>
      <c r="AI23" s="242">
        <v>2038</v>
      </c>
      <c r="AJ23" s="242">
        <v>2039</v>
      </c>
      <c r="AK23" s="242">
        <v>2040</v>
      </c>
      <c r="AL23" s="242">
        <v>2041</v>
      </c>
      <c r="AM23" s="242">
        <v>2042</v>
      </c>
      <c r="AN23" s="242">
        <v>2043</v>
      </c>
      <c r="AO23" s="242">
        <v>2044</v>
      </c>
      <c r="AP23" s="242">
        <v>2045</v>
      </c>
      <c r="AQ23" s="242">
        <v>2046</v>
      </c>
      <c r="AR23" s="242">
        <v>2047</v>
      </c>
      <c r="AS23" s="242">
        <v>2048</v>
      </c>
      <c r="AT23" s="242">
        <v>2049</v>
      </c>
      <c r="AU23" s="243">
        <v>2050</v>
      </c>
      <c r="AV23" s="267"/>
    </row>
    <row r="24" spans="1:49" x14ac:dyDescent="0.35">
      <c r="B24" s="245" t="s">
        <v>1</v>
      </c>
      <c r="C24" s="247">
        <f t="shared" ref="C24:AU25" si="4">C2-C13</f>
        <v>0</v>
      </c>
      <c r="D24" s="247">
        <f t="shared" si="4"/>
        <v>0</v>
      </c>
      <c r="E24" s="247">
        <f t="shared" si="4"/>
        <v>0</v>
      </c>
      <c r="F24" s="247">
        <f t="shared" si="4"/>
        <v>0</v>
      </c>
      <c r="G24" s="247">
        <f t="shared" si="4"/>
        <v>0</v>
      </c>
      <c r="H24" s="247">
        <f t="shared" si="4"/>
        <v>0</v>
      </c>
      <c r="I24" s="247">
        <f t="shared" si="4"/>
        <v>0</v>
      </c>
      <c r="J24" s="247">
        <f t="shared" si="4"/>
        <v>0</v>
      </c>
      <c r="K24" s="247">
        <f t="shared" si="4"/>
        <v>0</v>
      </c>
      <c r="L24" s="247">
        <f t="shared" si="4"/>
        <v>0</v>
      </c>
      <c r="M24" s="247">
        <f t="shared" si="4"/>
        <v>0</v>
      </c>
      <c r="N24" s="247">
        <f t="shared" si="4"/>
        <v>0</v>
      </c>
      <c r="O24" s="247">
        <f t="shared" si="4"/>
        <v>0</v>
      </c>
      <c r="P24" s="247">
        <f t="shared" si="4"/>
        <v>0</v>
      </c>
      <c r="Q24" s="247">
        <f t="shared" si="4"/>
        <v>0</v>
      </c>
      <c r="R24" s="247">
        <f t="shared" si="4"/>
        <v>0</v>
      </c>
      <c r="S24" s="247">
        <f t="shared" si="4"/>
        <v>0</v>
      </c>
      <c r="T24" s="247">
        <f t="shared" si="4"/>
        <v>-6.2446000000927597</v>
      </c>
      <c r="U24" s="247">
        <f t="shared" si="4"/>
        <v>721.74460000032559</v>
      </c>
      <c r="V24" s="247">
        <f t="shared" si="4"/>
        <v>810.31569999991916</v>
      </c>
      <c r="W24" s="247">
        <f t="shared" si="4"/>
        <v>1624.1583999998402</v>
      </c>
      <c r="X24" s="247">
        <f t="shared" si="4"/>
        <v>3027.4261000000406</v>
      </c>
      <c r="Y24" s="247">
        <f t="shared" si="4"/>
        <v>4369.3980000000447</v>
      </c>
      <c r="Z24" s="247">
        <f t="shared" si="4"/>
        <v>5412.1114000000525</v>
      </c>
      <c r="AA24" s="247">
        <f t="shared" si="4"/>
        <v>6037.1677999999374</v>
      </c>
      <c r="AB24" s="247">
        <f t="shared" si="4"/>
        <v>6305.4468000000343</v>
      </c>
      <c r="AC24" s="247">
        <f t="shared" si="4"/>
        <v>6300.7131999998819</v>
      </c>
      <c r="AD24" s="247">
        <f t="shared" si="4"/>
        <v>6140.851000000257</v>
      </c>
      <c r="AE24" s="247">
        <f t="shared" si="4"/>
        <v>5946.2157000000589</v>
      </c>
      <c r="AF24" s="247">
        <f t="shared" si="4"/>
        <v>5807.9502000000793</v>
      </c>
      <c r="AG24" s="247">
        <f t="shared" si="4"/>
        <v>5721.2584000001661</v>
      </c>
      <c r="AH24" s="247">
        <f t="shared" si="4"/>
        <v>5707.1725000001024</v>
      </c>
      <c r="AI24" s="247">
        <f t="shared" si="4"/>
        <v>5777.9076999998651</v>
      </c>
      <c r="AJ24" s="247">
        <f t="shared" si="4"/>
        <v>5876.5762999998406</v>
      </c>
      <c r="AK24" s="247">
        <f t="shared" si="4"/>
        <v>6396.4223999998067</v>
      </c>
      <c r="AL24" s="247">
        <f t="shared" si="4"/>
        <v>6946.184299999848</v>
      </c>
      <c r="AM24" s="247">
        <f t="shared" si="4"/>
        <v>7428.8222000002861</v>
      </c>
      <c r="AN24" s="247">
        <f t="shared" si="4"/>
        <v>7769.4631000002846</v>
      </c>
      <c r="AO24" s="247">
        <f t="shared" si="4"/>
        <v>7954.8985999999568</v>
      </c>
      <c r="AP24" s="247">
        <f t="shared" si="4"/>
        <v>8012.3312999999616</v>
      </c>
      <c r="AQ24" s="247">
        <f t="shared" si="4"/>
        <v>7988.4605000002775</v>
      </c>
      <c r="AR24" s="247">
        <f t="shared" si="4"/>
        <v>7927.6905000000261</v>
      </c>
      <c r="AS24" s="247">
        <f t="shared" si="4"/>
        <v>7866.2176000000909</v>
      </c>
      <c r="AT24" s="247">
        <f t="shared" si="4"/>
        <v>7834.3083999999799</v>
      </c>
      <c r="AU24" s="247">
        <f t="shared" si="4"/>
        <v>7675.6052999999374</v>
      </c>
      <c r="AV24" s="268"/>
    </row>
    <row r="25" spans="1:49" x14ac:dyDescent="0.35">
      <c r="B25" s="249" t="s">
        <v>494</v>
      </c>
      <c r="C25" s="251">
        <f t="shared" si="4"/>
        <v>0</v>
      </c>
      <c r="D25" s="251">
        <f t="shared" si="4"/>
        <v>0</v>
      </c>
      <c r="E25" s="251">
        <f t="shared" si="4"/>
        <v>0</v>
      </c>
      <c r="F25" s="251">
        <f t="shared" si="4"/>
        <v>0</v>
      </c>
      <c r="G25" s="251">
        <f t="shared" si="4"/>
        <v>0</v>
      </c>
      <c r="H25" s="251">
        <f t="shared" si="4"/>
        <v>0</v>
      </c>
      <c r="I25" s="251">
        <f t="shared" si="4"/>
        <v>0</v>
      </c>
      <c r="J25" s="251">
        <f t="shared" si="4"/>
        <v>0</v>
      </c>
      <c r="K25" s="251">
        <f t="shared" si="4"/>
        <v>0</v>
      </c>
      <c r="L25" s="251">
        <f t="shared" si="4"/>
        <v>0</v>
      </c>
      <c r="M25" s="251">
        <f t="shared" si="4"/>
        <v>0</v>
      </c>
      <c r="N25" s="251">
        <f t="shared" si="4"/>
        <v>0</v>
      </c>
      <c r="O25" s="251">
        <f t="shared" si="4"/>
        <v>0</v>
      </c>
      <c r="P25" s="251">
        <f t="shared" si="4"/>
        <v>0</v>
      </c>
      <c r="Q25" s="251">
        <f t="shared" si="4"/>
        <v>0</v>
      </c>
      <c r="R25" s="251">
        <f t="shared" si="4"/>
        <v>0</v>
      </c>
      <c r="S25" s="251">
        <f t="shared" si="4"/>
        <v>0</v>
      </c>
      <c r="T25" s="251">
        <f t="shared" si="4"/>
        <v>-3.2631999999866821</v>
      </c>
      <c r="U25" s="251">
        <f t="shared" si="4"/>
        <v>596.74599999998463</v>
      </c>
      <c r="V25" s="251">
        <f t="shared" si="4"/>
        <v>576.20980000001146</v>
      </c>
      <c r="W25" s="251">
        <f t="shared" si="4"/>
        <v>1076.1796000000322</v>
      </c>
      <c r="X25" s="251">
        <f t="shared" si="4"/>
        <v>2116.7283999999636</v>
      </c>
      <c r="Y25" s="251">
        <f t="shared" si="4"/>
        <v>3176.5636999999988</v>
      </c>
      <c r="Z25" s="251">
        <f t="shared" si="4"/>
        <v>4082.0336000000243</v>
      </c>
      <c r="AA25" s="251">
        <f t="shared" si="4"/>
        <v>4717.7082999999984</v>
      </c>
      <c r="AB25" s="251">
        <f t="shared" si="4"/>
        <v>5169.9541999999783</v>
      </c>
      <c r="AC25" s="251">
        <f t="shared" si="4"/>
        <v>5448.2931999999564</v>
      </c>
      <c r="AD25" s="251">
        <f t="shared" si="4"/>
        <v>5604.2988000000478</v>
      </c>
      <c r="AE25" s="251">
        <f t="shared" si="4"/>
        <v>5711.1174000000465</v>
      </c>
      <c r="AF25" s="251">
        <f t="shared" si="4"/>
        <v>5832.4603000000352</v>
      </c>
      <c r="AG25" s="251">
        <f t="shared" si="4"/>
        <v>5953.2985000000335</v>
      </c>
      <c r="AH25" s="251">
        <f t="shared" si="4"/>
        <v>6097.5943000000552</v>
      </c>
      <c r="AI25" s="251">
        <f t="shared" si="4"/>
        <v>6281.522399999958</v>
      </c>
      <c r="AJ25" s="251">
        <f t="shared" si="4"/>
        <v>6460.4649999999674</v>
      </c>
      <c r="AK25" s="251">
        <f t="shared" si="4"/>
        <v>6952.9616999999853</v>
      </c>
      <c r="AL25" s="251">
        <f t="shared" si="4"/>
        <v>7447.4916000000085</v>
      </c>
      <c r="AM25" s="251">
        <f t="shared" si="4"/>
        <v>7873.8493000000017</v>
      </c>
      <c r="AN25" s="251">
        <f t="shared" si="4"/>
        <v>8181.0982000000076</v>
      </c>
      <c r="AO25" s="251">
        <f t="shared" si="4"/>
        <v>8364.5332999999519</v>
      </c>
      <c r="AP25" s="251">
        <f t="shared" si="4"/>
        <v>8444.8920999999973</v>
      </c>
      <c r="AQ25" s="251">
        <f t="shared" si="4"/>
        <v>8456.7973000000347</v>
      </c>
      <c r="AR25" s="251">
        <f t="shared" si="4"/>
        <v>8431.7196999999578</v>
      </c>
      <c r="AS25" s="251">
        <f t="shared" si="4"/>
        <v>8395.0822000000626</v>
      </c>
      <c r="AT25" s="251">
        <f t="shared" si="4"/>
        <v>8370.4936999999918</v>
      </c>
      <c r="AU25" s="251">
        <f t="shared" si="4"/>
        <v>8246.6811000000453</v>
      </c>
      <c r="AV25" s="268"/>
    </row>
    <row r="26" spans="1:49" x14ac:dyDescent="0.35">
      <c r="B26" s="254" t="s">
        <v>495</v>
      </c>
      <c r="C26" s="256">
        <f t="shared" ref="C26:E26" si="5">SUM(C27:C28)</f>
        <v>0</v>
      </c>
      <c r="D26" s="256">
        <f t="shared" si="5"/>
        <v>0</v>
      </c>
      <c r="E26" s="256">
        <f t="shared" si="5"/>
        <v>0</v>
      </c>
      <c r="F26" s="256">
        <f>SUM(F27:F28)</f>
        <v>0</v>
      </c>
      <c r="G26" s="256">
        <f t="shared" ref="G26:AU26" si="6">SUM(G27:G28)</f>
        <v>0</v>
      </c>
      <c r="H26" s="256">
        <f t="shared" si="6"/>
        <v>0</v>
      </c>
      <c r="I26" s="256">
        <f t="shared" si="6"/>
        <v>0</v>
      </c>
      <c r="J26" s="256">
        <f t="shared" si="6"/>
        <v>0</v>
      </c>
      <c r="K26" s="256">
        <f t="shared" si="6"/>
        <v>0</v>
      </c>
      <c r="L26" s="256">
        <f t="shared" si="6"/>
        <v>0</v>
      </c>
      <c r="M26" s="256">
        <f t="shared" si="6"/>
        <v>0</v>
      </c>
      <c r="N26" s="256">
        <f t="shared" si="6"/>
        <v>0</v>
      </c>
      <c r="O26" s="256">
        <f t="shared" si="6"/>
        <v>0</v>
      </c>
      <c r="P26" s="256">
        <f t="shared" si="6"/>
        <v>0</v>
      </c>
      <c r="Q26" s="256">
        <f t="shared" si="6"/>
        <v>0</v>
      </c>
      <c r="R26" s="256">
        <f t="shared" si="6"/>
        <v>0</v>
      </c>
      <c r="S26" s="256">
        <f t="shared" si="6"/>
        <v>0</v>
      </c>
      <c r="T26" s="256">
        <f t="shared" si="6"/>
        <v>-0.25460999998904299</v>
      </c>
      <c r="U26" s="256">
        <f t="shared" si="6"/>
        <v>-12.892200000009325</v>
      </c>
      <c r="V26" s="256">
        <f t="shared" si="6"/>
        <v>19.114009999997506</v>
      </c>
      <c r="W26" s="256">
        <f t="shared" si="6"/>
        <v>54.551709999985178</v>
      </c>
      <c r="X26" s="256">
        <f t="shared" si="6"/>
        <v>135.28409999998257</v>
      </c>
      <c r="Y26" s="256">
        <f t="shared" si="6"/>
        <v>256.15725000004022</v>
      </c>
      <c r="Z26" s="256">
        <f t="shared" si="6"/>
        <v>377.09778999999253</v>
      </c>
      <c r="AA26" s="256">
        <f t="shared" si="6"/>
        <v>472.68951999998535</v>
      </c>
      <c r="AB26" s="256">
        <f t="shared" si="6"/>
        <v>544.25408000004973</v>
      </c>
      <c r="AC26" s="256">
        <f t="shared" si="6"/>
        <v>577.48570999998628</v>
      </c>
      <c r="AD26" s="256">
        <f t="shared" si="6"/>
        <v>583.1533999999665</v>
      </c>
      <c r="AE26" s="256">
        <f t="shared" si="6"/>
        <v>574.409989999971</v>
      </c>
      <c r="AF26" s="256">
        <f t="shared" si="6"/>
        <v>560.27444000003015</v>
      </c>
      <c r="AG26" s="256">
        <f t="shared" si="6"/>
        <v>548.55602999997791</v>
      </c>
      <c r="AH26" s="256">
        <f t="shared" si="6"/>
        <v>541.78497000000061</v>
      </c>
      <c r="AI26" s="256">
        <f t="shared" si="6"/>
        <v>537.42395999995642</v>
      </c>
      <c r="AJ26" s="256">
        <f t="shared" si="6"/>
        <v>535.90634999998292</v>
      </c>
      <c r="AK26" s="256">
        <f t="shared" si="6"/>
        <v>548.20390000000043</v>
      </c>
      <c r="AL26" s="256">
        <f t="shared" si="6"/>
        <v>560.62669999998616</v>
      </c>
      <c r="AM26" s="256">
        <f t="shared" si="6"/>
        <v>578.45920000001206</v>
      </c>
      <c r="AN26" s="256">
        <f t="shared" si="6"/>
        <v>595.15748000001622</v>
      </c>
      <c r="AO26" s="256">
        <f t="shared" si="6"/>
        <v>605.06038999999873</v>
      </c>
      <c r="AP26" s="256">
        <f t="shared" si="6"/>
        <v>606.25374000000011</v>
      </c>
      <c r="AQ26" s="256">
        <f t="shared" si="6"/>
        <v>599.1659399999844</v>
      </c>
      <c r="AR26" s="256">
        <f t="shared" si="6"/>
        <v>586.80992999997397</v>
      </c>
      <c r="AS26" s="256">
        <f t="shared" si="6"/>
        <v>572.54442000000563</v>
      </c>
      <c r="AT26" s="256">
        <f t="shared" si="6"/>
        <v>558.51618999999482</v>
      </c>
      <c r="AU26" s="256">
        <f t="shared" si="6"/>
        <v>542.70547999996052</v>
      </c>
      <c r="AV26" s="268"/>
    </row>
    <row r="27" spans="1:49" x14ac:dyDescent="0.35">
      <c r="B27" s="258" t="s">
        <v>496</v>
      </c>
      <c r="C27" s="212">
        <f t="shared" ref="C27:AU28" si="7">C5-C16</f>
        <v>0</v>
      </c>
      <c r="D27" s="212">
        <f t="shared" si="7"/>
        <v>0</v>
      </c>
      <c r="E27" s="212">
        <f t="shared" si="7"/>
        <v>0</v>
      </c>
      <c r="F27" s="212">
        <f t="shared" si="7"/>
        <v>0</v>
      </c>
      <c r="G27" s="212">
        <f t="shared" si="7"/>
        <v>0</v>
      </c>
      <c r="H27" s="212">
        <f t="shared" si="7"/>
        <v>0</v>
      </c>
      <c r="I27" s="212">
        <f t="shared" si="7"/>
        <v>0</v>
      </c>
      <c r="J27" s="212">
        <f t="shared" si="7"/>
        <v>0</v>
      </c>
      <c r="K27" s="212">
        <f t="shared" si="7"/>
        <v>0</v>
      </c>
      <c r="L27" s="212">
        <f t="shared" si="7"/>
        <v>0</v>
      </c>
      <c r="M27" s="212">
        <f t="shared" si="7"/>
        <v>0</v>
      </c>
      <c r="N27" s="212">
        <f t="shared" si="7"/>
        <v>0</v>
      </c>
      <c r="O27" s="212">
        <f t="shared" si="7"/>
        <v>0</v>
      </c>
      <c r="P27" s="212">
        <f t="shared" si="7"/>
        <v>0</v>
      </c>
      <c r="Q27" s="212">
        <f t="shared" si="7"/>
        <v>0</v>
      </c>
      <c r="R27" s="212">
        <f t="shared" si="7"/>
        <v>0</v>
      </c>
      <c r="S27" s="212">
        <f t="shared" si="7"/>
        <v>0</v>
      </c>
      <c r="T27" s="212">
        <f t="shared" si="7"/>
        <v>0.14300000001094304</v>
      </c>
      <c r="U27" s="212">
        <f t="shared" si="7"/>
        <v>-30.902200000011362</v>
      </c>
      <c r="V27" s="212">
        <f t="shared" si="7"/>
        <v>-6.1189000000013039</v>
      </c>
      <c r="W27" s="212">
        <f t="shared" si="7"/>
        <v>-5.297500000015134</v>
      </c>
      <c r="X27" s="212">
        <f t="shared" si="7"/>
        <v>50.557799999980489</v>
      </c>
      <c r="Y27" s="212">
        <f t="shared" si="7"/>
        <v>170.09280000004219</v>
      </c>
      <c r="Z27" s="212">
        <f t="shared" si="7"/>
        <v>310.398199999996</v>
      </c>
      <c r="AA27" s="212">
        <f t="shared" si="7"/>
        <v>437.99849999998696</v>
      </c>
      <c r="AB27" s="212">
        <f t="shared" si="7"/>
        <v>560.23510000004899</v>
      </c>
      <c r="AC27" s="212">
        <f t="shared" si="7"/>
        <v>646.69569999998203</v>
      </c>
      <c r="AD27" s="212">
        <f t="shared" si="7"/>
        <v>701.61579999997048</v>
      </c>
      <c r="AE27" s="212">
        <f t="shared" si="7"/>
        <v>735.50799999997253</v>
      </c>
      <c r="AF27" s="212">
        <f t="shared" si="7"/>
        <v>756.35480000003008</v>
      </c>
      <c r="AG27" s="212">
        <f t="shared" si="7"/>
        <v>772.63309999997728</v>
      </c>
      <c r="AH27" s="212">
        <f t="shared" si="7"/>
        <v>788.32469999999739</v>
      </c>
      <c r="AI27" s="212">
        <f t="shared" si="7"/>
        <v>800.67919999995502</v>
      </c>
      <c r="AJ27" s="212">
        <f t="shared" si="7"/>
        <v>811.7214999999851</v>
      </c>
      <c r="AK27" s="212">
        <f t="shared" si="7"/>
        <v>826.97299999999814</v>
      </c>
      <c r="AL27" s="212">
        <f t="shared" si="7"/>
        <v>837.42619999998715</v>
      </c>
      <c r="AM27" s="212">
        <f t="shared" si="7"/>
        <v>853.73670000000857</v>
      </c>
      <c r="AN27" s="212">
        <f t="shared" si="7"/>
        <v>870.89010000001872</v>
      </c>
      <c r="AO27" s="212">
        <f t="shared" si="7"/>
        <v>882.96809999999823</v>
      </c>
      <c r="AP27" s="212">
        <f t="shared" si="7"/>
        <v>886.75479999999516</v>
      </c>
      <c r="AQ27" s="212">
        <f t="shared" si="7"/>
        <v>881.24099999997998</v>
      </c>
      <c r="AR27" s="212">
        <f t="shared" si="7"/>
        <v>868.61229999997886</v>
      </c>
      <c r="AS27" s="212">
        <f t="shared" si="7"/>
        <v>851.79310000000987</v>
      </c>
      <c r="AT27" s="212">
        <f t="shared" si="7"/>
        <v>832.70209999999497</v>
      </c>
      <c r="AU27" s="212">
        <f t="shared" si="7"/>
        <v>814.93539999995846</v>
      </c>
      <c r="AV27" s="268"/>
    </row>
    <row r="28" spans="1:49" x14ac:dyDescent="0.35">
      <c r="B28" s="261" t="s">
        <v>497</v>
      </c>
      <c r="C28" s="263">
        <f t="shared" si="7"/>
        <v>0</v>
      </c>
      <c r="D28" s="263">
        <f t="shared" si="7"/>
        <v>0</v>
      </c>
      <c r="E28" s="263">
        <f t="shared" si="7"/>
        <v>0</v>
      </c>
      <c r="F28" s="263">
        <f t="shared" si="7"/>
        <v>0</v>
      </c>
      <c r="G28" s="263">
        <f t="shared" si="7"/>
        <v>0</v>
      </c>
      <c r="H28" s="263">
        <f t="shared" si="7"/>
        <v>0</v>
      </c>
      <c r="I28" s="263">
        <f t="shared" si="7"/>
        <v>0</v>
      </c>
      <c r="J28" s="263">
        <f t="shared" si="7"/>
        <v>0</v>
      </c>
      <c r="K28" s="263">
        <f t="shared" si="7"/>
        <v>0</v>
      </c>
      <c r="L28" s="263">
        <f t="shared" si="7"/>
        <v>0</v>
      </c>
      <c r="M28" s="263">
        <f t="shared" si="7"/>
        <v>0</v>
      </c>
      <c r="N28" s="263">
        <f t="shared" si="7"/>
        <v>0</v>
      </c>
      <c r="O28" s="263">
        <f t="shared" si="7"/>
        <v>0</v>
      </c>
      <c r="P28" s="263">
        <f t="shared" si="7"/>
        <v>0</v>
      </c>
      <c r="Q28" s="263">
        <f t="shared" si="7"/>
        <v>0</v>
      </c>
      <c r="R28" s="263">
        <f t="shared" si="7"/>
        <v>0</v>
      </c>
      <c r="S28" s="263">
        <f t="shared" si="7"/>
        <v>0</v>
      </c>
      <c r="T28" s="263">
        <f t="shared" si="7"/>
        <v>-0.39760999999998603</v>
      </c>
      <c r="U28" s="263">
        <f t="shared" si="7"/>
        <v>18.010000000002037</v>
      </c>
      <c r="V28" s="263">
        <f t="shared" si="7"/>
        <v>25.23290999999881</v>
      </c>
      <c r="W28" s="263">
        <f t="shared" si="7"/>
        <v>59.849210000000312</v>
      </c>
      <c r="X28" s="263">
        <f t="shared" si="7"/>
        <v>84.726300000002084</v>
      </c>
      <c r="Y28" s="263">
        <f t="shared" si="7"/>
        <v>86.064449999998033</v>
      </c>
      <c r="Z28" s="263">
        <f t="shared" si="7"/>
        <v>66.699589999996533</v>
      </c>
      <c r="AA28" s="263">
        <f t="shared" si="7"/>
        <v>34.691019999998389</v>
      </c>
      <c r="AB28" s="263">
        <f t="shared" si="7"/>
        <v>-15.981019999999262</v>
      </c>
      <c r="AC28" s="263">
        <f t="shared" si="7"/>
        <v>-69.209989999995742</v>
      </c>
      <c r="AD28" s="263">
        <f t="shared" si="7"/>
        <v>-118.46240000000398</v>
      </c>
      <c r="AE28" s="263">
        <f t="shared" si="7"/>
        <v>-161.09801000000152</v>
      </c>
      <c r="AF28" s="263">
        <f t="shared" si="7"/>
        <v>-196.08035999999993</v>
      </c>
      <c r="AG28" s="263">
        <f t="shared" si="7"/>
        <v>-224.07706999999937</v>
      </c>
      <c r="AH28" s="263">
        <f t="shared" si="7"/>
        <v>-246.53972999999678</v>
      </c>
      <c r="AI28" s="263">
        <f t="shared" si="7"/>
        <v>-263.25523999999859</v>
      </c>
      <c r="AJ28" s="263">
        <f t="shared" si="7"/>
        <v>-275.81515000000218</v>
      </c>
      <c r="AK28" s="263">
        <f t="shared" si="7"/>
        <v>-278.76909999999771</v>
      </c>
      <c r="AL28" s="263">
        <f t="shared" si="7"/>
        <v>-276.79950000000099</v>
      </c>
      <c r="AM28" s="263">
        <f t="shared" si="7"/>
        <v>-275.27749999999651</v>
      </c>
      <c r="AN28" s="263">
        <f t="shared" si="7"/>
        <v>-275.7326200000025</v>
      </c>
      <c r="AO28" s="263">
        <f t="shared" si="7"/>
        <v>-277.9077099999995</v>
      </c>
      <c r="AP28" s="263">
        <f t="shared" si="7"/>
        <v>-280.50105999999505</v>
      </c>
      <c r="AQ28" s="263">
        <f t="shared" si="7"/>
        <v>-282.07505999999557</v>
      </c>
      <c r="AR28" s="263">
        <f t="shared" si="7"/>
        <v>-281.80237000000488</v>
      </c>
      <c r="AS28" s="263">
        <f t="shared" si="7"/>
        <v>-279.24868000000424</v>
      </c>
      <c r="AT28" s="263">
        <f t="shared" si="7"/>
        <v>-274.18591000000015</v>
      </c>
      <c r="AU28" s="263">
        <f t="shared" si="7"/>
        <v>-272.22991999999795</v>
      </c>
      <c r="AV28" s="268"/>
    </row>
    <row r="29" spans="1:49" x14ac:dyDescent="0.35">
      <c r="B29" s="258" t="s">
        <v>498</v>
      </c>
      <c r="C29" s="212">
        <f t="shared" ref="C29:E29" si="8">SUM(C30:C31)</f>
        <v>0</v>
      </c>
      <c r="D29" s="212">
        <f t="shared" si="8"/>
        <v>0</v>
      </c>
      <c r="E29" s="212">
        <f t="shared" si="8"/>
        <v>0</v>
      </c>
      <c r="F29" s="212">
        <f>SUM(F30:F31)</f>
        <v>0</v>
      </c>
      <c r="G29" s="212">
        <f t="shared" ref="G29:AU29" si="9">SUM(G30:G31)</f>
        <v>0</v>
      </c>
      <c r="H29" s="212">
        <f t="shared" si="9"/>
        <v>0</v>
      </c>
      <c r="I29" s="212">
        <f t="shared" si="9"/>
        <v>0</v>
      </c>
      <c r="J29" s="212">
        <f t="shared" si="9"/>
        <v>0</v>
      </c>
      <c r="K29" s="212">
        <f t="shared" si="9"/>
        <v>0</v>
      </c>
      <c r="L29" s="212">
        <f t="shared" si="9"/>
        <v>0</v>
      </c>
      <c r="M29" s="212">
        <f t="shared" si="9"/>
        <v>0</v>
      </c>
      <c r="N29" s="212">
        <f t="shared" si="9"/>
        <v>0</v>
      </c>
      <c r="O29" s="212">
        <f t="shared" si="9"/>
        <v>0</v>
      </c>
      <c r="P29" s="212">
        <f t="shared" si="9"/>
        <v>0</v>
      </c>
      <c r="Q29" s="212">
        <f t="shared" si="9"/>
        <v>0</v>
      </c>
      <c r="R29" s="212">
        <f t="shared" si="9"/>
        <v>0</v>
      </c>
      <c r="S29" s="212">
        <f t="shared" si="9"/>
        <v>0</v>
      </c>
      <c r="T29" s="212">
        <f t="shared" si="9"/>
        <v>-2.713499999983469</v>
      </c>
      <c r="U29" s="212">
        <f t="shared" si="9"/>
        <v>137.12589999996999</v>
      </c>
      <c r="V29" s="212">
        <f t="shared" si="9"/>
        <v>213.76370000003953</v>
      </c>
      <c r="W29" s="212">
        <f t="shared" si="9"/>
        <v>490.16560000000754</v>
      </c>
      <c r="X29" s="212">
        <f t="shared" si="9"/>
        <v>769.74719999995432</v>
      </c>
      <c r="Y29" s="212">
        <f t="shared" si="9"/>
        <v>929.22240000008605</v>
      </c>
      <c r="Z29" s="212">
        <f t="shared" si="9"/>
        <v>944.7789000000339</v>
      </c>
      <c r="AA29" s="212">
        <f t="shared" si="9"/>
        <v>838.83410000002186</v>
      </c>
      <c r="AB29" s="212">
        <f t="shared" si="9"/>
        <v>585.39040000000386</v>
      </c>
      <c r="AC29" s="212">
        <f t="shared" si="9"/>
        <v>272.1544000000722</v>
      </c>
      <c r="AD29" s="212">
        <f t="shared" si="9"/>
        <v>-45.836900000052992</v>
      </c>
      <c r="AE29" s="212">
        <f t="shared" si="9"/>
        <v>-334.88199999998324</v>
      </c>
      <c r="AF29" s="212">
        <f t="shared" si="9"/>
        <v>-576.88579999996</v>
      </c>
      <c r="AG29" s="212">
        <f t="shared" si="9"/>
        <v>-769.57640000000538</v>
      </c>
      <c r="AH29" s="212">
        <f t="shared" si="9"/>
        <v>-918.37739999998303</v>
      </c>
      <c r="AI29" s="212">
        <f t="shared" si="9"/>
        <v>-1024.8278999999893</v>
      </c>
      <c r="AJ29" s="212">
        <f t="shared" si="9"/>
        <v>-1101.5615999999718</v>
      </c>
      <c r="AK29" s="212">
        <f t="shared" si="9"/>
        <v>-1085.6079999999201</v>
      </c>
      <c r="AL29" s="212">
        <f t="shared" si="9"/>
        <v>-1042.7591999999277</v>
      </c>
      <c r="AM29" s="212">
        <f t="shared" si="9"/>
        <v>-1004.536700000026</v>
      </c>
      <c r="AN29" s="212">
        <f t="shared" si="9"/>
        <v>-987.89409999999043</v>
      </c>
      <c r="AO29" s="212">
        <f t="shared" si="9"/>
        <v>-995.47910000002594</v>
      </c>
      <c r="AP29" s="212">
        <f t="shared" si="9"/>
        <v>-1018.9672999999602</v>
      </c>
      <c r="AQ29" s="212">
        <f t="shared" si="9"/>
        <v>-1046.9035000000003</v>
      </c>
      <c r="AR29" s="212">
        <f t="shared" si="9"/>
        <v>-1069.5715999999957</v>
      </c>
      <c r="AS29" s="212">
        <f t="shared" si="9"/>
        <v>-1079.7341999999626</v>
      </c>
      <c r="AT29" s="212">
        <f t="shared" si="9"/>
        <v>-1073.023099999933</v>
      </c>
      <c r="AU29" s="212">
        <f t="shared" si="9"/>
        <v>-1091.5444999999891</v>
      </c>
      <c r="AV29" s="268"/>
    </row>
    <row r="30" spans="1:49" x14ac:dyDescent="0.35">
      <c r="B30" s="258" t="s">
        <v>499</v>
      </c>
      <c r="C30" s="212">
        <f t="shared" ref="C30:AU31" si="10">C8-C19</f>
        <v>0</v>
      </c>
      <c r="D30" s="212">
        <f t="shared" si="10"/>
        <v>0</v>
      </c>
      <c r="E30" s="212">
        <f t="shared" si="10"/>
        <v>0</v>
      </c>
      <c r="F30" s="212">
        <f t="shared" si="10"/>
        <v>0</v>
      </c>
      <c r="G30" s="212">
        <f t="shared" si="10"/>
        <v>0</v>
      </c>
      <c r="H30" s="212">
        <f t="shared" si="10"/>
        <v>0</v>
      </c>
      <c r="I30" s="212">
        <f t="shared" si="10"/>
        <v>0</v>
      </c>
      <c r="J30" s="212">
        <f t="shared" si="10"/>
        <v>0</v>
      </c>
      <c r="K30" s="212">
        <f t="shared" si="10"/>
        <v>0</v>
      </c>
      <c r="L30" s="212">
        <f t="shared" si="10"/>
        <v>0</v>
      </c>
      <c r="M30" s="212">
        <f t="shared" si="10"/>
        <v>0</v>
      </c>
      <c r="N30" s="212">
        <f t="shared" si="10"/>
        <v>0</v>
      </c>
      <c r="O30" s="212">
        <f t="shared" si="10"/>
        <v>0</v>
      </c>
      <c r="P30" s="212">
        <f t="shared" si="10"/>
        <v>0</v>
      </c>
      <c r="Q30" s="212">
        <f t="shared" si="10"/>
        <v>0</v>
      </c>
      <c r="R30" s="212">
        <f t="shared" si="10"/>
        <v>0</v>
      </c>
      <c r="S30" s="212">
        <f t="shared" si="10"/>
        <v>0</v>
      </c>
      <c r="T30" s="212">
        <f t="shared" si="10"/>
        <v>-2.1848999999929219</v>
      </c>
      <c r="U30" s="212">
        <f t="shared" si="10"/>
        <v>94.280099999974482</v>
      </c>
      <c r="V30" s="212">
        <f t="shared" si="10"/>
        <v>156.75710000004619</v>
      </c>
      <c r="W30" s="212">
        <f t="shared" si="10"/>
        <v>367.06750000000466</v>
      </c>
      <c r="X30" s="212">
        <f t="shared" si="10"/>
        <v>604.59849999996368</v>
      </c>
      <c r="Y30" s="212">
        <f t="shared" si="10"/>
        <v>775.34000000008382</v>
      </c>
      <c r="Z30" s="212">
        <f t="shared" si="10"/>
        <v>840.05200000002515</v>
      </c>
      <c r="AA30" s="212">
        <f t="shared" si="10"/>
        <v>806.03110000002198</v>
      </c>
      <c r="AB30" s="212">
        <f t="shared" si="10"/>
        <v>640.66419999999925</v>
      </c>
      <c r="AC30" s="212">
        <f t="shared" si="10"/>
        <v>414.75880000006873</v>
      </c>
      <c r="AD30" s="212">
        <f t="shared" si="10"/>
        <v>175.28799999994226</v>
      </c>
      <c r="AE30" s="212">
        <f t="shared" si="10"/>
        <v>-49.225199999986216</v>
      </c>
      <c r="AF30" s="212">
        <f t="shared" si="10"/>
        <v>-240.15359999996144</v>
      </c>
      <c r="AG30" s="212">
        <f t="shared" si="10"/>
        <v>-392.83449999999721</v>
      </c>
      <c r="AH30" s="212">
        <f t="shared" si="10"/>
        <v>-513.10519999999087</v>
      </c>
      <c r="AI30" s="212">
        <f t="shared" si="10"/>
        <v>-600.41269999998622</v>
      </c>
      <c r="AJ30" s="212">
        <f t="shared" si="10"/>
        <v>-662.92969999997877</v>
      </c>
      <c r="AK30" s="212">
        <f t="shared" si="10"/>
        <v>-665.42219999991357</v>
      </c>
      <c r="AL30" s="212">
        <f t="shared" si="10"/>
        <v>-634.04609999991953</v>
      </c>
      <c r="AM30" s="212">
        <f t="shared" si="10"/>
        <v>-595.85360000003129</v>
      </c>
      <c r="AN30" s="212">
        <f t="shared" si="10"/>
        <v>-568.60019999998622</v>
      </c>
      <c r="AO30" s="212">
        <f t="shared" si="10"/>
        <v>-558.45790000003763</v>
      </c>
      <c r="AP30" s="212">
        <f t="shared" si="10"/>
        <v>-561.68909999995958</v>
      </c>
      <c r="AQ30" s="212">
        <f t="shared" si="10"/>
        <v>-570.40810000000056</v>
      </c>
      <c r="AR30" s="212">
        <f t="shared" si="10"/>
        <v>-577.0561999999918</v>
      </c>
      <c r="AS30" s="212">
        <f t="shared" si="10"/>
        <v>-575.81279999995604</v>
      </c>
      <c r="AT30" s="212">
        <f t="shared" si="10"/>
        <v>-562.87599999993108</v>
      </c>
      <c r="AU30" s="212">
        <f t="shared" si="10"/>
        <v>-567.2153999999864</v>
      </c>
      <c r="AV30" s="268"/>
    </row>
    <row r="31" spans="1:49" x14ac:dyDescent="0.35">
      <c r="B31" s="261" t="s">
        <v>500</v>
      </c>
      <c r="C31" s="263">
        <f t="shared" si="10"/>
        <v>0</v>
      </c>
      <c r="D31" s="263">
        <f t="shared" si="10"/>
        <v>0</v>
      </c>
      <c r="E31" s="263">
        <f t="shared" si="10"/>
        <v>0</v>
      </c>
      <c r="F31" s="263">
        <f t="shared" si="10"/>
        <v>0</v>
      </c>
      <c r="G31" s="263">
        <f t="shared" si="10"/>
        <v>0</v>
      </c>
      <c r="H31" s="263">
        <f t="shared" si="10"/>
        <v>0</v>
      </c>
      <c r="I31" s="263">
        <f t="shared" si="10"/>
        <v>0</v>
      </c>
      <c r="J31" s="263">
        <f t="shared" si="10"/>
        <v>0</v>
      </c>
      <c r="K31" s="263">
        <f t="shared" si="10"/>
        <v>0</v>
      </c>
      <c r="L31" s="263">
        <f t="shared" si="10"/>
        <v>0</v>
      </c>
      <c r="M31" s="263">
        <f t="shared" si="10"/>
        <v>0</v>
      </c>
      <c r="N31" s="263">
        <f t="shared" si="10"/>
        <v>0</v>
      </c>
      <c r="O31" s="263">
        <f t="shared" si="10"/>
        <v>0</v>
      </c>
      <c r="P31" s="263">
        <f t="shared" si="10"/>
        <v>0</v>
      </c>
      <c r="Q31" s="263">
        <f t="shared" si="10"/>
        <v>0</v>
      </c>
      <c r="R31" s="263">
        <f t="shared" si="10"/>
        <v>0</v>
      </c>
      <c r="S31" s="263">
        <f t="shared" si="10"/>
        <v>0</v>
      </c>
      <c r="T31" s="263">
        <f t="shared" si="10"/>
        <v>-0.52859999999054708</v>
      </c>
      <c r="U31" s="263">
        <f t="shared" si="10"/>
        <v>42.845799999995506</v>
      </c>
      <c r="V31" s="263">
        <f t="shared" si="10"/>
        <v>57.006599999993341</v>
      </c>
      <c r="W31" s="263">
        <f t="shared" si="10"/>
        <v>123.09810000000289</v>
      </c>
      <c r="X31" s="263">
        <f t="shared" si="10"/>
        <v>165.14869999999064</v>
      </c>
      <c r="Y31" s="263">
        <f t="shared" si="10"/>
        <v>153.88240000000224</v>
      </c>
      <c r="Z31" s="263">
        <f t="shared" si="10"/>
        <v>104.72690000000875</v>
      </c>
      <c r="AA31" s="263">
        <f t="shared" si="10"/>
        <v>32.802999999999884</v>
      </c>
      <c r="AB31" s="263">
        <f t="shared" si="10"/>
        <v>-55.27379999999539</v>
      </c>
      <c r="AC31" s="263">
        <f t="shared" si="10"/>
        <v>-142.60439999999653</v>
      </c>
      <c r="AD31" s="263">
        <f t="shared" si="10"/>
        <v>-221.12489999999525</v>
      </c>
      <c r="AE31" s="263">
        <f t="shared" si="10"/>
        <v>-285.65679999999702</v>
      </c>
      <c r="AF31" s="263">
        <f t="shared" si="10"/>
        <v>-336.73219999999856</v>
      </c>
      <c r="AG31" s="263">
        <f t="shared" si="10"/>
        <v>-376.74190000000817</v>
      </c>
      <c r="AH31" s="263">
        <f t="shared" si="10"/>
        <v>-405.27219999999215</v>
      </c>
      <c r="AI31" s="263">
        <f t="shared" si="10"/>
        <v>-424.4152000000031</v>
      </c>
      <c r="AJ31" s="263">
        <f t="shared" si="10"/>
        <v>-438.63189999999304</v>
      </c>
      <c r="AK31" s="263">
        <f t="shared" si="10"/>
        <v>-420.18580000000657</v>
      </c>
      <c r="AL31" s="263">
        <f t="shared" si="10"/>
        <v>-408.71310000000813</v>
      </c>
      <c r="AM31" s="263">
        <f t="shared" si="10"/>
        <v>-408.68309999999474</v>
      </c>
      <c r="AN31" s="263">
        <f t="shared" si="10"/>
        <v>-419.29390000000421</v>
      </c>
      <c r="AO31" s="263">
        <f t="shared" si="10"/>
        <v>-437.02119999998831</v>
      </c>
      <c r="AP31" s="263">
        <f t="shared" si="10"/>
        <v>-457.27820000000065</v>
      </c>
      <c r="AQ31" s="263">
        <f t="shared" si="10"/>
        <v>-476.49539999999979</v>
      </c>
      <c r="AR31" s="263">
        <f t="shared" si="10"/>
        <v>-492.51540000000386</v>
      </c>
      <c r="AS31" s="263">
        <f t="shared" si="10"/>
        <v>-503.92140000000654</v>
      </c>
      <c r="AT31" s="263">
        <f t="shared" si="10"/>
        <v>-510.14710000000196</v>
      </c>
      <c r="AU31" s="263">
        <f t="shared" si="10"/>
        <v>-524.32910000000265</v>
      </c>
      <c r="AV31" s="268"/>
    </row>
    <row r="32" spans="1:49" x14ac:dyDescent="0.35">
      <c r="B32" s="249" t="s">
        <v>501</v>
      </c>
      <c r="C32" s="251">
        <f t="shared" ref="C32:E32" si="11">SUM(C27,C30)</f>
        <v>0</v>
      </c>
      <c r="D32" s="251">
        <f t="shared" si="11"/>
        <v>0</v>
      </c>
      <c r="E32" s="251">
        <f t="shared" si="11"/>
        <v>0</v>
      </c>
      <c r="F32" s="251">
        <f>SUM(F27,F30)</f>
        <v>0</v>
      </c>
      <c r="G32" s="251">
        <f t="shared" ref="G32:AU32" si="12">SUM(G27,G30)</f>
        <v>0</v>
      </c>
      <c r="H32" s="251">
        <f t="shared" si="12"/>
        <v>0</v>
      </c>
      <c r="I32" s="251">
        <f t="shared" si="12"/>
        <v>0</v>
      </c>
      <c r="J32" s="251">
        <f t="shared" si="12"/>
        <v>0</v>
      </c>
      <c r="K32" s="251">
        <f t="shared" si="12"/>
        <v>0</v>
      </c>
      <c r="L32" s="251">
        <f t="shared" si="12"/>
        <v>0</v>
      </c>
      <c r="M32" s="251">
        <f t="shared" si="12"/>
        <v>0</v>
      </c>
      <c r="N32" s="251">
        <f t="shared" si="12"/>
        <v>0</v>
      </c>
      <c r="O32" s="251">
        <f t="shared" si="12"/>
        <v>0</v>
      </c>
      <c r="P32" s="251">
        <f t="shared" si="12"/>
        <v>0</v>
      </c>
      <c r="Q32" s="251">
        <f t="shared" si="12"/>
        <v>0</v>
      </c>
      <c r="R32" s="251">
        <f t="shared" si="12"/>
        <v>0</v>
      </c>
      <c r="S32" s="251">
        <f t="shared" si="12"/>
        <v>0</v>
      </c>
      <c r="T32" s="251">
        <f t="shared" si="12"/>
        <v>-2.0418999999819789</v>
      </c>
      <c r="U32" s="251">
        <f t="shared" si="12"/>
        <v>63.37789999996312</v>
      </c>
      <c r="V32" s="251">
        <f t="shared" si="12"/>
        <v>150.63820000004489</v>
      </c>
      <c r="W32" s="251">
        <f t="shared" si="12"/>
        <v>361.76999999998952</v>
      </c>
      <c r="X32" s="251">
        <f t="shared" si="12"/>
        <v>655.15629999994417</v>
      </c>
      <c r="Y32" s="251">
        <f t="shared" si="12"/>
        <v>945.43280000012601</v>
      </c>
      <c r="Z32" s="251">
        <f t="shared" si="12"/>
        <v>1150.4502000000211</v>
      </c>
      <c r="AA32" s="251">
        <f t="shared" si="12"/>
        <v>1244.0296000000089</v>
      </c>
      <c r="AB32" s="251">
        <f t="shared" si="12"/>
        <v>1200.8993000000482</v>
      </c>
      <c r="AC32" s="251">
        <f t="shared" si="12"/>
        <v>1061.4545000000508</v>
      </c>
      <c r="AD32" s="251">
        <f t="shared" si="12"/>
        <v>876.90379999991274</v>
      </c>
      <c r="AE32" s="251">
        <f t="shared" si="12"/>
        <v>686.28279999998631</v>
      </c>
      <c r="AF32" s="251">
        <f t="shared" si="12"/>
        <v>516.20120000006864</v>
      </c>
      <c r="AG32" s="251">
        <f t="shared" si="12"/>
        <v>379.79859999998007</v>
      </c>
      <c r="AH32" s="251">
        <f t="shared" si="12"/>
        <v>275.21950000000652</v>
      </c>
      <c r="AI32" s="251">
        <f t="shared" si="12"/>
        <v>200.2664999999688</v>
      </c>
      <c r="AJ32" s="251">
        <f t="shared" si="12"/>
        <v>148.79180000000633</v>
      </c>
      <c r="AK32" s="251">
        <f t="shared" si="12"/>
        <v>161.55080000008456</v>
      </c>
      <c r="AL32" s="251">
        <f t="shared" si="12"/>
        <v>203.38010000006761</v>
      </c>
      <c r="AM32" s="251">
        <f t="shared" si="12"/>
        <v>257.88309999997728</v>
      </c>
      <c r="AN32" s="251">
        <f t="shared" si="12"/>
        <v>302.2899000000325</v>
      </c>
      <c r="AO32" s="251">
        <f t="shared" si="12"/>
        <v>324.51019999996061</v>
      </c>
      <c r="AP32" s="251">
        <f t="shared" si="12"/>
        <v>325.06570000003558</v>
      </c>
      <c r="AQ32" s="251">
        <f t="shared" si="12"/>
        <v>310.83289999997942</v>
      </c>
      <c r="AR32" s="251">
        <f t="shared" si="12"/>
        <v>291.55609999998705</v>
      </c>
      <c r="AS32" s="251">
        <f t="shared" si="12"/>
        <v>275.98030000005383</v>
      </c>
      <c r="AT32" s="251">
        <f t="shared" si="12"/>
        <v>269.82610000006389</v>
      </c>
      <c r="AU32" s="251">
        <f t="shared" si="12"/>
        <v>247.71999999997206</v>
      </c>
      <c r="AV32" s="268"/>
    </row>
  </sheetData>
  <pageMargins left="0.7" right="0.7" top="0.75" bottom="0.75" header="0.3" footer="0.3"/>
  <pageSetup paperSize="9" scale="1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Feuil18"/>
  <dimension ref="B4:B11"/>
  <sheetViews>
    <sheetView workbookViewId="0">
      <selection activeCell="B4" sqref="B4"/>
    </sheetView>
  </sheetViews>
  <sheetFormatPr baseColWidth="10" defaultRowHeight="14.5" x14ac:dyDescent="0.35"/>
  <cols>
    <col min="2" max="2" width="68.54296875" customWidth="1"/>
  </cols>
  <sheetData>
    <row r="4" spans="2:2" x14ac:dyDescent="0.35">
      <c r="B4" t="str">
        <f>Résultats!B1&amp;" : Energie finale par usage et énergie primaire (Mtep)"</f>
        <v>SNBC3 : Energie finale par usage et énergie primaire (Mtep)</v>
      </c>
    </row>
    <row r="5" spans="2:2" x14ac:dyDescent="0.35">
      <c r="B5" t="str">
        <f>Résultats!B1&amp;" : Ventilation du mix énergie (Mtep)"</f>
        <v>SNBC3 : Ventilation du mix énergie (Mtep)</v>
      </c>
    </row>
    <row r="6" spans="2:2" x14ac:dyDescent="0.35">
      <c r="B6" t="str">
        <f>Résultats!B1&amp;" : Ventilation du mix electrique (%)"</f>
        <v>SNBC3 : Ventilation du mix electrique (%)</v>
      </c>
    </row>
    <row r="7" spans="2:2" x14ac:dyDescent="0.35">
      <c r="B7" t="str">
        <f>Résultats!B1&amp;" : Ventilation du mix carburant (%)"</f>
        <v>SNBC3 : Ventilation du mix carburant (%)</v>
      </c>
    </row>
    <row r="8" spans="2:2" x14ac:dyDescent="0.35">
      <c r="B8" t="str">
        <f>Résultats!B1&amp;" : Ventilation du mix gaz (%)"</f>
        <v>SNBC3 : Ventilation du mix gaz (%)</v>
      </c>
    </row>
    <row r="9" spans="2:2" x14ac:dyDescent="0.35">
      <c r="B9" t="str">
        <f>Résultats!B1&amp;" : Emissions CO2 (Mt.eqCO2)"</f>
        <v>SNBC3 : Emissions CO2 (Mt.eqCO2)</v>
      </c>
    </row>
    <row r="10" spans="2:2" x14ac:dyDescent="0.35">
      <c r="B10" t="str">
        <f>Résultats!B1&amp;" : Ventilation du parc auto (%)"</f>
        <v>SNBC3 : Ventilation du parc auto (%)</v>
      </c>
    </row>
    <row r="11" spans="2:2" x14ac:dyDescent="0.35">
      <c r="B11" t="str">
        <f>Résultats!B1&amp;" : Ventilation du parc de logements (%)"</f>
        <v>SNBC3 : Ventilation du parc de logements (%)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Feuilles de calcul</vt:lpstr>
      </vt:variant>
      <vt:variant>
        <vt:i4>8</vt:i4>
      </vt:variant>
      <vt:variant>
        <vt:lpstr>Graphiques</vt:lpstr>
      </vt:variant>
      <vt:variant>
        <vt:i4>10</vt:i4>
      </vt:variant>
      <vt:variant>
        <vt:lpstr>Plages nommées</vt:lpstr>
      </vt:variant>
      <vt:variant>
        <vt:i4>2</vt:i4>
      </vt:variant>
    </vt:vector>
  </HeadingPairs>
  <TitlesOfParts>
    <vt:vector size="20" baseType="lpstr">
      <vt:lpstr>T energie vecteurs</vt:lpstr>
      <vt:lpstr>T energie usages</vt:lpstr>
      <vt:lpstr>Résultats</vt:lpstr>
      <vt:lpstr>T CO2</vt:lpstr>
      <vt:lpstr>T logement</vt:lpstr>
      <vt:lpstr>T parc auto</vt:lpstr>
      <vt:lpstr>T transport</vt:lpstr>
      <vt:lpstr>Table Graphs</vt:lpstr>
      <vt:lpstr>G energie</vt:lpstr>
      <vt:lpstr>G mix energie</vt:lpstr>
      <vt:lpstr>G mix élec</vt:lpstr>
      <vt:lpstr>G mix carb</vt:lpstr>
      <vt:lpstr>G mix gaz</vt:lpstr>
      <vt:lpstr>G CO2</vt:lpstr>
      <vt:lpstr>G parc auto total</vt:lpstr>
      <vt:lpstr>G parc elec</vt:lpstr>
      <vt:lpstr>G parc auto</vt:lpstr>
      <vt:lpstr>G parc logt</vt:lpstr>
      <vt:lpstr>'T parc auto'!Zone_d_impression</vt:lpstr>
      <vt:lpstr>'T transport'!Zone_d_impression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GISSELA LANDA RIVERA</dc:creator>
  <cp:lastModifiedBy>CALLONNEC Gael</cp:lastModifiedBy>
  <cp:lastPrinted>2018-11-29T16:44:02Z</cp:lastPrinted>
  <dcterms:created xsi:type="dcterms:W3CDTF">2016-06-15T08:53:28Z</dcterms:created>
  <dcterms:modified xsi:type="dcterms:W3CDTF">2023-10-03T10:46:58Z</dcterms:modified>
</cp:coreProperties>
</file>