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chartsheets/sheet5.xml" ContentType="application/vnd.openxmlformats-officedocument.spreadsheetml.chartsheet+xml"/>
  <Override PartName="/xl/worksheets/sheet5.xml" ContentType="application/vnd.openxmlformats-officedocument.spreadsheetml.worksheet+xml"/>
  <Override PartName="/xl/chartsheets/sheet6.xml" ContentType="application/vnd.openxmlformats-officedocument.spreadsheetml.chartsheet+xml"/>
  <Override PartName="/xl/worksheets/sheet6.xml" ContentType="application/vnd.openxmlformats-officedocument.spreadsheetml.worksheet+xml"/>
  <Override PartName="/xl/chartsheets/sheet7.xml" ContentType="application/vnd.openxmlformats-officedocument.spreadsheetml.chart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llonnecg\Documents\Github\ThreeME\results\sorties SNBC3\Run 2\Paquets\P1 Paquet complet avant actualisation entiere\"/>
    </mc:Choice>
  </mc:AlternateContent>
  <xr:revisionPtr revIDLastSave="0" documentId="13_ncr:1_{FFE8CC12-CE50-430D-9319-C9F4592A5743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Résultats" sheetId="2" r:id="rId1"/>
    <sheet name="T energie vecteurs" sheetId="13" r:id="rId2"/>
    <sheet name="T energie usages" sheetId="16" r:id="rId3"/>
    <sheet name="G energie" sheetId="27" r:id="rId4"/>
    <sheet name="G mix élec" sheetId="22" r:id="rId5"/>
    <sheet name="G mix carb" sheetId="23" r:id="rId6"/>
    <sheet name="G mix gaz" sheetId="24" r:id="rId7"/>
    <sheet name="T CO2" sheetId="10" r:id="rId8"/>
    <sheet name="G CO2" sheetId="26" r:id="rId9"/>
    <sheet name="T parc auto" sheetId="25" r:id="rId10"/>
    <sheet name="G parc auto" sheetId="19" r:id="rId11"/>
    <sheet name="T logement" sheetId="14" r:id="rId12"/>
    <sheet name="G parc logt" sheetId="20" r:id="rId13"/>
    <sheet name="Table Graphs" sheetId="28" r:id="rId14"/>
  </sheets>
  <externalReferences>
    <externalReference r:id="rId15"/>
  </externalReferences>
  <definedNames>
    <definedName name="_xlnm.Print_Area" localSheetId="9">'T parc auto'!$C$26:$AM$109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7" i="16" l="1"/>
  <c r="Q97" i="16"/>
  <c r="P97" i="16"/>
  <c r="O97" i="16"/>
  <c r="R96" i="16"/>
  <c r="P96" i="16"/>
  <c r="O96" i="16"/>
  <c r="R95" i="16"/>
  <c r="Q95" i="16"/>
  <c r="P95" i="16"/>
  <c r="O95" i="16"/>
  <c r="R93" i="16"/>
  <c r="Q93" i="16"/>
  <c r="P93" i="16"/>
  <c r="O93" i="16"/>
  <c r="R92" i="16"/>
  <c r="Q92" i="16"/>
  <c r="P92" i="16"/>
  <c r="O92" i="16"/>
  <c r="R89" i="16"/>
  <c r="Q89" i="16"/>
  <c r="P89" i="16"/>
  <c r="O89" i="16"/>
  <c r="R84" i="16"/>
  <c r="Q84" i="16"/>
  <c r="P84" i="16"/>
  <c r="O84" i="16"/>
  <c r="R83" i="16"/>
  <c r="P83" i="16"/>
  <c r="O83" i="16"/>
  <c r="R82" i="16"/>
  <c r="Q82" i="16"/>
  <c r="P82" i="16"/>
  <c r="O82" i="16"/>
  <c r="R80" i="16"/>
  <c r="Q80" i="16"/>
  <c r="P80" i="16"/>
  <c r="O80" i="16"/>
  <c r="R79" i="16"/>
  <c r="Q79" i="16"/>
  <c r="P79" i="16"/>
  <c r="O79" i="16"/>
  <c r="R76" i="16"/>
  <c r="Q76" i="16"/>
  <c r="P76" i="16"/>
  <c r="O76" i="16"/>
  <c r="R71" i="16"/>
  <c r="Q71" i="16"/>
  <c r="P71" i="16"/>
  <c r="O71" i="16"/>
  <c r="R70" i="16"/>
  <c r="P70" i="16"/>
  <c r="O70" i="16"/>
  <c r="R69" i="16"/>
  <c r="Q69" i="16"/>
  <c r="P69" i="16"/>
  <c r="O69" i="16"/>
  <c r="R67" i="16"/>
  <c r="Q67" i="16"/>
  <c r="P67" i="16"/>
  <c r="O67" i="16"/>
  <c r="R66" i="16"/>
  <c r="Q66" i="16"/>
  <c r="P66" i="16"/>
  <c r="O66" i="16"/>
  <c r="R63" i="16"/>
  <c r="Q63" i="16"/>
  <c r="P63" i="16"/>
  <c r="O63" i="16"/>
  <c r="R58" i="16"/>
  <c r="Q58" i="16"/>
  <c r="P58" i="16"/>
  <c r="O58" i="16"/>
  <c r="R57" i="16"/>
  <c r="P57" i="16"/>
  <c r="O57" i="16"/>
  <c r="R56" i="16"/>
  <c r="Q56" i="16"/>
  <c r="P56" i="16"/>
  <c r="O56" i="16"/>
  <c r="R54" i="16"/>
  <c r="Q54" i="16"/>
  <c r="P54" i="16"/>
  <c r="O54" i="16"/>
  <c r="R53" i="16"/>
  <c r="Q53" i="16"/>
  <c r="P53" i="16"/>
  <c r="O53" i="16"/>
  <c r="R50" i="16"/>
  <c r="Q50" i="16"/>
  <c r="P50" i="16"/>
  <c r="O50" i="16"/>
  <c r="R45" i="16"/>
  <c r="Q45" i="16"/>
  <c r="P45" i="16"/>
  <c r="O45" i="16"/>
  <c r="R44" i="16"/>
  <c r="P44" i="16"/>
  <c r="O44" i="16"/>
  <c r="R43" i="16"/>
  <c r="Q43" i="16"/>
  <c r="P43" i="16"/>
  <c r="O43" i="16"/>
  <c r="R41" i="16"/>
  <c r="Q41" i="16"/>
  <c r="P41" i="16"/>
  <c r="O41" i="16"/>
  <c r="R40" i="16"/>
  <c r="Q40" i="16"/>
  <c r="P40" i="16"/>
  <c r="O40" i="16"/>
  <c r="R37" i="16"/>
  <c r="Q37" i="16"/>
  <c r="P37" i="16"/>
  <c r="O37" i="16"/>
  <c r="R32" i="16"/>
  <c r="Q32" i="16"/>
  <c r="P32" i="16"/>
  <c r="O32" i="16"/>
  <c r="R31" i="16"/>
  <c r="P31" i="16"/>
  <c r="O31" i="16"/>
  <c r="R30" i="16"/>
  <c r="Q30" i="16"/>
  <c r="P30" i="16"/>
  <c r="O30" i="16"/>
  <c r="R28" i="16"/>
  <c r="Q28" i="16"/>
  <c r="P28" i="16"/>
  <c r="O28" i="16"/>
  <c r="R27" i="16"/>
  <c r="Q27" i="16"/>
  <c r="P27" i="16"/>
  <c r="O27" i="16"/>
  <c r="R24" i="16"/>
  <c r="Q24" i="16"/>
  <c r="P24" i="16"/>
  <c r="O24" i="16"/>
  <c r="R19" i="16"/>
  <c r="Q19" i="16"/>
  <c r="P19" i="16"/>
  <c r="O19" i="16"/>
  <c r="R18" i="16"/>
  <c r="P18" i="16"/>
  <c r="O18" i="16"/>
  <c r="R17" i="16"/>
  <c r="Q17" i="16"/>
  <c r="P17" i="16"/>
  <c r="O17" i="16"/>
  <c r="R15" i="16"/>
  <c r="Q15" i="16"/>
  <c r="P15" i="16"/>
  <c r="O15" i="16"/>
  <c r="R14" i="16"/>
  <c r="Q14" i="16"/>
  <c r="P14" i="16"/>
  <c r="O14" i="16"/>
  <c r="R11" i="16"/>
  <c r="Q11" i="16"/>
  <c r="P11" i="16"/>
  <c r="O11" i="16"/>
  <c r="K84" i="16"/>
  <c r="J84" i="16"/>
  <c r="I84" i="16"/>
  <c r="H84" i="16"/>
  <c r="K83" i="16"/>
  <c r="J83" i="16"/>
  <c r="I83" i="16"/>
  <c r="H83" i="16"/>
  <c r="K82" i="16"/>
  <c r="J82" i="16"/>
  <c r="I82" i="16"/>
  <c r="H82" i="16"/>
  <c r="K80" i="16"/>
  <c r="J80" i="16"/>
  <c r="I80" i="16"/>
  <c r="H80" i="16"/>
  <c r="K79" i="16"/>
  <c r="J79" i="16"/>
  <c r="I79" i="16"/>
  <c r="H79" i="16"/>
  <c r="K78" i="16"/>
  <c r="J78" i="16"/>
  <c r="I78" i="16"/>
  <c r="H78" i="16"/>
  <c r="K77" i="16"/>
  <c r="J77" i="16"/>
  <c r="I77" i="16"/>
  <c r="H77" i="16"/>
  <c r="Q16" i="16" l="1"/>
  <c r="Q94" i="16"/>
  <c r="Q81" i="16"/>
  <c r="Q68" i="16"/>
  <c r="Q55" i="16"/>
  <c r="Q42" i="16"/>
  <c r="Q29" i="16"/>
  <c r="O42" i="16" l="1"/>
  <c r="O46" i="16" s="1"/>
  <c r="P55" i="16"/>
  <c r="P59" i="16" s="1"/>
  <c r="P16" i="16"/>
  <c r="P20" i="16" s="1"/>
  <c r="P42" i="16"/>
  <c r="P46" i="16" s="1"/>
  <c r="O81" i="16"/>
  <c r="O85" i="16" s="1"/>
  <c r="P94" i="16"/>
  <c r="P98" i="16" s="1"/>
  <c r="O68" i="16"/>
  <c r="O72" i="16" s="1"/>
  <c r="P81" i="16"/>
  <c r="P85" i="16" s="1"/>
  <c r="O55" i="16"/>
  <c r="O59" i="16" s="1"/>
  <c r="P68" i="16"/>
  <c r="P72" i="16" s="1"/>
  <c r="O94" i="16"/>
  <c r="O98" i="16" s="1"/>
  <c r="S58" i="16"/>
  <c r="T58" i="16" s="1"/>
  <c r="S15" i="16"/>
  <c r="R16" i="16"/>
  <c r="R20" i="16" s="1"/>
  <c r="P29" i="16"/>
  <c r="P33" i="16" s="1"/>
  <c r="Q72" i="16"/>
  <c r="Q59" i="16"/>
  <c r="R29" i="16"/>
  <c r="R33" i="16" s="1"/>
  <c r="Q85" i="16"/>
  <c r="S93" i="16"/>
  <c r="S97" i="16"/>
  <c r="S67" i="16"/>
  <c r="S71" i="16"/>
  <c r="Q98" i="16"/>
  <c r="S80" i="16"/>
  <c r="R81" i="16"/>
  <c r="S84" i="16"/>
  <c r="S95" i="16"/>
  <c r="S83" i="16"/>
  <c r="S96" i="16"/>
  <c r="S19" i="16"/>
  <c r="S18" i="16"/>
  <c r="O16" i="16"/>
  <c r="O20" i="16" s="1"/>
  <c r="Q20" i="16"/>
  <c r="S17" i="16"/>
  <c r="S14" i="16"/>
  <c r="S11" i="16"/>
  <c r="S79" i="16"/>
  <c r="S92" i="16"/>
  <c r="S56" i="16"/>
  <c r="T56" i="16" s="1"/>
  <c r="R68" i="16"/>
  <c r="R72" i="16" s="1"/>
  <c r="S40" i="16"/>
  <c r="S41" i="16"/>
  <c r="S44" i="16"/>
  <c r="S45" i="16"/>
  <c r="S57" i="16"/>
  <c r="T57" i="16" s="1"/>
  <c r="S70" i="16"/>
  <c r="S82" i="16"/>
  <c r="R42" i="16"/>
  <c r="S54" i="16"/>
  <c r="T54" i="16" s="1"/>
  <c r="R94" i="16"/>
  <c r="R98" i="16" s="1"/>
  <c r="S89" i="16"/>
  <c r="S76" i="16"/>
  <c r="S53" i="16"/>
  <c r="T53" i="16" s="1"/>
  <c r="S66" i="16"/>
  <c r="S27" i="16"/>
  <c r="Q46" i="16"/>
  <c r="S69" i="16"/>
  <c r="S63" i="16"/>
  <c r="R55" i="16"/>
  <c r="S50" i="16"/>
  <c r="T50" i="16" s="1"/>
  <c r="S43" i="16"/>
  <c r="S37" i="16"/>
  <c r="S32" i="16"/>
  <c r="S31" i="16"/>
  <c r="O29" i="16"/>
  <c r="O33" i="16" s="1"/>
  <c r="S30" i="16"/>
  <c r="S28" i="16"/>
  <c r="Q33" i="16"/>
  <c r="S24" i="16"/>
  <c r="S42" i="16" l="1"/>
  <c r="S81" i="16"/>
  <c r="S55" i="16"/>
  <c r="S68" i="16"/>
  <c r="R85" i="16"/>
  <c r="S85" i="16" s="1"/>
  <c r="S94" i="16"/>
  <c r="S98" i="16"/>
  <c r="S20" i="16"/>
  <c r="S29" i="16"/>
  <c r="S16" i="16"/>
  <c r="S21" i="16" s="1"/>
  <c r="S72" i="16"/>
  <c r="R46" i="16"/>
  <c r="S46" i="16" s="1"/>
  <c r="R59" i="16"/>
  <c r="S59" i="16" s="1"/>
  <c r="S33" i="16"/>
  <c r="F102" i="16" l="1"/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E15" i="10" l="1"/>
  <c r="G16" i="10"/>
  <c r="F15" i="10"/>
  <c r="D15" i="10"/>
  <c r="C15" i="10"/>
  <c r="B15" i="10"/>
  <c r="E13" i="10"/>
  <c r="C13" i="10"/>
  <c r="F12" i="10"/>
  <c r="E12" i="10"/>
  <c r="C12" i="10"/>
  <c r="B12" i="10"/>
  <c r="E10" i="10"/>
  <c r="C10" i="10"/>
  <c r="B10" i="10"/>
  <c r="B9" i="10"/>
  <c r="E8" i="10"/>
  <c r="C8" i="10"/>
  <c r="E28" i="10"/>
  <c r="G29" i="10"/>
  <c r="F28" i="10"/>
  <c r="D28" i="10"/>
  <c r="C28" i="10"/>
  <c r="B28" i="10"/>
  <c r="E26" i="10"/>
  <c r="C26" i="10"/>
  <c r="F25" i="10"/>
  <c r="E25" i="10"/>
  <c r="C25" i="10"/>
  <c r="B25" i="10"/>
  <c r="E23" i="10"/>
  <c r="C23" i="10"/>
  <c r="B23" i="10"/>
  <c r="B22" i="10"/>
  <c r="E21" i="10"/>
  <c r="C21" i="10"/>
  <c r="G42" i="10"/>
  <c r="F41" i="10"/>
  <c r="E41" i="10"/>
  <c r="D41" i="10"/>
  <c r="C41" i="10"/>
  <c r="B41" i="10"/>
  <c r="E39" i="10"/>
  <c r="C39" i="10"/>
  <c r="F38" i="10"/>
  <c r="E38" i="10"/>
  <c r="C38" i="10"/>
  <c r="B38" i="10"/>
  <c r="E36" i="10"/>
  <c r="C36" i="10"/>
  <c r="B36" i="10"/>
  <c r="B35" i="10"/>
  <c r="E34" i="10"/>
  <c r="C34" i="10"/>
  <c r="G55" i="10"/>
  <c r="F54" i="10"/>
  <c r="E54" i="10"/>
  <c r="D54" i="10"/>
  <c r="C54" i="10"/>
  <c r="B54" i="10"/>
  <c r="E52" i="10"/>
  <c r="C52" i="10"/>
  <c r="F51" i="10"/>
  <c r="E51" i="10"/>
  <c r="C51" i="10"/>
  <c r="B51" i="10"/>
  <c r="E49" i="10"/>
  <c r="C49" i="10"/>
  <c r="B49" i="10"/>
  <c r="B48" i="10"/>
  <c r="E47" i="10"/>
  <c r="C47" i="10"/>
  <c r="G68" i="10"/>
  <c r="F67" i="10"/>
  <c r="E67" i="10"/>
  <c r="D67" i="10"/>
  <c r="C67" i="10"/>
  <c r="B67" i="10"/>
  <c r="E65" i="10"/>
  <c r="C65" i="10"/>
  <c r="F64" i="10"/>
  <c r="E64" i="10"/>
  <c r="C64" i="10"/>
  <c r="B64" i="10"/>
  <c r="E62" i="10"/>
  <c r="C62" i="10"/>
  <c r="B62" i="10"/>
  <c r="B61" i="10"/>
  <c r="E60" i="10"/>
  <c r="C60" i="10"/>
  <c r="E80" i="10"/>
  <c r="G81" i="10"/>
  <c r="F80" i="10"/>
  <c r="D80" i="10"/>
  <c r="C80" i="10"/>
  <c r="B80" i="10"/>
  <c r="E78" i="10"/>
  <c r="C78" i="10"/>
  <c r="F77" i="10"/>
  <c r="E77" i="10"/>
  <c r="C77" i="10"/>
  <c r="B77" i="10"/>
  <c r="E75" i="10"/>
  <c r="C75" i="10"/>
  <c r="B75" i="10"/>
  <c r="B74" i="10"/>
  <c r="E73" i="10"/>
  <c r="C73" i="10"/>
  <c r="G54" i="10" l="1"/>
  <c r="B10" i="28" l="1"/>
  <c r="B9" i="28"/>
  <c r="B8" i="28"/>
  <c r="B7" i="28"/>
  <c r="B6" i="28"/>
  <c r="B5" i="28"/>
  <c r="B4" i="28"/>
  <c r="A4" i="14" l="1"/>
  <c r="A4" i="25"/>
  <c r="A26" i="25"/>
  <c r="A3" i="10"/>
  <c r="A4" i="16"/>
  <c r="A31" i="13"/>
  <c r="A4" i="13"/>
  <c r="B19" i="10" l="1"/>
  <c r="F19" i="10"/>
  <c r="B24" i="10"/>
  <c r="F24" i="10"/>
  <c r="F27" i="10" l="1"/>
  <c r="B27" i="10"/>
  <c r="E24" i="10"/>
  <c r="C24" i="10"/>
  <c r="E2" i="25" l="1"/>
  <c r="E45" i="25" l="1"/>
  <c r="E47" i="25"/>
  <c r="E49" i="25"/>
  <c r="E51" i="25"/>
  <c r="E53" i="25"/>
  <c r="E55" i="25"/>
  <c r="E57" i="25"/>
  <c r="E59" i="25"/>
  <c r="E61" i="25"/>
  <c r="E63" i="25"/>
  <c r="E65" i="25"/>
  <c r="E44" i="25"/>
  <c r="E48" i="25"/>
  <c r="E52" i="25"/>
  <c r="E56" i="25"/>
  <c r="E60" i="25"/>
  <c r="E62" i="25"/>
  <c r="E46" i="25"/>
  <c r="E50" i="25"/>
  <c r="E54" i="25"/>
  <c r="E58" i="25"/>
  <c r="E64" i="25"/>
  <c r="E26" i="25"/>
  <c r="E69" i="25" s="1"/>
  <c r="E27" i="25"/>
  <c r="E33" i="25"/>
  <c r="E36" i="25"/>
  <c r="E41" i="25"/>
  <c r="E30" i="25"/>
  <c r="E31" i="25"/>
  <c r="E38" i="25"/>
  <c r="E40" i="25"/>
  <c r="E42" i="25"/>
  <c r="E32" i="25"/>
  <c r="E34" i="25"/>
  <c r="E35" i="25"/>
  <c r="E28" i="25"/>
  <c r="E29" i="25"/>
  <c r="E39" i="25"/>
  <c r="E37" i="25"/>
  <c r="F2" i="25"/>
  <c r="E99" i="25" l="1"/>
  <c r="E103" i="25"/>
  <c r="E97" i="25"/>
  <c r="E108" i="25"/>
  <c r="E93" i="25"/>
  <c r="E100" i="25"/>
  <c r="E78" i="25"/>
  <c r="E83" i="25"/>
  <c r="E80" i="25"/>
  <c r="E102" i="25"/>
  <c r="E82" i="25"/>
  <c r="E106" i="25"/>
  <c r="E98" i="25"/>
  <c r="E84" i="25"/>
  <c r="E77" i="25"/>
  <c r="E81" i="25"/>
  <c r="E107" i="25"/>
  <c r="E95" i="25"/>
  <c r="E72" i="25"/>
  <c r="E75" i="25"/>
  <c r="E74" i="25"/>
  <c r="E76" i="25"/>
  <c r="E101" i="25"/>
  <c r="E105" i="25"/>
  <c r="E104" i="25"/>
  <c r="E96" i="25"/>
  <c r="E89" i="25"/>
  <c r="E91" i="25"/>
  <c r="E71" i="25"/>
  <c r="E85" i="25"/>
  <c r="E73" i="25"/>
  <c r="E70" i="25"/>
  <c r="E4" i="25"/>
  <c r="E92" i="25"/>
  <c r="E87" i="25"/>
  <c r="E94" i="25"/>
  <c r="E79" i="25"/>
  <c r="E90" i="25"/>
  <c r="F44" i="25"/>
  <c r="F46" i="25"/>
  <c r="F48" i="25"/>
  <c r="F50" i="25"/>
  <c r="F52" i="25"/>
  <c r="F54" i="25"/>
  <c r="F56" i="25"/>
  <c r="F58" i="25"/>
  <c r="F60" i="25"/>
  <c r="F62" i="25"/>
  <c r="F64" i="25"/>
  <c r="F45" i="25"/>
  <c r="F47" i="25"/>
  <c r="F49" i="25"/>
  <c r="F51" i="25"/>
  <c r="F53" i="25"/>
  <c r="F55" i="25"/>
  <c r="F57" i="25"/>
  <c r="F59" i="25"/>
  <c r="F61" i="25"/>
  <c r="F63" i="25"/>
  <c r="F65" i="25"/>
  <c r="F40" i="25"/>
  <c r="F28" i="25"/>
  <c r="F36" i="25"/>
  <c r="F27" i="25"/>
  <c r="F39" i="25"/>
  <c r="F30" i="25"/>
  <c r="F38" i="25"/>
  <c r="F29" i="25"/>
  <c r="G2" i="25"/>
  <c r="F26" i="25"/>
  <c r="F69" i="25" s="1"/>
  <c r="F34" i="25"/>
  <c r="F35" i="25"/>
  <c r="F37" i="25"/>
  <c r="F33" i="25"/>
  <c r="F41" i="25"/>
  <c r="F32" i="25"/>
  <c r="F42" i="25"/>
  <c r="F31" i="25"/>
  <c r="E88" i="25"/>
  <c r="E2" i="14"/>
  <c r="F2" i="14" s="1"/>
  <c r="G2" i="14" s="1"/>
  <c r="B63" i="10"/>
  <c r="B72" i="10"/>
  <c r="F63" i="10"/>
  <c r="C63" i="10"/>
  <c r="B6" i="10"/>
  <c r="F6" i="10"/>
  <c r="B32" i="10"/>
  <c r="F32" i="10"/>
  <c r="B45" i="10"/>
  <c r="F45" i="10"/>
  <c r="B58" i="10"/>
  <c r="F58" i="10"/>
  <c r="F71" i="10"/>
  <c r="F90" i="25" l="1"/>
  <c r="F89" i="25"/>
  <c r="F88" i="25"/>
  <c r="F100" i="25"/>
  <c r="F108" i="25"/>
  <c r="F104" i="25"/>
  <c r="F96" i="25"/>
  <c r="F102" i="25"/>
  <c r="F91" i="25"/>
  <c r="F106" i="25"/>
  <c r="F98" i="25"/>
  <c r="F103" i="25"/>
  <c r="F95" i="25"/>
  <c r="F74" i="25"/>
  <c r="F76" i="25"/>
  <c r="F73" i="25"/>
  <c r="F75" i="25"/>
  <c r="F78" i="25"/>
  <c r="F72" i="25"/>
  <c r="F70" i="25"/>
  <c r="F105" i="25"/>
  <c r="F97" i="25"/>
  <c r="F84" i="25"/>
  <c r="F77" i="25"/>
  <c r="F81" i="25"/>
  <c r="F79" i="25"/>
  <c r="F4" i="25"/>
  <c r="F87" i="25"/>
  <c r="F92" i="25"/>
  <c r="F101" i="25"/>
  <c r="F93" i="25"/>
  <c r="F71" i="25"/>
  <c r="F85" i="25"/>
  <c r="F80" i="25"/>
  <c r="G52" i="25"/>
  <c r="G48" i="25"/>
  <c r="G65" i="25"/>
  <c r="G51" i="25"/>
  <c r="G34" i="25"/>
  <c r="G40" i="25"/>
  <c r="G63" i="25"/>
  <c r="G39" i="25"/>
  <c r="G32" i="25"/>
  <c r="G56" i="25"/>
  <c r="G53" i="25"/>
  <c r="G59" i="25"/>
  <c r="G38" i="25"/>
  <c r="G29" i="25"/>
  <c r="G26" i="25"/>
  <c r="G69" i="25" s="1"/>
  <c r="G60" i="25"/>
  <c r="G58" i="25"/>
  <c r="G33" i="25"/>
  <c r="G31" i="25"/>
  <c r="G37" i="25"/>
  <c r="G64" i="25"/>
  <c r="G61" i="25"/>
  <c r="G30" i="25"/>
  <c r="G36" i="25"/>
  <c r="G35" i="25"/>
  <c r="G28" i="25"/>
  <c r="G41" i="25"/>
  <c r="G49" i="25"/>
  <c r="G50" i="25"/>
  <c r="G27" i="25"/>
  <c r="G55" i="25"/>
  <c r="G44" i="25"/>
  <c r="G57" i="25"/>
  <c r="G62" i="25"/>
  <c r="G42" i="25"/>
  <c r="G54" i="25"/>
  <c r="G47" i="25"/>
  <c r="G45" i="25"/>
  <c r="G46" i="25"/>
  <c r="H2" i="25"/>
  <c r="F82" i="25"/>
  <c r="F83" i="25"/>
  <c r="F94" i="25"/>
  <c r="F107" i="25"/>
  <c r="F99" i="25"/>
  <c r="H2" i="14"/>
  <c r="G11" i="14"/>
  <c r="G7" i="14"/>
  <c r="G10" i="14"/>
  <c r="G6" i="14"/>
  <c r="G9" i="14"/>
  <c r="G5" i="14"/>
  <c r="G4" i="14"/>
  <c r="G15" i="14" s="1"/>
  <c r="G8" i="14"/>
  <c r="E50" i="13"/>
  <c r="E46" i="13"/>
  <c r="E41" i="13"/>
  <c r="E37" i="13"/>
  <c r="E35" i="13"/>
  <c r="E49" i="13"/>
  <c r="E51" i="13"/>
  <c r="E47" i="13"/>
  <c r="E42" i="13"/>
  <c r="E38" i="13"/>
  <c r="E40" i="13"/>
  <c r="E52" i="13"/>
  <c r="E48" i="13"/>
  <c r="E43" i="13"/>
  <c r="E39" i="13"/>
  <c r="E44" i="13"/>
  <c r="E34" i="13"/>
  <c r="F37" i="10"/>
  <c r="C37" i="10"/>
  <c r="F11" i="10"/>
  <c r="B37" i="10"/>
  <c r="B66" i="10"/>
  <c r="B50" i="10"/>
  <c r="F66" i="10"/>
  <c r="G80" i="10"/>
  <c r="E11" i="13"/>
  <c r="B76" i="10"/>
  <c r="B71" i="10"/>
  <c r="G41" i="10"/>
  <c r="F50" i="10"/>
  <c r="E63" i="10"/>
  <c r="E15" i="13"/>
  <c r="E37" i="10"/>
  <c r="E76" i="10"/>
  <c r="E20" i="13"/>
  <c r="E24" i="13"/>
  <c r="E12" i="13"/>
  <c r="E16" i="13"/>
  <c r="E21" i="13"/>
  <c r="E25" i="13"/>
  <c r="E8" i="13"/>
  <c r="E13" i="13"/>
  <c r="E17" i="13"/>
  <c r="E22" i="13"/>
  <c r="E26" i="13"/>
  <c r="G28" i="10"/>
  <c r="F76" i="10"/>
  <c r="E11" i="10"/>
  <c r="E50" i="10"/>
  <c r="B11" i="10"/>
  <c r="E9" i="13"/>
  <c r="E14" i="13"/>
  <c r="E18" i="13"/>
  <c r="E23" i="13"/>
  <c r="G67" i="10"/>
  <c r="C76" i="10"/>
  <c r="C50" i="10"/>
  <c r="C11" i="10"/>
  <c r="F5" i="13"/>
  <c r="E5" i="14"/>
  <c r="E4" i="14"/>
  <c r="G15" i="10"/>
  <c r="G89" i="25" l="1"/>
  <c r="G88" i="25"/>
  <c r="G90" i="25"/>
  <c r="G84" i="25"/>
  <c r="G74" i="25"/>
  <c r="G85" i="25"/>
  <c r="G93" i="25"/>
  <c r="G6" i="25" s="1"/>
  <c r="G97" i="25"/>
  <c r="G73" i="25"/>
  <c r="G105" i="25"/>
  <c r="G100" i="25"/>
  <c r="G98" i="25"/>
  <c r="G70" i="25"/>
  <c r="G71" i="25"/>
  <c r="G78" i="25"/>
  <c r="G79" i="25"/>
  <c r="G104" i="25"/>
  <c r="G76" i="25"/>
  <c r="G96" i="25"/>
  <c r="G106" i="25"/>
  <c r="G108" i="25"/>
  <c r="G72" i="25"/>
  <c r="G99" i="25"/>
  <c r="G83" i="25"/>
  <c r="G91" i="25"/>
  <c r="G107" i="25"/>
  <c r="G101" i="25"/>
  <c r="G7" i="25" s="1"/>
  <c r="G81" i="25"/>
  <c r="G75" i="25"/>
  <c r="G77" i="25"/>
  <c r="G95" i="25"/>
  <c r="H47" i="25"/>
  <c r="H52" i="25"/>
  <c r="H26" i="25"/>
  <c r="H69" i="25" s="1"/>
  <c r="H42" i="25"/>
  <c r="H55" i="25"/>
  <c r="H59" i="25"/>
  <c r="H63" i="25"/>
  <c r="H31" i="25"/>
  <c r="H36" i="25"/>
  <c r="I2" i="25"/>
  <c r="H49" i="25"/>
  <c r="H54" i="25"/>
  <c r="H40" i="25"/>
  <c r="H61" i="25"/>
  <c r="H39" i="25"/>
  <c r="H51" i="25"/>
  <c r="H50" i="25"/>
  <c r="H33" i="25"/>
  <c r="H62" i="25"/>
  <c r="H27" i="25"/>
  <c r="H41" i="25"/>
  <c r="H44" i="25"/>
  <c r="H48" i="25"/>
  <c r="H53" i="25"/>
  <c r="H30" i="25"/>
  <c r="H32" i="25"/>
  <c r="H56" i="25"/>
  <c r="H60" i="25"/>
  <c r="H64" i="25"/>
  <c r="H35" i="25"/>
  <c r="H29" i="25"/>
  <c r="H45" i="25"/>
  <c r="H34" i="25"/>
  <c r="H57" i="25"/>
  <c r="H65" i="25"/>
  <c r="H37" i="25"/>
  <c r="H46" i="25"/>
  <c r="H38" i="25"/>
  <c r="H58" i="25"/>
  <c r="H28" i="25"/>
  <c r="G4" i="25"/>
  <c r="G5" i="25" s="1"/>
  <c r="G92" i="25"/>
  <c r="G87" i="25"/>
  <c r="G80" i="25"/>
  <c r="G103" i="25"/>
  <c r="G102" i="25"/>
  <c r="G82" i="25"/>
  <c r="G94" i="25"/>
  <c r="G5" i="13"/>
  <c r="G40" i="13" s="1"/>
  <c r="K14" i="16"/>
  <c r="E9" i="10" s="1"/>
  <c r="E33" i="13"/>
  <c r="G21" i="14"/>
  <c r="G16" i="14"/>
  <c r="G18" i="14"/>
  <c r="G20" i="14"/>
  <c r="G22" i="14"/>
  <c r="G19" i="14"/>
  <c r="G17" i="14"/>
  <c r="I2" i="14"/>
  <c r="H4" i="14"/>
  <c r="H15" i="14" s="1"/>
  <c r="H8" i="14"/>
  <c r="H5" i="14"/>
  <c r="H7" i="14"/>
  <c r="H11" i="14"/>
  <c r="H6" i="14"/>
  <c r="H10" i="14"/>
  <c r="H9" i="14"/>
  <c r="F51" i="13"/>
  <c r="F47" i="13"/>
  <c r="F42" i="13"/>
  <c r="F38" i="13"/>
  <c r="F41" i="13"/>
  <c r="F37" i="13"/>
  <c r="F35" i="13"/>
  <c r="F52" i="13"/>
  <c r="F48" i="13"/>
  <c r="F43" i="13"/>
  <c r="F39" i="13"/>
  <c r="F40" i="13"/>
  <c r="F34" i="13"/>
  <c r="F49" i="13"/>
  <c r="F44" i="13"/>
  <c r="F50" i="13"/>
  <c r="F46" i="13"/>
  <c r="E36" i="13"/>
  <c r="E45" i="13"/>
  <c r="F14" i="10"/>
  <c r="F40" i="10"/>
  <c r="E6" i="14"/>
  <c r="E17" i="14" s="1"/>
  <c r="E11" i="14"/>
  <c r="E22" i="14" s="1"/>
  <c r="E7" i="14"/>
  <c r="E18" i="14" s="1"/>
  <c r="E8" i="14"/>
  <c r="E19" i="14" s="1"/>
  <c r="F10" i="14"/>
  <c r="E9" i="14"/>
  <c r="E20" i="14" s="1"/>
  <c r="E10" i="14"/>
  <c r="E21" i="14" s="1"/>
  <c r="B40" i="10"/>
  <c r="J14" i="16"/>
  <c r="B53" i="10"/>
  <c r="F53" i="10"/>
  <c r="F79" i="10"/>
  <c r="H17" i="16"/>
  <c r="H14" i="16"/>
  <c r="I14" i="16"/>
  <c r="C9" i="10" s="1"/>
  <c r="K13" i="16"/>
  <c r="I17" i="16"/>
  <c r="J13" i="16"/>
  <c r="J15" i="16"/>
  <c r="K19" i="16"/>
  <c r="H19" i="16"/>
  <c r="B79" i="10"/>
  <c r="E7" i="13"/>
  <c r="E19" i="13"/>
  <c r="E10" i="13"/>
  <c r="E16" i="14"/>
  <c r="B14" i="10"/>
  <c r="E15" i="14"/>
  <c r="H13" i="16"/>
  <c r="K15" i="16"/>
  <c r="J19" i="16"/>
  <c r="H15" i="16"/>
  <c r="I19" i="16"/>
  <c r="J17" i="16"/>
  <c r="K18" i="16"/>
  <c r="I13" i="16"/>
  <c r="I12" i="16"/>
  <c r="C7" i="10" s="1"/>
  <c r="J12" i="16"/>
  <c r="K17" i="16"/>
  <c r="I18" i="16"/>
  <c r="F20" i="13"/>
  <c r="F11" i="13"/>
  <c r="H12" i="16"/>
  <c r="J18" i="16"/>
  <c r="F26" i="13"/>
  <c r="F25" i="13"/>
  <c r="F23" i="13"/>
  <c r="K12" i="16"/>
  <c r="E7" i="10" s="1"/>
  <c r="F13" i="13"/>
  <c r="F9" i="13"/>
  <c r="F12" i="13"/>
  <c r="I15" i="16"/>
  <c r="F22" i="13"/>
  <c r="F15" i="13"/>
  <c r="F8" i="13"/>
  <c r="F14" i="13"/>
  <c r="F16" i="13"/>
  <c r="H18" i="16"/>
  <c r="F24" i="13"/>
  <c r="F17" i="13"/>
  <c r="F18" i="13"/>
  <c r="F21" i="13"/>
  <c r="H108" i="25" l="1"/>
  <c r="G21" i="13"/>
  <c r="G8" i="25"/>
  <c r="H72" i="25"/>
  <c r="H91" i="25"/>
  <c r="H82" i="25"/>
  <c r="H5" i="13"/>
  <c r="H51" i="13" s="1"/>
  <c r="H88" i="25"/>
  <c r="H105" i="25"/>
  <c r="H101" i="25"/>
  <c r="H7" i="25" s="1"/>
  <c r="H99" i="25"/>
  <c r="H89" i="25"/>
  <c r="G16" i="13"/>
  <c r="G12" i="13"/>
  <c r="G25" i="13"/>
  <c r="G48" i="13"/>
  <c r="G46" i="13"/>
  <c r="G24" i="13"/>
  <c r="G20" i="13"/>
  <c r="G15" i="13"/>
  <c r="G11" i="13"/>
  <c r="G38" i="13"/>
  <c r="G39" i="13"/>
  <c r="G23" i="13"/>
  <c r="G18" i="13"/>
  <c r="G14" i="13"/>
  <c r="G9" i="13"/>
  <c r="G47" i="13"/>
  <c r="G35" i="13"/>
  <c r="G26" i="13"/>
  <c r="G22" i="13"/>
  <c r="G17" i="13"/>
  <c r="G13" i="13"/>
  <c r="G8" i="13"/>
  <c r="G37" i="13"/>
  <c r="G44" i="13"/>
  <c r="H106" i="25"/>
  <c r="G34" i="13"/>
  <c r="G42" i="13"/>
  <c r="G41" i="13"/>
  <c r="G43" i="13"/>
  <c r="G49" i="13"/>
  <c r="H81" i="25"/>
  <c r="H100" i="25"/>
  <c r="H78" i="25"/>
  <c r="H75" i="25"/>
  <c r="H4" i="25"/>
  <c r="H5" i="25" s="1"/>
  <c r="H92" i="25"/>
  <c r="H87" i="25"/>
  <c r="H76" i="25"/>
  <c r="H104" i="25"/>
  <c r="I53" i="25"/>
  <c r="I57" i="25"/>
  <c r="I61" i="25"/>
  <c r="I65" i="25"/>
  <c r="I48" i="25"/>
  <c r="I36" i="25"/>
  <c r="I35" i="25"/>
  <c r="I28" i="25"/>
  <c r="I38" i="25"/>
  <c r="I58" i="25"/>
  <c r="I45" i="25"/>
  <c r="I50" i="25"/>
  <c r="I41" i="25"/>
  <c r="J2" i="25"/>
  <c r="I51" i="25"/>
  <c r="I59" i="25"/>
  <c r="I46" i="25"/>
  <c r="I34" i="25"/>
  <c r="I37" i="25"/>
  <c r="I56" i="25"/>
  <c r="I47" i="25"/>
  <c r="I30" i="25"/>
  <c r="I44" i="25"/>
  <c r="I54" i="25"/>
  <c r="I62" i="25"/>
  <c r="I49" i="25"/>
  <c r="I39" i="25"/>
  <c r="I33" i="25"/>
  <c r="I55" i="25"/>
  <c r="I63" i="25"/>
  <c r="I27" i="25"/>
  <c r="I42" i="25"/>
  <c r="I52" i="25"/>
  <c r="I64" i="25"/>
  <c r="I31" i="25"/>
  <c r="I40" i="25"/>
  <c r="I26" i="25"/>
  <c r="I69" i="25" s="1"/>
  <c r="I60" i="25"/>
  <c r="I32" i="25"/>
  <c r="I29" i="25"/>
  <c r="H102" i="25"/>
  <c r="H95" i="25"/>
  <c r="H77" i="25"/>
  <c r="H107" i="25"/>
  <c r="H73" i="25"/>
  <c r="H84" i="25"/>
  <c r="H93" i="25"/>
  <c r="H6" i="25" s="1"/>
  <c r="H83" i="25"/>
  <c r="H79" i="25"/>
  <c r="H98" i="25"/>
  <c r="H90" i="25"/>
  <c r="G52" i="13"/>
  <c r="G51" i="13"/>
  <c r="G50" i="13"/>
  <c r="H71" i="25"/>
  <c r="H80" i="25"/>
  <c r="H103" i="25"/>
  <c r="H96" i="25"/>
  <c r="H70" i="25"/>
  <c r="H94" i="25"/>
  <c r="H97" i="25"/>
  <c r="H74" i="25"/>
  <c r="H85" i="25"/>
  <c r="H22" i="14"/>
  <c r="H20" i="14"/>
  <c r="H18" i="14"/>
  <c r="J2" i="14"/>
  <c r="I5" i="14"/>
  <c r="I9" i="14"/>
  <c r="I4" i="14"/>
  <c r="I15" i="14" s="1"/>
  <c r="I8" i="14"/>
  <c r="I7" i="14"/>
  <c r="I11" i="14"/>
  <c r="I10" i="14"/>
  <c r="I6" i="14"/>
  <c r="H21" i="14"/>
  <c r="H16" i="14"/>
  <c r="I5" i="13"/>
  <c r="K27" i="16" s="1"/>
  <c r="E22" i="10" s="1"/>
  <c r="H50" i="13"/>
  <c r="H46" i="13"/>
  <c r="H44" i="13"/>
  <c r="H40" i="13"/>
  <c r="H52" i="13"/>
  <c r="H11" i="13"/>
  <c r="H15" i="13"/>
  <c r="H20" i="13"/>
  <c r="H24" i="13"/>
  <c r="H8" i="13"/>
  <c r="H17" i="13"/>
  <c r="H22" i="13"/>
  <c r="H26" i="13"/>
  <c r="H16" i="13"/>
  <c r="H17" i="14"/>
  <c r="H19" i="14"/>
  <c r="E53" i="13"/>
  <c r="F36" i="13"/>
  <c r="F45" i="13"/>
  <c r="F33" i="13"/>
  <c r="F6" i="14"/>
  <c r="F4" i="14"/>
  <c r="F15" i="14" s="1"/>
  <c r="F8" i="14"/>
  <c r="F11" i="14"/>
  <c r="F9" i="14"/>
  <c r="F7" i="14"/>
  <c r="F5" i="14"/>
  <c r="J11" i="16"/>
  <c r="L14" i="16"/>
  <c r="K11" i="16"/>
  <c r="H16" i="16"/>
  <c r="E27" i="13"/>
  <c r="F7" i="13"/>
  <c r="I16" i="16"/>
  <c r="I11" i="16"/>
  <c r="L17" i="16"/>
  <c r="L19" i="16"/>
  <c r="L13" i="16"/>
  <c r="K16" i="16"/>
  <c r="H11" i="16"/>
  <c r="L12" i="16"/>
  <c r="F19" i="13"/>
  <c r="L15" i="16"/>
  <c r="J16" i="16"/>
  <c r="L18" i="16"/>
  <c r="F10" i="13"/>
  <c r="L16" i="16" l="1"/>
  <c r="H37" i="13"/>
  <c r="H34" i="13"/>
  <c r="H43" i="13"/>
  <c r="H21" i="13"/>
  <c r="H48" i="13"/>
  <c r="H13" i="13"/>
  <c r="H39" i="13"/>
  <c r="H41" i="13"/>
  <c r="H23" i="13"/>
  <c r="H49" i="13"/>
  <c r="H12" i="13"/>
  <c r="H18" i="13"/>
  <c r="H38" i="13"/>
  <c r="H25" i="13"/>
  <c r="H14" i="13"/>
  <c r="H42" i="13"/>
  <c r="H9" i="13"/>
  <c r="H7" i="13" s="1"/>
  <c r="H47" i="13"/>
  <c r="G7" i="13"/>
  <c r="H35" i="13"/>
  <c r="H8" i="25"/>
  <c r="I103" i="25"/>
  <c r="G19" i="13"/>
  <c r="G10" i="13"/>
  <c r="G45" i="13"/>
  <c r="G33" i="13"/>
  <c r="I90" i="25"/>
  <c r="I89" i="25"/>
  <c r="G36" i="13"/>
  <c r="I107" i="25"/>
  <c r="I106" i="25"/>
  <c r="I95" i="25"/>
  <c r="I98" i="25"/>
  <c r="I105" i="25"/>
  <c r="I84" i="25"/>
  <c r="I81" i="25"/>
  <c r="I91" i="25"/>
  <c r="I96" i="25"/>
  <c r="I72" i="25"/>
  <c r="I83" i="25"/>
  <c r="I85" i="25"/>
  <c r="I76" i="25"/>
  <c r="I97" i="25"/>
  <c r="I99" i="25"/>
  <c r="I102" i="25"/>
  <c r="I93" i="25"/>
  <c r="I71" i="25"/>
  <c r="I108" i="25"/>
  <c r="I75" i="25"/>
  <c r="I74" i="25"/>
  <c r="I70" i="25"/>
  <c r="I82" i="25"/>
  <c r="I4" i="25"/>
  <c r="I5" i="25" s="1"/>
  <c r="I92" i="25"/>
  <c r="I87" i="25"/>
  <c r="I80" i="25"/>
  <c r="I94" i="25"/>
  <c r="I88" i="25"/>
  <c r="I78" i="25"/>
  <c r="I104" i="25"/>
  <c r="I73" i="25"/>
  <c r="I77" i="25"/>
  <c r="J46" i="25"/>
  <c r="J50" i="25"/>
  <c r="J52" i="25"/>
  <c r="J56" i="25"/>
  <c r="J60" i="25"/>
  <c r="J64" i="25"/>
  <c r="J33" i="25"/>
  <c r="J36" i="25"/>
  <c r="J34" i="25"/>
  <c r="J47" i="25"/>
  <c r="J44" i="25"/>
  <c r="J53" i="25"/>
  <c r="J57" i="25"/>
  <c r="J61" i="25"/>
  <c r="J65" i="25"/>
  <c r="J37" i="25"/>
  <c r="J35" i="25"/>
  <c r="J31" i="25"/>
  <c r="J41" i="25"/>
  <c r="J28" i="25"/>
  <c r="J27" i="25"/>
  <c r="J40" i="25"/>
  <c r="J45" i="25"/>
  <c r="J88" i="25" s="1"/>
  <c r="J51" i="25"/>
  <c r="J59" i="25"/>
  <c r="J29" i="25"/>
  <c r="J32" i="25"/>
  <c r="J42" i="25"/>
  <c r="K2" i="25"/>
  <c r="J48" i="25"/>
  <c r="J26" i="25"/>
  <c r="J69" i="25" s="1"/>
  <c r="J54" i="25"/>
  <c r="J58" i="25"/>
  <c r="J62" i="25"/>
  <c r="J39" i="25"/>
  <c r="J49" i="25"/>
  <c r="J55" i="25"/>
  <c r="J63" i="25"/>
  <c r="J30" i="25"/>
  <c r="J38" i="25"/>
  <c r="I101" i="25"/>
  <c r="I79" i="25"/>
  <c r="I100" i="25"/>
  <c r="H26" i="16"/>
  <c r="J28" i="16"/>
  <c r="K31" i="16"/>
  <c r="H28" i="16"/>
  <c r="H25" i="16"/>
  <c r="J30" i="16"/>
  <c r="H30" i="16"/>
  <c r="I25" i="16"/>
  <c r="I30" i="16"/>
  <c r="K26" i="16"/>
  <c r="K25" i="16"/>
  <c r="H27" i="16"/>
  <c r="K30" i="16"/>
  <c r="I28" i="16"/>
  <c r="K32" i="16"/>
  <c r="K28" i="16"/>
  <c r="I32" i="16"/>
  <c r="J32" i="16"/>
  <c r="J26" i="16"/>
  <c r="J27" i="16"/>
  <c r="I26" i="16"/>
  <c r="J25" i="16"/>
  <c r="I21" i="14"/>
  <c r="I27" i="16"/>
  <c r="C22" i="10" s="1"/>
  <c r="H31" i="16"/>
  <c r="H32" i="16"/>
  <c r="I31" i="16"/>
  <c r="J31" i="16"/>
  <c r="I22" i="14"/>
  <c r="I17" i="14"/>
  <c r="I18" i="14"/>
  <c r="I19" i="14"/>
  <c r="K2" i="14"/>
  <c r="J6" i="14"/>
  <c r="J10" i="14"/>
  <c r="J5" i="14"/>
  <c r="J9" i="14"/>
  <c r="J4" i="14"/>
  <c r="J15" i="14" s="1"/>
  <c r="J8" i="14"/>
  <c r="J11" i="14"/>
  <c r="J7" i="14"/>
  <c r="J5" i="13"/>
  <c r="I51" i="13"/>
  <c r="I47" i="13"/>
  <c r="I42" i="13"/>
  <c r="I38" i="13"/>
  <c r="I34" i="13"/>
  <c r="I50" i="13"/>
  <c r="I46" i="13"/>
  <c r="I52" i="13"/>
  <c r="I48" i="13"/>
  <c r="I43" i="13"/>
  <c r="I39" i="13"/>
  <c r="I49" i="13"/>
  <c r="I44" i="13"/>
  <c r="I40" i="13"/>
  <c r="I35" i="13"/>
  <c r="I41" i="13"/>
  <c r="I37" i="13"/>
  <c r="I8" i="13"/>
  <c r="I9" i="13"/>
  <c r="I11" i="13"/>
  <c r="I12" i="13"/>
  <c r="I13" i="13"/>
  <c r="I14" i="13"/>
  <c r="I15" i="13"/>
  <c r="I16" i="13"/>
  <c r="I17" i="13"/>
  <c r="I18" i="13"/>
  <c r="I20" i="13"/>
  <c r="I21" i="13"/>
  <c r="I22" i="13"/>
  <c r="I23" i="13"/>
  <c r="I24" i="13"/>
  <c r="I25" i="13"/>
  <c r="I26" i="13"/>
  <c r="I20" i="14"/>
  <c r="I16" i="14"/>
  <c r="F53" i="13"/>
  <c r="F17" i="14"/>
  <c r="F22" i="14"/>
  <c r="F21" i="14"/>
  <c r="F16" i="14"/>
  <c r="F19" i="14"/>
  <c r="F18" i="14"/>
  <c r="F20" i="14"/>
  <c r="E6" i="10"/>
  <c r="E14" i="10" s="1"/>
  <c r="J20" i="16"/>
  <c r="K20" i="16"/>
  <c r="H20" i="16"/>
  <c r="L11" i="16"/>
  <c r="I20" i="16"/>
  <c r="F27" i="13"/>
  <c r="C6" i="10"/>
  <c r="H33" i="13" l="1"/>
  <c r="H45" i="13"/>
  <c r="I16" i="25"/>
  <c r="H10" i="13"/>
  <c r="H36" i="13"/>
  <c r="G53" i="13"/>
  <c r="G27" i="13"/>
  <c r="H19" i="13"/>
  <c r="J106" i="25"/>
  <c r="J91" i="25"/>
  <c r="J105" i="25"/>
  <c r="J73" i="25"/>
  <c r="J82" i="25"/>
  <c r="I17" i="25"/>
  <c r="I18" i="25"/>
  <c r="D9" i="10"/>
  <c r="D7" i="10"/>
  <c r="D13" i="10"/>
  <c r="D12" i="10"/>
  <c r="D10" i="10"/>
  <c r="D8" i="10"/>
  <c r="J104" i="25"/>
  <c r="C20" i="10"/>
  <c r="C19" i="10" s="1"/>
  <c r="C27" i="10" s="1"/>
  <c r="E20" i="10"/>
  <c r="E19" i="10" s="1"/>
  <c r="E27" i="10" s="1"/>
  <c r="J98" i="25"/>
  <c r="J101" i="25"/>
  <c r="J7" i="25" s="1"/>
  <c r="J102" i="25"/>
  <c r="J108" i="25"/>
  <c r="J95" i="25"/>
  <c r="J75" i="25"/>
  <c r="J84" i="25"/>
  <c r="J4" i="25"/>
  <c r="J5" i="25" s="1"/>
  <c r="J87" i="25"/>
  <c r="J92" i="25"/>
  <c r="J76" i="25"/>
  <c r="I13" i="25"/>
  <c r="I14" i="25"/>
  <c r="I6" i="25"/>
  <c r="J72" i="25"/>
  <c r="J83" i="25"/>
  <c r="J74" i="25"/>
  <c r="J90" i="25"/>
  <c r="J107" i="25"/>
  <c r="J93" i="25"/>
  <c r="J6" i="25" s="1"/>
  <c r="I7" i="25"/>
  <c r="I15" i="25"/>
  <c r="K45" i="25"/>
  <c r="K49" i="25"/>
  <c r="K26" i="25"/>
  <c r="K69" i="25" s="1"/>
  <c r="K54" i="25"/>
  <c r="K58" i="25"/>
  <c r="K62" i="25"/>
  <c r="K30" i="25"/>
  <c r="K29" i="25"/>
  <c r="K41" i="25"/>
  <c r="K32" i="25"/>
  <c r="L2" i="25"/>
  <c r="K31" i="25"/>
  <c r="K44" i="25"/>
  <c r="K61" i="25"/>
  <c r="K36" i="25"/>
  <c r="K46" i="25"/>
  <c r="K50" i="25"/>
  <c r="K51" i="25"/>
  <c r="K55" i="25"/>
  <c r="K59" i="25"/>
  <c r="K63" i="25"/>
  <c r="K34" i="25"/>
  <c r="K33" i="25"/>
  <c r="K39" i="25"/>
  <c r="K48" i="25"/>
  <c r="K65" i="25"/>
  <c r="K47" i="25"/>
  <c r="K27" i="25"/>
  <c r="K52" i="25"/>
  <c r="K56" i="25"/>
  <c r="K60" i="25"/>
  <c r="K64" i="25"/>
  <c r="K38" i="25"/>
  <c r="K37" i="25"/>
  <c r="K35" i="25"/>
  <c r="K42" i="25"/>
  <c r="K53" i="25"/>
  <c r="K57" i="25"/>
  <c r="K28" i="25"/>
  <c r="K40" i="25"/>
  <c r="J70" i="25"/>
  <c r="J78" i="25"/>
  <c r="J100" i="25"/>
  <c r="J77" i="25"/>
  <c r="J103" i="25"/>
  <c r="J89" i="25"/>
  <c r="J81" i="25"/>
  <c r="J97" i="25"/>
  <c r="J85" i="25"/>
  <c r="J94" i="25"/>
  <c r="J71" i="25"/>
  <c r="J80" i="25"/>
  <c r="J96" i="25"/>
  <c r="J79" i="25"/>
  <c r="J99" i="25"/>
  <c r="H24" i="16"/>
  <c r="I24" i="16"/>
  <c r="L31" i="16"/>
  <c r="J24" i="16"/>
  <c r="L28" i="16"/>
  <c r="H29" i="16"/>
  <c r="L30" i="16"/>
  <c r="L26" i="16"/>
  <c r="K29" i="16"/>
  <c r="L25" i="16"/>
  <c r="J29" i="16"/>
  <c r="I29" i="16"/>
  <c r="L32" i="16"/>
  <c r="K24" i="16"/>
  <c r="Z19" i="14"/>
  <c r="L27" i="16"/>
  <c r="Z17" i="14"/>
  <c r="J22" i="14"/>
  <c r="Z18" i="14"/>
  <c r="J19" i="14"/>
  <c r="J18" i="14"/>
  <c r="J20" i="14"/>
  <c r="J16" i="14"/>
  <c r="I7" i="13"/>
  <c r="AK34" i="13"/>
  <c r="I33" i="13"/>
  <c r="AF33" i="13" s="1"/>
  <c r="I36" i="13"/>
  <c r="AA35" i="13" s="1"/>
  <c r="I19" i="13"/>
  <c r="I10" i="13"/>
  <c r="K5" i="13"/>
  <c r="J52" i="13"/>
  <c r="J48" i="13"/>
  <c r="J43" i="13"/>
  <c r="J39" i="13"/>
  <c r="J34" i="13"/>
  <c r="J49" i="13"/>
  <c r="J44" i="13"/>
  <c r="J40" i="13"/>
  <c r="J35" i="13"/>
  <c r="J50" i="13"/>
  <c r="J46" i="13"/>
  <c r="J41" i="13"/>
  <c r="J37" i="13"/>
  <c r="J51" i="13"/>
  <c r="J47" i="13"/>
  <c r="J42" i="13"/>
  <c r="J38" i="13"/>
  <c r="J8" i="13"/>
  <c r="J9" i="13"/>
  <c r="J11" i="13"/>
  <c r="J12" i="13"/>
  <c r="J13" i="13"/>
  <c r="J14" i="13"/>
  <c r="J15" i="13"/>
  <c r="J16" i="13"/>
  <c r="J17" i="13"/>
  <c r="J18" i="13"/>
  <c r="J20" i="13"/>
  <c r="J21" i="13"/>
  <c r="J22" i="13"/>
  <c r="J23" i="13"/>
  <c r="J24" i="13"/>
  <c r="J25" i="13"/>
  <c r="J26" i="13"/>
  <c r="J21" i="14"/>
  <c r="L2" i="14"/>
  <c r="K7" i="14"/>
  <c r="K11" i="14"/>
  <c r="K6" i="14"/>
  <c r="K10" i="14"/>
  <c r="K5" i="14"/>
  <c r="K9" i="14"/>
  <c r="K4" i="14"/>
  <c r="K15" i="14" s="1"/>
  <c r="K8" i="14"/>
  <c r="AK33" i="13"/>
  <c r="I45" i="13"/>
  <c r="J17" i="14"/>
  <c r="L20" i="16"/>
  <c r="C14" i="10"/>
  <c r="K91" i="25" l="1"/>
  <c r="K108" i="25"/>
  <c r="H53" i="13"/>
  <c r="K83" i="25"/>
  <c r="K70" i="25"/>
  <c r="K100" i="25"/>
  <c r="H27" i="13"/>
  <c r="K79" i="25"/>
  <c r="K71" i="25"/>
  <c r="K96" i="25"/>
  <c r="K107" i="25"/>
  <c r="K106" i="25"/>
  <c r="K103" i="25"/>
  <c r="K98" i="25"/>
  <c r="K73" i="25"/>
  <c r="K99" i="25"/>
  <c r="K94" i="25"/>
  <c r="K105" i="25"/>
  <c r="K104" i="25"/>
  <c r="K95" i="25"/>
  <c r="K93" i="25"/>
  <c r="K6" i="25" s="1"/>
  <c r="K101" i="25"/>
  <c r="K7" i="25" s="1"/>
  <c r="I19" i="25"/>
  <c r="K81" i="25"/>
  <c r="K84" i="25"/>
  <c r="K102" i="25"/>
  <c r="J8" i="25"/>
  <c r="K85" i="25"/>
  <c r="K78" i="25"/>
  <c r="K76" i="25"/>
  <c r="K80" i="25"/>
  <c r="K90" i="25"/>
  <c r="K82" i="25"/>
  <c r="K77" i="25"/>
  <c r="K75" i="25"/>
  <c r="H33" i="16"/>
  <c r="K74" i="25"/>
  <c r="K4" i="25"/>
  <c r="K5" i="25" s="1"/>
  <c r="K87" i="25"/>
  <c r="K92" i="25"/>
  <c r="K88" i="25"/>
  <c r="K89" i="25"/>
  <c r="K72" i="25"/>
  <c r="K97" i="25"/>
  <c r="L44" i="25"/>
  <c r="L48" i="25"/>
  <c r="L31" i="25"/>
  <c r="L52" i="25"/>
  <c r="L56" i="25"/>
  <c r="L60" i="25"/>
  <c r="L64" i="25"/>
  <c r="L38" i="25"/>
  <c r="L32" i="25"/>
  <c r="L27" i="25"/>
  <c r="L40" i="25"/>
  <c r="L55" i="25"/>
  <c r="L63" i="25"/>
  <c r="L45" i="25"/>
  <c r="L49" i="25"/>
  <c r="L35" i="25"/>
  <c r="L53" i="25"/>
  <c r="L57" i="25"/>
  <c r="L61" i="25"/>
  <c r="L65" i="25"/>
  <c r="L29" i="25"/>
  <c r="L36" i="25"/>
  <c r="L33" i="25"/>
  <c r="L28" i="25"/>
  <c r="L51" i="25"/>
  <c r="L59" i="25"/>
  <c r="L42" i="25"/>
  <c r="L46" i="25"/>
  <c r="L50" i="25"/>
  <c r="L39" i="25"/>
  <c r="L54" i="25"/>
  <c r="L58" i="25"/>
  <c r="L62" i="25"/>
  <c r="L30" i="25"/>
  <c r="L37" i="25"/>
  <c r="L41" i="25"/>
  <c r="M2" i="25"/>
  <c r="L47" i="25"/>
  <c r="L34" i="25"/>
  <c r="L26" i="25"/>
  <c r="L69" i="25" s="1"/>
  <c r="I8" i="25"/>
  <c r="J33" i="16"/>
  <c r="I33" i="16"/>
  <c r="L24" i="16"/>
  <c r="K33" i="16"/>
  <c r="L29" i="16"/>
  <c r="AF34" i="13"/>
  <c r="AF35" i="13" s="1"/>
  <c r="AA36" i="13"/>
  <c r="Z20" i="14"/>
  <c r="I53" i="13"/>
  <c r="AA38" i="13"/>
  <c r="K20" i="14"/>
  <c r="K19" i="14"/>
  <c r="AK35" i="13"/>
  <c r="K16" i="14"/>
  <c r="K18" i="14"/>
  <c r="AA37" i="13"/>
  <c r="K21" i="14"/>
  <c r="I27" i="13"/>
  <c r="AA8" i="13" s="1"/>
  <c r="AA33" i="13"/>
  <c r="AA34" i="13"/>
  <c r="K22" i="14"/>
  <c r="J45" i="13"/>
  <c r="J7" i="13"/>
  <c r="M2" i="14"/>
  <c r="L4" i="14"/>
  <c r="L15" i="14" s="1"/>
  <c r="L8" i="14"/>
  <c r="L7" i="14"/>
  <c r="L11" i="14"/>
  <c r="L6" i="14"/>
  <c r="L10" i="14"/>
  <c r="L5" i="14"/>
  <c r="L9" i="14"/>
  <c r="J36" i="13"/>
  <c r="J33" i="13"/>
  <c r="K17" i="14"/>
  <c r="J19" i="13"/>
  <c r="J10" i="13"/>
  <c r="L5" i="13"/>
  <c r="K49" i="13"/>
  <c r="K44" i="13"/>
  <c r="K40" i="13"/>
  <c r="K35" i="13"/>
  <c r="K50" i="13"/>
  <c r="K46" i="13"/>
  <c r="K41" i="13"/>
  <c r="K37" i="13"/>
  <c r="K52" i="13"/>
  <c r="K48" i="13"/>
  <c r="K43" i="13"/>
  <c r="K39" i="13"/>
  <c r="K51" i="13"/>
  <c r="K47" i="13"/>
  <c r="K42" i="13"/>
  <c r="K38" i="13"/>
  <c r="K34" i="13"/>
  <c r="K8" i="13"/>
  <c r="K9" i="13"/>
  <c r="K11" i="13"/>
  <c r="K12" i="13"/>
  <c r="K13" i="13"/>
  <c r="K14" i="13"/>
  <c r="K15" i="13"/>
  <c r="K16" i="13"/>
  <c r="K17" i="13"/>
  <c r="K18" i="13"/>
  <c r="K20" i="13"/>
  <c r="K21" i="13"/>
  <c r="K22" i="13"/>
  <c r="K23" i="13"/>
  <c r="K24" i="13"/>
  <c r="K25" i="13"/>
  <c r="K26" i="13"/>
  <c r="G10" i="10"/>
  <c r="G9" i="10"/>
  <c r="G13" i="10"/>
  <c r="G12" i="10"/>
  <c r="D11" i="10"/>
  <c r="G7" i="10"/>
  <c r="D6" i="10"/>
  <c r="G8" i="10"/>
  <c r="L93" i="25" l="1"/>
  <c r="L6" i="25" s="1"/>
  <c r="K8" i="25"/>
  <c r="L105" i="25"/>
  <c r="L101" i="25"/>
  <c r="L7" i="25" s="1"/>
  <c r="L97" i="25"/>
  <c r="L104" i="25"/>
  <c r="L89" i="25"/>
  <c r="L90" i="25"/>
  <c r="L88" i="25"/>
  <c r="L102" i="25"/>
  <c r="L91" i="25"/>
  <c r="L100" i="25"/>
  <c r="L94" i="25"/>
  <c r="L108" i="25"/>
  <c r="L96" i="25"/>
  <c r="D21" i="10"/>
  <c r="G21" i="10" s="1"/>
  <c r="D26" i="10"/>
  <c r="G26" i="10" s="1"/>
  <c r="D22" i="10"/>
  <c r="G22" i="10" s="1"/>
  <c r="L9" i="10" s="1"/>
  <c r="D25" i="10"/>
  <c r="D23" i="10"/>
  <c r="G23" i="10" s="1"/>
  <c r="L10" i="10" s="1"/>
  <c r="D20" i="10"/>
  <c r="G20" i="10" s="1"/>
  <c r="M44" i="25"/>
  <c r="M54" i="25"/>
  <c r="M58" i="25"/>
  <c r="M62" i="25"/>
  <c r="M50" i="25"/>
  <c r="M36" i="25"/>
  <c r="M30" i="25"/>
  <c r="M27" i="25"/>
  <c r="M37" i="25"/>
  <c r="M28" i="25"/>
  <c r="N2" i="25"/>
  <c r="M48" i="25"/>
  <c r="M45" i="25"/>
  <c r="M57" i="25"/>
  <c r="M65" i="25"/>
  <c r="M26" i="25"/>
  <c r="M69" i="25" s="1"/>
  <c r="M51" i="25"/>
  <c r="M55" i="25"/>
  <c r="M59" i="25"/>
  <c r="M63" i="25"/>
  <c r="M46" i="25"/>
  <c r="M31" i="25"/>
  <c r="M38" i="25"/>
  <c r="M33" i="25"/>
  <c r="M42" i="25"/>
  <c r="M34" i="25"/>
  <c r="M52" i="25"/>
  <c r="M56" i="25"/>
  <c r="M60" i="25"/>
  <c r="M64" i="25"/>
  <c r="M35" i="25"/>
  <c r="M39" i="25"/>
  <c r="M40" i="25"/>
  <c r="M41" i="25"/>
  <c r="M53" i="25"/>
  <c r="M61" i="25"/>
  <c r="M32" i="25"/>
  <c r="M47" i="25"/>
  <c r="M29" i="25"/>
  <c r="M49" i="25"/>
  <c r="L72" i="25"/>
  <c r="L106" i="25"/>
  <c r="L75" i="25"/>
  <c r="L99" i="25"/>
  <c r="L4" i="25"/>
  <c r="L5" i="25" s="1"/>
  <c r="L92" i="25"/>
  <c r="L87" i="25"/>
  <c r="L84" i="25"/>
  <c r="L71" i="25"/>
  <c r="L78" i="25"/>
  <c r="L98" i="25"/>
  <c r="L81" i="25"/>
  <c r="L95" i="25"/>
  <c r="L77" i="25"/>
  <c r="L80" i="25"/>
  <c r="L85" i="25"/>
  <c r="L76" i="25"/>
  <c r="L83" i="25"/>
  <c r="L107" i="25"/>
  <c r="L74" i="25"/>
  <c r="L73" i="25"/>
  <c r="L82" i="25"/>
  <c r="L79" i="25"/>
  <c r="L70" i="25"/>
  <c r="L103" i="25"/>
  <c r="L33" i="16"/>
  <c r="L17" i="14"/>
  <c r="L21" i="14"/>
  <c r="L20" i="14"/>
  <c r="L16" i="14"/>
  <c r="L18" i="14"/>
  <c r="J53" i="13"/>
  <c r="L19" i="14"/>
  <c r="L22" i="14"/>
  <c r="AA39" i="13"/>
  <c r="K7" i="13"/>
  <c r="J27" i="13"/>
  <c r="K33" i="13"/>
  <c r="K19" i="13"/>
  <c r="K10" i="13"/>
  <c r="K36" i="13"/>
  <c r="M5" i="13"/>
  <c r="L50" i="13"/>
  <c r="L46" i="13"/>
  <c r="L41" i="13"/>
  <c r="L37" i="13"/>
  <c r="L49" i="13"/>
  <c r="L51" i="13"/>
  <c r="L47" i="13"/>
  <c r="L42" i="13"/>
  <c r="L38" i="13"/>
  <c r="L52" i="13"/>
  <c r="L48" i="13"/>
  <c r="L43" i="13"/>
  <c r="L39" i="13"/>
  <c r="L34" i="13"/>
  <c r="L44" i="13"/>
  <c r="L40" i="13"/>
  <c r="L35" i="13"/>
  <c r="L11" i="13"/>
  <c r="L15" i="13"/>
  <c r="L20" i="13"/>
  <c r="L24" i="13"/>
  <c r="L9" i="13"/>
  <c r="L14" i="13"/>
  <c r="L18" i="13"/>
  <c r="L23" i="13"/>
  <c r="L12" i="13"/>
  <c r="L16" i="13"/>
  <c r="L21" i="13"/>
  <c r="L25" i="13"/>
  <c r="L8" i="13"/>
  <c r="L13" i="13"/>
  <c r="L17" i="13"/>
  <c r="L22" i="13"/>
  <c r="L26" i="13"/>
  <c r="K45" i="13"/>
  <c r="N2" i="14"/>
  <c r="M5" i="14"/>
  <c r="M9" i="14"/>
  <c r="M4" i="14"/>
  <c r="M15" i="14" s="1"/>
  <c r="M8" i="14"/>
  <c r="M7" i="14"/>
  <c r="M11" i="14"/>
  <c r="M6" i="14"/>
  <c r="M10" i="14"/>
  <c r="D14" i="10"/>
  <c r="G6" i="10"/>
  <c r="G11" i="10"/>
  <c r="L8" i="25" l="1"/>
  <c r="M88" i="25"/>
  <c r="M90" i="25"/>
  <c r="M95" i="25"/>
  <c r="M89" i="25"/>
  <c r="M82" i="25"/>
  <c r="M76" i="25"/>
  <c r="D19" i="10"/>
  <c r="G19" i="10" s="1"/>
  <c r="L8" i="10" s="1"/>
  <c r="D24" i="10"/>
  <c r="G24" i="10" s="1"/>
  <c r="L11" i="10" s="1"/>
  <c r="M91" i="25"/>
  <c r="G25" i="10"/>
  <c r="M104" i="25"/>
  <c r="M99" i="25"/>
  <c r="M106" i="25"/>
  <c r="M70" i="25"/>
  <c r="M105" i="25"/>
  <c r="M72" i="25"/>
  <c r="M96" i="25"/>
  <c r="M78" i="25"/>
  <c r="M81" i="25"/>
  <c r="M102" i="25"/>
  <c r="M108" i="25"/>
  <c r="N53" i="25"/>
  <c r="N56" i="25"/>
  <c r="N60" i="25"/>
  <c r="N64" i="25"/>
  <c r="N33" i="25"/>
  <c r="N32" i="25"/>
  <c r="N42" i="25"/>
  <c r="N47" i="25"/>
  <c r="N50" i="25"/>
  <c r="N62" i="25"/>
  <c r="N27" i="25"/>
  <c r="N31" i="25"/>
  <c r="N34" i="25"/>
  <c r="N52" i="25"/>
  <c r="N59" i="25"/>
  <c r="N29" i="25"/>
  <c r="N40" i="25"/>
  <c r="N41" i="25"/>
  <c r="N28" i="25"/>
  <c r="N44" i="25"/>
  <c r="N26" i="25"/>
  <c r="N69" i="25" s="1"/>
  <c r="N57" i="25"/>
  <c r="N61" i="25"/>
  <c r="N65" i="25"/>
  <c r="N37" i="25"/>
  <c r="N36" i="25"/>
  <c r="N49" i="25"/>
  <c r="N30" i="25"/>
  <c r="N35" i="25"/>
  <c r="N51" i="25"/>
  <c r="N54" i="25"/>
  <c r="N58" i="25"/>
  <c r="N46" i="25"/>
  <c r="N38" i="25"/>
  <c r="N45" i="25"/>
  <c r="N55" i="25"/>
  <c r="N63" i="25"/>
  <c r="N48" i="25"/>
  <c r="N39" i="25"/>
  <c r="O2" i="25"/>
  <c r="M73" i="25"/>
  <c r="M101" i="25"/>
  <c r="M7" i="25" s="1"/>
  <c r="M84" i="25"/>
  <c r="M107" i="25"/>
  <c r="M77" i="25"/>
  <c r="M74" i="25"/>
  <c r="M98" i="25"/>
  <c r="M100" i="25"/>
  <c r="M71" i="25"/>
  <c r="M79" i="25"/>
  <c r="M97" i="25"/>
  <c r="M75" i="25"/>
  <c r="M83" i="25"/>
  <c r="M103" i="25"/>
  <c r="M85" i="25"/>
  <c r="M94" i="25"/>
  <c r="M80" i="25"/>
  <c r="M93" i="25"/>
  <c r="M6" i="25" s="1"/>
  <c r="M4" i="25"/>
  <c r="M5" i="25" s="1"/>
  <c r="M92" i="25"/>
  <c r="M87" i="25"/>
  <c r="L7" i="13"/>
  <c r="M21" i="14"/>
  <c r="M17" i="14"/>
  <c r="M22" i="14"/>
  <c r="M18" i="14"/>
  <c r="K53" i="13"/>
  <c r="K27" i="13"/>
  <c r="M19" i="14"/>
  <c r="L33" i="13"/>
  <c r="M20" i="14"/>
  <c r="L19" i="13"/>
  <c r="L36" i="13"/>
  <c r="N5" i="13"/>
  <c r="K40" i="16" s="1"/>
  <c r="E35" i="10" s="1"/>
  <c r="M51" i="13"/>
  <c r="M47" i="13"/>
  <c r="M42" i="13"/>
  <c r="M38" i="13"/>
  <c r="M41" i="13"/>
  <c r="M52" i="13"/>
  <c r="M48" i="13"/>
  <c r="M43" i="13"/>
  <c r="M39" i="13"/>
  <c r="M34" i="13"/>
  <c r="M37" i="13"/>
  <c r="M49" i="13"/>
  <c r="M44" i="13"/>
  <c r="M40" i="13"/>
  <c r="M35" i="13"/>
  <c r="M50" i="13"/>
  <c r="M46" i="13"/>
  <c r="M8" i="13"/>
  <c r="M9" i="13"/>
  <c r="M11" i="13"/>
  <c r="M12" i="13"/>
  <c r="M13" i="13"/>
  <c r="M14" i="13"/>
  <c r="M15" i="13"/>
  <c r="M16" i="13"/>
  <c r="M17" i="13"/>
  <c r="M18" i="13"/>
  <c r="M20" i="13"/>
  <c r="M21" i="13"/>
  <c r="M22" i="13"/>
  <c r="M23" i="13"/>
  <c r="M24" i="13"/>
  <c r="M25" i="13"/>
  <c r="M26" i="13"/>
  <c r="M16" i="14"/>
  <c r="O2" i="14"/>
  <c r="N6" i="14"/>
  <c r="N10" i="14"/>
  <c r="N5" i="14"/>
  <c r="N9" i="14"/>
  <c r="N4" i="14"/>
  <c r="N15" i="14" s="1"/>
  <c r="N8" i="14"/>
  <c r="N11" i="14"/>
  <c r="N7" i="14"/>
  <c r="L10" i="13"/>
  <c r="L45" i="13"/>
  <c r="G14" i="10"/>
  <c r="L12" i="10" l="1"/>
  <c r="D27" i="10"/>
  <c r="G27" i="10" s="1"/>
  <c r="N97" i="25"/>
  <c r="M8" i="25"/>
  <c r="N101" i="25"/>
  <c r="N7" i="25" s="1"/>
  <c r="N78" i="25"/>
  <c r="N106" i="25"/>
  <c r="N98" i="25"/>
  <c r="N89" i="25"/>
  <c r="N108" i="25"/>
  <c r="N93" i="25"/>
  <c r="N6" i="25" s="1"/>
  <c r="N96" i="25"/>
  <c r="N107" i="25"/>
  <c r="N77" i="25"/>
  <c r="O45" i="25"/>
  <c r="O49" i="25"/>
  <c r="O52" i="25"/>
  <c r="O28" i="25"/>
  <c r="O29" i="25"/>
  <c r="O41" i="25"/>
  <c r="O40" i="25"/>
  <c r="O57" i="25"/>
  <c r="O61" i="25"/>
  <c r="O65" i="25"/>
  <c r="P2" i="25"/>
  <c r="O26" i="25"/>
  <c r="O69" i="25" s="1"/>
  <c r="O55" i="25"/>
  <c r="O63" i="25"/>
  <c r="O106" i="25" s="1"/>
  <c r="O51" i="25"/>
  <c r="O44" i="25"/>
  <c r="O32" i="25"/>
  <c r="O56" i="25"/>
  <c r="O64" i="25"/>
  <c r="O46" i="25"/>
  <c r="O50" i="25"/>
  <c r="O53" i="25"/>
  <c r="O30" i="25"/>
  <c r="O33" i="25"/>
  <c r="O35" i="25"/>
  <c r="O54" i="25"/>
  <c r="O97" i="25" s="1"/>
  <c r="O58" i="25"/>
  <c r="O62" i="25"/>
  <c r="O36" i="25"/>
  <c r="O47" i="25"/>
  <c r="O27" i="25"/>
  <c r="O34" i="25"/>
  <c r="O37" i="25"/>
  <c r="O42" i="25"/>
  <c r="O59" i="25"/>
  <c r="O39" i="25"/>
  <c r="O48" i="25"/>
  <c r="O38" i="25"/>
  <c r="O31" i="25"/>
  <c r="O60" i="25"/>
  <c r="N73" i="25"/>
  <c r="N4" i="25"/>
  <c r="N5" i="25" s="1"/>
  <c r="N92" i="25"/>
  <c r="N87" i="25"/>
  <c r="N74" i="25"/>
  <c r="N82" i="25"/>
  <c r="N88" i="25"/>
  <c r="N104" i="25"/>
  <c r="N71" i="25"/>
  <c r="N102" i="25"/>
  <c r="N70" i="25"/>
  <c r="N85" i="25"/>
  <c r="N103" i="25"/>
  <c r="N80" i="25"/>
  <c r="N83" i="25"/>
  <c r="N76" i="25"/>
  <c r="N72" i="25"/>
  <c r="N90" i="25"/>
  <c r="N91" i="25"/>
  <c r="N81" i="25"/>
  <c r="N94" i="25"/>
  <c r="N79" i="25"/>
  <c r="N100" i="25"/>
  <c r="N84" i="25"/>
  <c r="N95" i="25"/>
  <c r="N105" i="25"/>
  <c r="N75" i="25"/>
  <c r="N99" i="25"/>
  <c r="L27" i="13"/>
  <c r="M45" i="13"/>
  <c r="M7" i="13"/>
  <c r="N18" i="14"/>
  <c r="N20" i="14"/>
  <c r="P2" i="14"/>
  <c r="O7" i="14"/>
  <c r="O11" i="14"/>
  <c r="O6" i="14"/>
  <c r="O10" i="14"/>
  <c r="O5" i="14"/>
  <c r="O9" i="14"/>
  <c r="O4" i="14"/>
  <c r="O15" i="14" s="1"/>
  <c r="O8" i="14"/>
  <c r="M19" i="13"/>
  <c r="M10" i="13"/>
  <c r="O5" i="13"/>
  <c r="N52" i="13"/>
  <c r="N48" i="13"/>
  <c r="N43" i="13"/>
  <c r="N39" i="13"/>
  <c r="N34" i="13"/>
  <c r="N49" i="13"/>
  <c r="N44" i="13"/>
  <c r="N40" i="13"/>
  <c r="N35" i="13"/>
  <c r="N51" i="13"/>
  <c r="N47" i="13"/>
  <c r="N42" i="13"/>
  <c r="N38" i="13"/>
  <c r="N50" i="13"/>
  <c r="N46" i="13"/>
  <c r="N41" i="13"/>
  <c r="N37" i="13"/>
  <c r="N8" i="13"/>
  <c r="N9" i="13"/>
  <c r="N11" i="13"/>
  <c r="N12" i="13"/>
  <c r="N13" i="13"/>
  <c r="N14" i="13"/>
  <c r="N15" i="13"/>
  <c r="N16" i="13"/>
  <c r="N17" i="13"/>
  <c r="N18" i="13"/>
  <c r="N20" i="13"/>
  <c r="N21" i="13"/>
  <c r="N22" i="13"/>
  <c r="N23" i="13"/>
  <c r="N24" i="13"/>
  <c r="N25" i="13"/>
  <c r="N26" i="13"/>
  <c r="H45" i="16"/>
  <c r="H44" i="16"/>
  <c r="I44" i="16"/>
  <c r="I43" i="16"/>
  <c r="H40" i="16"/>
  <c r="K44" i="16"/>
  <c r="K43" i="16"/>
  <c r="K39" i="16"/>
  <c r="K41" i="16"/>
  <c r="J41" i="16"/>
  <c r="J39" i="16"/>
  <c r="J40" i="16"/>
  <c r="K38" i="16"/>
  <c r="E33" i="10" s="1"/>
  <c r="J43" i="16"/>
  <c r="I45" i="16"/>
  <c r="I39" i="16"/>
  <c r="J38" i="16"/>
  <c r="H43" i="16"/>
  <c r="H41" i="16"/>
  <c r="J45" i="16"/>
  <c r="K45" i="16"/>
  <c r="I40" i="16"/>
  <c r="C35" i="10" s="1"/>
  <c r="I41" i="16"/>
  <c r="H39" i="16"/>
  <c r="H38" i="16"/>
  <c r="I38" i="16"/>
  <c r="C33" i="10" s="1"/>
  <c r="J44" i="16"/>
  <c r="N17" i="14"/>
  <c r="N22" i="14"/>
  <c r="N16" i="14"/>
  <c r="M36" i="13"/>
  <c r="L53" i="13"/>
  <c r="N19" i="14"/>
  <c r="N21" i="14"/>
  <c r="M33" i="13"/>
  <c r="O89" i="25" l="1"/>
  <c r="N8" i="25"/>
  <c r="O76" i="25"/>
  <c r="O82" i="25"/>
  <c r="O85" i="25"/>
  <c r="O77" i="25"/>
  <c r="O80" i="25"/>
  <c r="O91" i="25"/>
  <c r="O74" i="25"/>
  <c r="O81" i="25"/>
  <c r="O73" i="25"/>
  <c r="O96" i="25"/>
  <c r="O108" i="25"/>
  <c r="O70" i="25"/>
  <c r="O99" i="25"/>
  <c r="O90" i="25"/>
  <c r="O79" i="25"/>
  <c r="O78" i="25"/>
  <c r="O75" i="25"/>
  <c r="O93" i="25"/>
  <c r="O6" i="25" s="1"/>
  <c r="O98" i="25"/>
  <c r="O104" i="25"/>
  <c r="O103" i="25"/>
  <c r="O105" i="25"/>
  <c r="O100" i="25"/>
  <c r="O102" i="25"/>
  <c r="O101" i="25"/>
  <c r="O7" i="25" s="1"/>
  <c r="O107" i="25"/>
  <c r="O94" i="25"/>
  <c r="O83" i="25"/>
  <c r="O95" i="25"/>
  <c r="O84" i="25"/>
  <c r="O72" i="25"/>
  <c r="O88" i="25"/>
  <c r="P45" i="25"/>
  <c r="P49" i="25"/>
  <c r="P31" i="25"/>
  <c r="P27" i="25"/>
  <c r="P51" i="25"/>
  <c r="P36" i="25"/>
  <c r="P29" i="25"/>
  <c r="P55" i="25"/>
  <c r="P59" i="25"/>
  <c r="P63" i="25"/>
  <c r="P60" i="25"/>
  <c r="Q2" i="25"/>
  <c r="P65" i="25"/>
  <c r="P44" i="25"/>
  <c r="P38" i="25"/>
  <c r="P54" i="25"/>
  <c r="P46" i="25"/>
  <c r="P50" i="25"/>
  <c r="P35" i="25"/>
  <c r="P30" i="25"/>
  <c r="P53" i="25"/>
  <c r="P32" i="25"/>
  <c r="P37" i="25"/>
  <c r="P56" i="25"/>
  <c r="P64" i="25"/>
  <c r="P26" i="25"/>
  <c r="P69" i="25" s="1"/>
  <c r="P52" i="25"/>
  <c r="P58" i="25"/>
  <c r="P47" i="25"/>
  <c r="P28" i="25"/>
  <c r="P39" i="25"/>
  <c r="P34" i="25"/>
  <c r="P33" i="25"/>
  <c r="P41" i="25"/>
  <c r="P40" i="25"/>
  <c r="P57" i="25"/>
  <c r="P61" i="25"/>
  <c r="P48" i="25"/>
  <c r="P42" i="25"/>
  <c r="P62" i="25"/>
  <c r="O4" i="25"/>
  <c r="O5" i="25" s="1"/>
  <c r="O87" i="25"/>
  <c r="O92" i="25"/>
  <c r="O71" i="25"/>
  <c r="M27" i="13"/>
  <c r="M53" i="13"/>
  <c r="N7" i="13"/>
  <c r="N36" i="13"/>
  <c r="O19" i="14"/>
  <c r="O20" i="14"/>
  <c r="I42" i="16"/>
  <c r="O16" i="14"/>
  <c r="O18" i="14"/>
  <c r="I37" i="16"/>
  <c r="L41" i="16"/>
  <c r="K42" i="16"/>
  <c r="N33" i="13"/>
  <c r="O21" i="14"/>
  <c r="Q2" i="14"/>
  <c r="P4" i="14"/>
  <c r="P15" i="14" s="1"/>
  <c r="P8" i="14"/>
  <c r="P7" i="14"/>
  <c r="P11" i="14"/>
  <c r="P6" i="14"/>
  <c r="P10" i="14"/>
  <c r="P9" i="14"/>
  <c r="P5" i="14"/>
  <c r="L44" i="16"/>
  <c r="N19" i="13"/>
  <c r="N10" i="13"/>
  <c r="P5" i="13"/>
  <c r="O49" i="13"/>
  <c r="O44" i="13"/>
  <c r="O40" i="13"/>
  <c r="O35" i="13"/>
  <c r="O52" i="13"/>
  <c r="O48" i="13"/>
  <c r="O50" i="13"/>
  <c r="O46" i="13"/>
  <c r="O41" i="13"/>
  <c r="O37" i="13"/>
  <c r="O51" i="13"/>
  <c r="O47" i="13"/>
  <c r="O42" i="13"/>
  <c r="O38" i="13"/>
  <c r="O43" i="13"/>
  <c r="O39" i="13"/>
  <c r="O34" i="13"/>
  <c r="O8" i="13"/>
  <c r="O9" i="13"/>
  <c r="O11" i="13"/>
  <c r="O12" i="13"/>
  <c r="O13" i="13"/>
  <c r="O14" i="13"/>
  <c r="O15" i="13"/>
  <c r="O16" i="13"/>
  <c r="O17" i="13"/>
  <c r="O18" i="13"/>
  <c r="O20" i="13"/>
  <c r="O21" i="13"/>
  <c r="O22" i="13"/>
  <c r="O23" i="13"/>
  <c r="O24" i="13"/>
  <c r="O25" i="13"/>
  <c r="O26" i="13"/>
  <c r="O17" i="14"/>
  <c r="L38" i="16"/>
  <c r="H37" i="16"/>
  <c r="H42" i="16"/>
  <c r="L43" i="16"/>
  <c r="J42" i="16"/>
  <c r="L39" i="16"/>
  <c r="J37" i="16"/>
  <c r="E32" i="10"/>
  <c r="E40" i="10" s="1"/>
  <c r="K37" i="16"/>
  <c r="L40" i="16"/>
  <c r="L45" i="16"/>
  <c r="N45" i="13"/>
  <c r="O22" i="14"/>
  <c r="P91" i="25" l="1"/>
  <c r="P105" i="25"/>
  <c r="P95" i="25"/>
  <c r="P104" i="25"/>
  <c r="P100" i="25"/>
  <c r="P107" i="25"/>
  <c r="P71" i="25"/>
  <c r="P93" i="25"/>
  <c r="P6" i="25" s="1"/>
  <c r="P90" i="25"/>
  <c r="P101" i="25"/>
  <c r="P7" i="25" s="1"/>
  <c r="P97" i="25"/>
  <c r="P99" i="25"/>
  <c r="P84" i="25"/>
  <c r="P106" i="25"/>
  <c r="P96" i="25"/>
  <c r="P76" i="25"/>
  <c r="P89" i="25"/>
  <c r="P108" i="25"/>
  <c r="P102" i="25"/>
  <c r="P94" i="25"/>
  <c r="O8" i="25"/>
  <c r="P103" i="25"/>
  <c r="P98" i="25"/>
  <c r="I46" i="16"/>
  <c r="P77" i="25"/>
  <c r="P73" i="25"/>
  <c r="P70" i="25"/>
  <c r="P85" i="25"/>
  <c r="P83" i="25"/>
  <c r="P82" i="25"/>
  <c r="P80" i="25"/>
  <c r="P78" i="25"/>
  <c r="P81" i="25"/>
  <c r="Q51" i="25"/>
  <c r="Q46" i="25"/>
  <c r="Q54" i="25"/>
  <c r="Q58" i="25"/>
  <c r="Q62" i="25"/>
  <c r="Q32" i="25"/>
  <c r="Q31" i="25"/>
  <c r="Q37" i="25"/>
  <c r="Q30" i="25"/>
  <c r="Q29" i="25"/>
  <c r="R2" i="25"/>
  <c r="Q49" i="25"/>
  <c r="Q61" i="25"/>
  <c r="Q34" i="25"/>
  <c r="Q52" i="25"/>
  <c r="Q47" i="25"/>
  <c r="Q55" i="25"/>
  <c r="Q59" i="25"/>
  <c r="Q63" i="25"/>
  <c r="Q36" i="25"/>
  <c r="Q35" i="25"/>
  <c r="Q39" i="25"/>
  <c r="Q38" i="25"/>
  <c r="Q40" i="25"/>
  <c r="Q45" i="25"/>
  <c r="Q65" i="25"/>
  <c r="Q50" i="25"/>
  <c r="Q53" i="25"/>
  <c r="Q48" i="25"/>
  <c r="Q56" i="25"/>
  <c r="Q60" i="25"/>
  <c r="Q64" i="25"/>
  <c r="Q26" i="25"/>
  <c r="Q69" i="25" s="1"/>
  <c r="Q27" i="25"/>
  <c r="Q33" i="25"/>
  <c r="Q41" i="25"/>
  <c r="Q44" i="25"/>
  <c r="Q57" i="25"/>
  <c r="Q28" i="25"/>
  <c r="Q42" i="25"/>
  <c r="P72" i="25"/>
  <c r="P74" i="25"/>
  <c r="P75" i="25"/>
  <c r="P4" i="25"/>
  <c r="P5" i="25" s="1"/>
  <c r="P87" i="25"/>
  <c r="P92" i="25"/>
  <c r="P79" i="25"/>
  <c r="P88" i="25"/>
  <c r="N53" i="13"/>
  <c r="P17" i="14"/>
  <c r="K46" i="16"/>
  <c r="N27" i="13"/>
  <c r="J46" i="16"/>
  <c r="O10" i="13"/>
  <c r="L42" i="16"/>
  <c r="O7" i="13"/>
  <c r="L37" i="16"/>
  <c r="H46" i="16"/>
  <c r="P16" i="14"/>
  <c r="P22" i="14"/>
  <c r="R2" i="14"/>
  <c r="Q5" i="14"/>
  <c r="Q9" i="14"/>
  <c r="Q4" i="14"/>
  <c r="Q15" i="14" s="1"/>
  <c r="Q8" i="14"/>
  <c r="Q7" i="14"/>
  <c r="Q11" i="14"/>
  <c r="Q6" i="14"/>
  <c r="Q10" i="14"/>
  <c r="O19" i="13"/>
  <c r="O36" i="13"/>
  <c r="P20" i="14"/>
  <c r="P18" i="14"/>
  <c r="C32" i="10"/>
  <c r="O45" i="13"/>
  <c r="Q5" i="13"/>
  <c r="P50" i="13"/>
  <c r="P46" i="13"/>
  <c r="P41" i="13"/>
  <c r="P37" i="13"/>
  <c r="P44" i="13"/>
  <c r="P40" i="13"/>
  <c r="P51" i="13"/>
  <c r="P47" i="13"/>
  <c r="P42" i="13"/>
  <c r="P38" i="13"/>
  <c r="P35" i="13"/>
  <c r="P52" i="13"/>
  <c r="P48" i="13"/>
  <c r="P43" i="13"/>
  <c r="P39" i="13"/>
  <c r="P34" i="13"/>
  <c r="P49" i="13"/>
  <c r="P12" i="13"/>
  <c r="P16" i="13"/>
  <c r="P21" i="13"/>
  <c r="P25" i="13"/>
  <c r="P11" i="13"/>
  <c r="P15" i="13"/>
  <c r="P20" i="13"/>
  <c r="P24" i="13"/>
  <c r="P8" i="13"/>
  <c r="P9" i="13"/>
  <c r="P14" i="13"/>
  <c r="P18" i="13"/>
  <c r="P23" i="13"/>
  <c r="P13" i="13"/>
  <c r="P17" i="13"/>
  <c r="P22" i="13"/>
  <c r="P26" i="13"/>
  <c r="O33" i="13"/>
  <c r="P21" i="14"/>
  <c r="P19" i="14"/>
  <c r="P8" i="25" l="1"/>
  <c r="Q96" i="25"/>
  <c r="Q107" i="25"/>
  <c r="Q85" i="25"/>
  <c r="D35" i="10"/>
  <c r="G35" i="10" s="1"/>
  <c r="D36" i="10"/>
  <c r="G36" i="10" s="1"/>
  <c r="D34" i="10"/>
  <c r="G34" i="10" s="1"/>
  <c r="D33" i="10"/>
  <c r="G33" i="10" s="1"/>
  <c r="D39" i="10"/>
  <c r="G39" i="10" s="1"/>
  <c r="D38" i="10"/>
  <c r="G38" i="10" s="1"/>
  <c r="Q71" i="25"/>
  <c r="Q76" i="25"/>
  <c r="Q84" i="25"/>
  <c r="Q83" i="25"/>
  <c r="Q79" i="25"/>
  <c r="Q90" i="25"/>
  <c r="Q80" i="25"/>
  <c r="Q101" i="25"/>
  <c r="Q7" i="25" s="1"/>
  <c r="Q103" i="25"/>
  <c r="Q93" i="25"/>
  <c r="Q6" i="25" s="1"/>
  <c r="Q81" i="25"/>
  <c r="Q106" i="25"/>
  <c r="Q95" i="25"/>
  <c r="R44" i="25"/>
  <c r="R48" i="25"/>
  <c r="R54" i="25"/>
  <c r="R58" i="25"/>
  <c r="R62" i="25"/>
  <c r="R29" i="25"/>
  <c r="R36" i="25"/>
  <c r="R40" i="25"/>
  <c r="R53" i="25"/>
  <c r="R42" i="25"/>
  <c r="S2" i="25"/>
  <c r="R45" i="25"/>
  <c r="R49" i="25"/>
  <c r="R55" i="25"/>
  <c r="R59" i="25"/>
  <c r="R63" i="25"/>
  <c r="R33" i="25"/>
  <c r="R28" i="25"/>
  <c r="R52" i="25"/>
  <c r="R27" i="25"/>
  <c r="R30" i="25"/>
  <c r="R34" i="25"/>
  <c r="R41" i="25"/>
  <c r="R26" i="25"/>
  <c r="R69" i="25" s="1"/>
  <c r="R61" i="25"/>
  <c r="R32" i="25"/>
  <c r="R51" i="25"/>
  <c r="R31" i="25"/>
  <c r="R46" i="25"/>
  <c r="R50" i="25"/>
  <c r="R56" i="25"/>
  <c r="R60" i="25"/>
  <c r="R64" i="25"/>
  <c r="R37" i="25"/>
  <c r="R35" i="25"/>
  <c r="R38" i="25"/>
  <c r="R47" i="25"/>
  <c r="R57" i="25"/>
  <c r="R65" i="25"/>
  <c r="R39" i="25"/>
  <c r="Q74" i="25"/>
  <c r="Q97" i="25"/>
  <c r="Q100" i="25"/>
  <c r="Q70" i="25"/>
  <c r="Q99" i="25"/>
  <c r="Q108" i="25"/>
  <c r="Q82" i="25"/>
  <c r="Q102" i="25"/>
  <c r="Q77" i="25"/>
  <c r="Q72" i="25"/>
  <c r="Q75" i="25"/>
  <c r="Q89" i="25"/>
  <c r="Q4" i="25"/>
  <c r="Q5" i="25" s="1"/>
  <c r="Q92" i="25"/>
  <c r="Q87" i="25"/>
  <c r="Q91" i="25"/>
  <c r="Q88" i="25"/>
  <c r="Q78" i="25"/>
  <c r="Q98" i="25"/>
  <c r="Q104" i="25"/>
  <c r="Q73" i="25"/>
  <c r="Q105" i="25"/>
  <c r="Q94" i="25"/>
  <c r="Q17" i="14"/>
  <c r="L46" i="16"/>
  <c r="P7" i="13"/>
  <c r="P33" i="13"/>
  <c r="O27" i="13"/>
  <c r="O53" i="13"/>
  <c r="C40" i="10"/>
  <c r="P19" i="13"/>
  <c r="P36" i="13"/>
  <c r="R5" i="13"/>
  <c r="Q51" i="13"/>
  <c r="Q47" i="13"/>
  <c r="Q42" i="13"/>
  <c r="Q38" i="13"/>
  <c r="Q37" i="13"/>
  <c r="Q52" i="13"/>
  <c r="Q48" i="13"/>
  <c r="Q43" i="13"/>
  <c r="Q39" i="13"/>
  <c r="Q34" i="13"/>
  <c r="Q50" i="13"/>
  <c r="Q46" i="13"/>
  <c r="Q41" i="13"/>
  <c r="Q49" i="13"/>
  <c r="Q44" i="13"/>
  <c r="Q40" i="13"/>
  <c r="Q35" i="13"/>
  <c r="Q8" i="13"/>
  <c r="Q9" i="13"/>
  <c r="Q11" i="13"/>
  <c r="Q12" i="13"/>
  <c r="Q13" i="13"/>
  <c r="Q14" i="13"/>
  <c r="Q15" i="13"/>
  <c r="Q16" i="13"/>
  <c r="Q17" i="13"/>
  <c r="Q18" i="13"/>
  <c r="Q20" i="13"/>
  <c r="Q21" i="13"/>
  <c r="Q22" i="13"/>
  <c r="Q23" i="13"/>
  <c r="Q24" i="13"/>
  <c r="Q25" i="13"/>
  <c r="Q26" i="13"/>
  <c r="Q22" i="14"/>
  <c r="Q20" i="14"/>
  <c r="Q18" i="14"/>
  <c r="Q16" i="14"/>
  <c r="P10" i="13"/>
  <c r="P45" i="13"/>
  <c r="Q21" i="14"/>
  <c r="Q19" i="14"/>
  <c r="S2" i="14"/>
  <c r="R6" i="14"/>
  <c r="R10" i="14"/>
  <c r="R5" i="14"/>
  <c r="R9" i="14"/>
  <c r="R4" i="14"/>
  <c r="R15" i="14" s="1"/>
  <c r="R8" i="14"/>
  <c r="R11" i="14"/>
  <c r="R7" i="14"/>
  <c r="R90" i="25" l="1"/>
  <c r="R104" i="25"/>
  <c r="R100" i="25"/>
  <c r="R91" i="25"/>
  <c r="R82" i="25"/>
  <c r="R107" i="25"/>
  <c r="R103" i="25"/>
  <c r="R93" i="25"/>
  <c r="R6" i="25" s="1"/>
  <c r="R89" i="25"/>
  <c r="R106" i="25"/>
  <c r="R88" i="25"/>
  <c r="R108" i="25"/>
  <c r="R99" i="25"/>
  <c r="R98" i="25"/>
  <c r="R81" i="25"/>
  <c r="R74" i="25"/>
  <c r="D32" i="10"/>
  <c r="G32" i="10" s="1"/>
  <c r="R80" i="25"/>
  <c r="Q8" i="25"/>
  <c r="R75" i="25"/>
  <c r="R77" i="25"/>
  <c r="R71" i="25"/>
  <c r="R85" i="25"/>
  <c r="R72" i="25"/>
  <c r="R73" i="25"/>
  <c r="R76" i="25"/>
  <c r="R96" i="25"/>
  <c r="R105" i="25"/>
  <c r="R4" i="25"/>
  <c r="R5" i="25" s="1"/>
  <c r="R92" i="25"/>
  <c r="R87" i="25"/>
  <c r="R70" i="25"/>
  <c r="R83" i="25"/>
  <c r="R101" i="25"/>
  <c r="R7" i="25" s="1"/>
  <c r="R78" i="25"/>
  <c r="R94" i="25"/>
  <c r="R84" i="25"/>
  <c r="R95" i="25"/>
  <c r="R102" i="25"/>
  <c r="S48" i="25"/>
  <c r="S51" i="25"/>
  <c r="S26" i="25"/>
  <c r="S69" i="25" s="1"/>
  <c r="S57" i="25"/>
  <c r="S61" i="25"/>
  <c r="S65" i="25"/>
  <c r="S29" i="25"/>
  <c r="S41" i="25"/>
  <c r="S40" i="25"/>
  <c r="S44" i="25"/>
  <c r="S60" i="25"/>
  <c r="S36" i="25"/>
  <c r="T2" i="25"/>
  <c r="S45" i="25"/>
  <c r="S49" i="25"/>
  <c r="S52" i="25"/>
  <c r="S54" i="25"/>
  <c r="S58" i="25"/>
  <c r="S62" i="25"/>
  <c r="S30" i="25"/>
  <c r="S33" i="25"/>
  <c r="S28" i="25"/>
  <c r="S32" i="25"/>
  <c r="S63" i="25"/>
  <c r="S37" i="25"/>
  <c r="S31" i="25"/>
  <c r="X2" i="25"/>
  <c r="S47" i="25"/>
  <c r="S64" i="25"/>
  <c r="S39" i="25"/>
  <c r="S46" i="25"/>
  <c r="S50" i="25"/>
  <c r="S53" i="25"/>
  <c r="S55" i="25"/>
  <c r="S59" i="25"/>
  <c r="S34" i="25"/>
  <c r="S35" i="25"/>
  <c r="S27" i="25"/>
  <c r="S56" i="25"/>
  <c r="S38" i="25"/>
  <c r="S42" i="25"/>
  <c r="R79" i="25"/>
  <c r="R97" i="25"/>
  <c r="Q7" i="13"/>
  <c r="P53" i="13"/>
  <c r="P27" i="13"/>
  <c r="R22" i="14"/>
  <c r="R16" i="14"/>
  <c r="Q45" i="13"/>
  <c r="D37" i="10"/>
  <c r="G37" i="10" s="1"/>
  <c r="Q10" i="13"/>
  <c r="S5" i="13"/>
  <c r="K53" i="16" s="1"/>
  <c r="E48" i="10" s="1"/>
  <c r="R52" i="13"/>
  <c r="R48" i="13"/>
  <c r="R43" i="13"/>
  <c r="R39" i="13"/>
  <c r="R34" i="13"/>
  <c r="R51" i="13"/>
  <c r="R47" i="13"/>
  <c r="R49" i="13"/>
  <c r="R44" i="13"/>
  <c r="R40" i="13"/>
  <c r="R35" i="13"/>
  <c r="R50" i="13"/>
  <c r="R46" i="13"/>
  <c r="R41" i="13"/>
  <c r="R37" i="13"/>
  <c r="R42" i="13"/>
  <c r="R38" i="13"/>
  <c r="R8" i="13"/>
  <c r="R9" i="13"/>
  <c r="R11" i="13"/>
  <c r="R12" i="13"/>
  <c r="R13" i="13"/>
  <c r="R14" i="13"/>
  <c r="R15" i="13"/>
  <c r="R16" i="13"/>
  <c r="R17" i="13"/>
  <c r="R18" i="13"/>
  <c r="R20" i="13"/>
  <c r="R21" i="13"/>
  <c r="R22" i="13"/>
  <c r="R23" i="13"/>
  <c r="R24" i="13"/>
  <c r="R25" i="13"/>
  <c r="R26" i="13"/>
  <c r="R19" i="14"/>
  <c r="R21" i="14"/>
  <c r="R17" i="14"/>
  <c r="Q33" i="13"/>
  <c r="Q19" i="13"/>
  <c r="R18" i="14"/>
  <c r="R20" i="14"/>
  <c r="T2" i="14"/>
  <c r="S7" i="14"/>
  <c r="S11" i="14"/>
  <c r="S5" i="14"/>
  <c r="S9" i="14"/>
  <c r="S10" i="14"/>
  <c r="S4" i="14"/>
  <c r="S15" i="14" s="1"/>
  <c r="S8" i="14"/>
  <c r="S6" i="14"/>
  <c r="Q36" i="13"/>
  <c r="S99" i="25" l="1"/>
  <c r="R8" i="25"/>
  <c r="S89" i="25"/>
  <c r="S90" i="25"/>
  <c r="S102" i="25"/>
  <c r="S75" i="25"/>
  <c r="S88" i="25"/>
  <c r="S105" i="25"/>
  <c r="S72" i="25"/>
  <c r="S81" i="25"/>
  <c r="S77" i="25"/>
  <c r="S93" i="25"/>
  <c r="S6" i="25" s="1"/>
  <c r="S73" i="25"/>
  <c r="S70" i="25"/>
  <c r="S82" i="25"/>
  <c r="S85" i="25"/>
  <c r="S78" i="25"/>
  <c r="S96" i="25"/>
  <c r="S107" i="25"/>
  <c r="S80" i="25"/>
  <c r="S76" i="25"/>
  <c r="S106" i="25"/>
  <c r="S79" i="25"/>
  <c r="S84" i="25"/>
  <c r="S95" i="25"/>
  <c r="S100" i="25"/>
  <c r="S97" i="25"/>
  <c r="X50" i="25"/>
  <c r="X45" i="25"/>
  <c r="X31" i="25"/>
  <c r="X34" i="25"/>
  <c r="X42" i="25"/>
  <c r="X56" i="25"/>
  <c r="X60" i="25"/>
  <c r="X64" i="25"/>
  <c r="X46" i="25"/>
  <c r="X27" i="25"/>
  <c r="AC2" i="25"/>
  <c r="X49" i="25"/>
  <c r="X54" i="25"/>
  <c r="X58" i="25"/>
  <c r="X37" i="25"/>
  <c r="X30" i="25"/>
  <c r="X55" i="25"/>
  <c r="X63" i="25"/>
  <c r="Y2" i="25"/>
  <c r="X51" i="25"/>
  <c r="X47" i="25"/>
  <c r="X35" i="25"/>
  <c r="X38" i="25"/>
  <c r="X28" i="25"/>
  <c r="X57" i="25"/>
  <c r="X61" i="25"/>
  <c r="X65" i="25"/>
  <c r="X29" i="25"/>
  <c r="X36" i="25"/>
  <c r="X52" i="25"/>
  <c r="X39" i="25"/>
  <c r="X48" i="25"/>
  <c r="X62" i="25"/>
  <c r="X32" i="25"/>
  <c r="X33" i="25"/>
  <c r="X59" i="25"/>
  <c r="X102" i="25" s="1"/>
  <c r="X41" i="25"/>
  <c r="X40" i="25"/>
  <c r="X44" i="25"/>
  <c r="X53" i="25"/>
  <c r="X26" i="25"/>
  <c r="X69" i="25" s="1"/>
  <c r="S103" i="25"/>
  <c r="S98" i="25"/>
  <c r="S74" i="25"/>
  <c r="S71" i="25"/>
  <c r="S101" i="25"/>
  <c r="S4" i="25"/>
  <c r="S5" i="25" s="1"/>
  <c r="S87" i="25"/>
  <c r="S92" i="25"/>
  <c r="S108" i="25"/>
  <c r="S94" i="25"/>
  <c r="T44" i="25"/>
  <c r="T47" i="25"/>
  <c r="T51" i="25"/>
  <c r="T31" i="25"/>
  <c r="T55" i="25"/>
  <c r="T59" i="25"/>
  <c r="T63" i="25"/>
  <c r="T34" i="25"/>
  <c r="T37" i="25"/>
  <c r="T33" i="25"/>
  <c r="T26" i="25"/>
  <c r="T69" i="25" s="1"/>
  <c r="U2" i="25"/>
  <c r="T28" i="25"/>
  <c r="T48" i="25"/>
  <c r="T52" i="25"/>
  <c r="T35" i="25"/>
  <c r="T56" i="25"/>
  <c r="T60" i="25"/>
  <c r="T64" i="25"/>
  <c r="T38" i="25"/>
  <c r="T42" i="25"/>
  <c r="T40" i="25"/>
  <c r="T57" i="25"/>
  <c r="T61" i="25"/>
  <c r="T65" i="25"/>
  <c r="T36" i="25"/>
  <c r="T32" i="25"/>
  <c r="T45" i="25"/>
  <c r="T49" i="25"/>
  <c r="T53" i="25"/>
  <c r="T39" i="25"/>
  <c r="T46" i="25"/>
  <c r="T50" i="25"/>
  <c r="T27" i="25"/>
  <c r="T54" i="25"/>
  <c r="T58" i="25"/>
  <c r="T62" i="25"/>
  <c r="T30" i="25"/>
  <c r="T29" i="25"/>
  <c r="T41" i="25"/>
  <c r="S83" i="25"/>
  <c r="S104" i="25"/>
  <c r="S91" i="25"/>
  <c r="D40" i="10"/>
  <c r="G40" i="10" s="1"/>
  <c r="R7" i="13"/>
  <c r="Q53" i="13"/>
  <c r="Q27" i="13"/>
  <c r="S19" i="14"/>
  <c r="S16" i="14"/>
  <c r="S22" i="14"/>
  <c r="R45" i="13"/>
  <c r="R33" i="13"/>
  <c r="S21" i="14"/>
  <c r="S18" i="14"/>
  <c r="R19" i="13"/>
  <c r="R10" i="13"/>
  <c r="T5" i="13"/>
  <c r="K66" i="16" s="1"/>
  <c r="E61" i="10" s="1"/>
  <c r="S49" i="13"/>
  <c r="S44" i="13"/>
  <c r="S40" i="13"/>
  <c r="S35" i="13"/>
  <c r="S43" i="13"/>
  <c r="S39" i="13"/>
  <c r="S50" i="13"/>
  <c r="S46" i="13"/>
  <c r="S41" i="13"/>
  <c r="S37" i="13"/>
  <c r="S51" i="13"/>
  <c r="S47" i="13"/>
  <c r="S42" i="13"/>
  <c r="S38" i="13"/>
  <c r="S52" i="13"/>
  <c r="S48" i="13"/>
  <c r="S34" i="13"/>
  <c r="J52" i="16"/>
  <c r="H54" i="16"/>
  <c r="I51" i="16"/>
  <c r="C46" i="10" s="1"/>
  <c r="J51" i="16"/>
  <c r="H51" i="16"/>
  <c r="S22" i="13"/>
  <c r="J56" i="16"/>
  <c r="S11" i="13"/>
  <c r="J53" i="16"/>
  <c r="S26" i="13"/>
  <c r="S8" i="13"/>
  <c r="J57" i="16"/>
  <c r="H56" i="16"/>
  <c r="S16" i="13"/>
  <c r="S17" i="13"/>
  <c r="I58" i="16"/>
  <c r="J54" i="16"/>
  <c r="I52" i="16"/>
  <c r="I53" i="16"/>
  <c r="C48" i="10" s="1"/>
  <c r="K58" i="16"/>
  <c r="S25" i="13"/>
  <c r="K56" i="16"/>
  <c r="S9" i="13"/>
  <c r="K54" i="16"/>
  <c r="S12" i="13"/>
  <c r="S14" i="13"/>
  <c r="I54" i="16"/>
  <c r="S18" i="13"/>
  <c r="S24" i="13"/>
  <c r="H52" i="16"/>
  <c r="H57" i="16"/>
  <c r="H58" i="16"/>
  <c r="S20" i="13"/>
  <c r="K57" i="16"/>
  <c r="K52" i="16"/>
  <c r="S13" i="13"/>
  <c r="K51" i="16"/>
  <c r="E46" i="10" s="1"/>
  <c r="S15" i="13"/>
  <c r="S21" i="13"/>
  <c r="H53" i="16"/>
  <c r="J58" i="16"/>
  <c r="I56" i="16"/>
  <c r="I57" i="16"/>
  <c r="S23" i="13"/>
  <c r="S17" i="14"/>
  <c r="S20" i="14"/>
  <c r="U2" i="14"/>
  <c r="T7" i="14"/>
  <c r="T11" i="14"/>
  <c r="T4" i="14"/>
  <c r="T15" i="14" s="1"/>
  <c r="T8" i="14"/>
  <c r="T5" i="14"/>
  <c r="T10" i="14"/>
  <c r="T9" i="14"/>
  <c r="T6" i="14"/>
  <c r="R36" i="13"/>
  <c r="T89" i="25" l="1"/>
  <c r="J17" i="25"/>
  <c r="J16" i="25"/>
  <c r="X105" i="25"/>
  <c r="J13" i="25"/>
  <c r="AL34" i="13"/>
  <c r="T105" i="25"/>
  <c r="X96" i="25"/>
  <c r="T93" i="25"/>
  <c r="T6" i="25" s="1"/>
  <c r="T82" i="25"/>
  <c r="X94" i="25"/>
  <c r="J18" i="25"/>
  <c r="T72" i="25"/>
  <c r="T75" i="25"/>
  <c r="T91" i="25"/>
  <c r="T88" i="25"/>
  <c r="T96" i="25"/>
  <c r="T103" i="25"/>
  <c r="T90" i="25"/>
  <c r="X100" i="25"/>
  <c r="X98" i="25"/>
  <c r="X97" i="25"/>
  <c r="T97" i="25"/>
  <c r="T101" i="25"/>
  <c r="T7" i="25" s="1"/>
  <c r="T100" i="25"/>
  <c r="T107" i="25"/>
  <c r="J14" i="25"/>
  <c r="X108" i="25"/>
  <c r="T84" i="25"/>
  <c r="X95" i="25"/>
  <c r="X104" i="25"/>
  <c r="X106" i="25"/>
  <c r="X101" i="25"/>
  <c r="X7" i="25" s="1"/>
  <c r="T104" i="25"/>
  <c r="T81" i="25"/>
  <c r="T78" i="25"/>
  <c r="T77" i="25"/>
  <c r="T74" i="25"/>
  <c r="X76" i="25"/>
  <c r="X82" i="25"/>
  <c r="X81" i="25"/>
  <c r="X80" i="25"/>
  <c r="X103" i="25"/>
  <c r="X74" i="25"/>
  <c r="T95" i="25"/>
  <c r="T106" i="25"/>
  <c r="T94" i="25"/>
  <c r="X83" i="25"/>
  <c r="X75" i="25"/>
  <c r="X99" i="25"/>
  <c r="X4" i="25"/>
  <c r="X5" i="25" s="1"/>
  <c r="X87" i="25"/>
  <c r="X92" i="25"/>
  <c r="X78" i="25"/>
  <c r="X70" i="25"/>
  <c r="X88" i="25"/>
  <c r="U44" i="25"/>
  <c r="U45" i="25"/>
  <c r="U49" i="25"/>
  <c r="U53" i="25"/>
  <c r="U57" i="25"/>
  <c r="U61" i="25"/>
  <c r="U65" i="25"/>
  <c r="U27" i="25"/>
  <c r="U38" i="25"/>
  <c r="U29" i="25"/>
  <c r="U46" i="25"/>
  <c r="U50" i="25"/>
  <c r="U54" i="25"/>
  <c r="U58" i="25"/>
  <c r="U62" i="25"/>
  <c r="U28" i="25"/>
  <c r="U31" i="25"/>
  <c r="U41" i="25"/>
  <c r="U37" i="25"/>
  <c r="U33" i="25"/>
  <c r="V2" i="25"/>
  <c r="U56" i="25"/>
  <c r="U64" i="25"/>
  <c r="U26" i="25"/>
  <c r="U69" i="25" s="1"/>
  <c r="Z2" i="25"/>
  <c r="U47" i="25"/>
  <c r="U51" i="25"/>
  <c r="U55" i="25"/>
  <c r="U59" i="25"/>
  <c r="U63" i="25"/>
  <c r="U32" i="25"/>
  <c r="U35" i="25"/>
  <c r="U40" i="25"/>
  <c r="U42" i="25"/>
  <c r="U48" i="25"/>
  <c r="U52" i="25"/>
  <c r="U60" i="25"/>
  <c r="U36" i="25"/>
  <c r="U30" i="25"/>
  <c r="U34" i="25"/>
  <c r="U39" i="25"/>
  <c r="Y44" i="25"/>
  <c r="Y53" i="25"/>
  <c r="Y57" i="25"/>
  <c r="Y61" i="25"/>
  <c r="Y65" i="25"/>
  <c r="Y36" i="25"/>
  <c r="Y26" i="25"/>
  <c r="Y69" i="25" s="1"/>
  <c r="Y46" i="25"/>
  <c r="Y39" i="25"/>
  <c r="Y50" i="25"/>
  <c r="Y54" i="25"/>
  <c r="Y58" i="25"/>
  <c r="Y62" i="25"/>
  <c r="Y27" i="25"/>
  <c r="Y45" i="25"/>
  <c r="Y31" i="25"/>
  <c r="Y29" i="25"/>
  <c r="Y42" i="25"/>
  <c r="Y37" i="25"/>
  <c r="Y51" i="25"/>
  <c r="Y55" i="25"/>
  <c r="Y59" i="25"/>
  <c r="Y63" i="25"/>
  <c r="Y28" i="25"/>
  <c r="Y47" i="25"/>
  <c r="Y90" i="25" s="1"/>
  <c r="Y35" i="25"/>
  <c r="Y48" i="25"/>
  <c r="Y30" i="25"/>
  <c r="Y40" i="25"/>
  <c r="AD2" i="25"/>
  <c r="Y52" i="25"/>
  <c r="Y56" i="25"/>
  <c r="Y60" i="25"/>
  <c r="Y64" i="25"/>
  <c r="Y32" i="25"/>
  <c r="Y49" i="25"/>
  <c r="Y34" i="25"/>
  <c r="Y33" i="25"/>
  <c r="Y38" i="25"/>
  <c r="Y41" i="25"/>
  <c r="AC52" i="25"/>
  <c r="AC47" i="25"/>
  <c r="AC55" i="25"/>
  <c r="AC59" i="25"/>
  <c r="AC63" i="25"/>
  <c r="AC32" i="25"/>
  <c r="AC30" i="25"/>
  <c r="AC33" i="25"/>
  <c r="AC37" i="25"/>
  <c r="AC44" i="25"/>
  <c r="AC53" i="25"/>
  <c r="AC48" i="25"/>
  <c r="AC56" i="25"/>
  <c r="AC60" i="25"/>
  <c r="AC64" i="25"/>
  <c r="AC36" i="25"/>
  <c r="AC38" i="25"/>
  <c r="AC40" i="25"/>
  <c r="AC42" i="25"/>
  <c r="AC50" i="25"/>
  <c r="AC45" i="25"/>
  <c r="AC49" i="25"/>
  <c r="AC57" i="25"/>
  <c r="AC61" i="25"/>
  <c r="AC65" i="25"/>
  <c r="AC31" i="25"/>
  <c r="AC39" i="25"/>
  <c r="AC27" i="25"/>
  <c r="AC34" i="25"/>
  <c r="AH2" i="25"/>
  <c r="AC51" i="25"/>
  <c r="AC46" i="25"/>
  <c r="AC54" i="25"/>
  <c r="AC58" i="25"/>
  <c r="AC101" i="25" s="1"/>
  <c r="AC7" i="25" s="1"/>
  <c r="AC62" i="25"/>
  <c r="AC28" i="25"/>
  <c r="AC35" i="25"/>
  <c r="AC41" i="25"/>
  <c r="AC29" i="25"/>
  <c r="AC26" i="25"/>
  <c r="AC69" i="25" s="1"/>
  <c r="T73" i="25"/>
  <c r="T70" i="25"/>
  <c r="T79" i="25"/>
  <c r="T83" i="25"/>
  <c r="T76" i="25"/>
  <c r="T102" i="25"/>
  <c r="J15" i="25"/>
  <c r="S7" i="25"/>
  <c r="S8" i="25" s="1"/>
  <c r="X84" i="25"/>
  <c r="X79" i="25"/>
  <c r="X90" i="25"/>
  <c r="X89" i="25"/>
  <c r="X85" i="25"/>
  <c r="X93" i="25"/>
  <c r="X6" i="25" s="1"/>
  <c r="T108" i="25"/>
  <c r="T85" i="25"/>
  <c r="T99" i="25"/>
  <c r="T71" i="25"/>
  <c r="T80" i="25"/>
  <c r="T98" i="25"/>
  <c r="T4" i="25"/>
  <c r="T5" i="25" s="1"/>
  <c r="T87" i="25"/>
  <c r="T92" i="25"/>
  <c r="X91" i="25"/>
  <c r="X72" i="25"/>
  <c r="X71" i="25"/>
  <c r="X73" i="25"/>
  <c r="X107" i="25"/>
  <c r="X77" i="25"/>
  <c r="T20" i="14"/>
  <c r="AA17" i="14"/>
  <c r="I55" i="16"/>
  <c r="L53" i="16"/>
  <c r="S33" i="13"/>
  <c r="AG33" i="13" s="1"/>
  <c r="T21" i="14"/>
  <c r="T22" i="14"/>
  <c r="T16" i="14"/>
  <c r="T18" i="14"/>
  <c r="L58" i="16"/>
  <c r="R27" i="13"/>
  <c r="T17" i="14"/>
  <c r="AA19" i="14"/>
  <c r="H50" i="16"/>
  <c r="L51" i="16"/>
  <c r="S36" i="13"/>
  <c r="AB33" i="13" s="1"/>
  <c r="R53" i="13"/>
  <c r="T19" i="14"/>
  <c r="V2" i="14"/>
  <c r="U7" i="14"/>
  <c r="U11" i="14"/>
  <c r="U6" i="14"/>
  <c r="U4" i="14"/>
  <c r="U15" i="14" s="1"/>
  <c r="U8" i="14"/>
  <c r="U5" i="14"/>
  <c r="U9" i="14"/>
  <c r="U10" i="14"/>
  <c r="S10" i="13"/>
  <c r="J50" i="16"/>
  <c r="AA18" i="14"/>
  <c r="H55" i="16"/>
  <c r="L56" i="16"/>
  <c r="L57" i="16"/>
  <c r="S7" i="13"/>
  <c r="J55" i="16"/>
  <c r="I50" i="16"/>
  <c r="AL33" i="13"/>
  <c r="S45" i="13"/>
  <c r="U5" i="13"/>
  <c r="T44" i="13"/>
  <c r="T46" i="13"/>
  <c r="T42" i="13"/>
  <c r="T43" i="13"/>
  <c r="J71" i="16"/>
  <c r="I64" i="16"/>
  <c r="C59" i="10" s="1"/>
  <c r="J65" i="16"/>
  <c r="K67" i="16"/>
  <c r="I70" i="16"/>
  <c r="T17" i="13"/>
  <c r="H65" i="16"/>
  <c r="H64" i="16"/>
  <c r="T12" i="13"/>
  <c r="H70" i="16"/>
  <c r="T18" i="13"/>
  <c r="T15" i="13"/>
  <c r="T35" i="13"/>
  <c r="T47" i="13"/>
  <c r="I71" i="16"/>
  <c r="K65" i="16"/>
  <c r="H69" i="16"/>
  <c r="H67" i="16"/>
  <c r="H66" i="16"/>
  <c r="T13" i="13"/>
  <c r="T40" i="13"/>
  <c r="T41" i="13"/>
  <c r="T38" i="13"/>
  <c r="T52" i="13"/>
  <c r="J66" i="16"/>
  <c r="K71" i="16"/>
  <c r="K64" i="16"/>
  <c r="E59" i="10" s="1"/>
  <c r="J69" i="16"/>
  <c r="J64" i="16"/>
  <c r="T21" i="13"/>
  <c r="J70" i="16"/>
  <c r="T23" i="13"/>
  <c r="T11" i="13"/>
  <c r="T22" i="13"/>
  <c r="T25" i="13"/>
  <c r="T39" i="13"/>
  <c r="T14" i="13"/>
  <c r="T16" i="13"/>
  <c r="T34" i="13"/>
  <c r="T37" i="13"/>
  <c r="T51" i="13"/>
  <c r="T48" i="13"/>
  <c r="K69" i="16"/>
  <c r="I65" i="16"/>
  <c r="I69" i="16"/>
  <c r="I67" i="16"/>
  <c r="I66" i="16"/>
  <c r="C61" i="10" s="1"/>
  <c r="T20" i="13"/>
  <c r="H71" i="16"/>
  <c r="T26" i="13"/>
  <c r="J67" i="16"/>
  <c r="T24" i="13"/>
  <c r="T9" i="13"/>
  <c r="T49" i="13"/>
  <c r="T50" i="13"/>
  <c r="K70" i="16"/>
  <c r="T8" i="13"/>
  <c r="E45" i="10"/>
  <c r="E53" i="10" s="1"/>
  <c r="K50" i="16"/>
  <c r="S19" i="13"/>
  <c r="L52" i="16"/>
  <c r="K55" i="16"/>
  <c r="L54" i="16"/>
  <c r="AL35" i="13" l="1"/>
  <c r="Y80" i="25"/>
  <c r="T8" i="25"/>
  <c r="J76" i="16"/>
  <c r="U98" i="25"/>
  <c r="J19" i="25"/>
  <c r="X8" i="25"/>
  <c r="U105" i="25"/>
  <c r="U106" i="25"/>
  <c r="U95" i="25"/>
  <c r="U94" i="25"/>
  <c r="Y85" i="25"/>
  <c r="U107" i="25"/>
  <c r="Y83" i="25"/>
  <c r="U108" i="25"/>
  <c r="Y81" i="25"/>
  <c r="U78" i="25"/>
  <c r="Y76" i="25"/>
  <c r="Y78" i="25"/>
  <c r="Y70" i="25"/>
  <c r="U75" i="25"/>
  <c r="Y77" i="25"/>
  <c r="Y75" i="25"/>
  <c r="U77" i="25"/>
  <c r="U73" i="25"/>
  <c r="Y91" i="25"/>
  <c r="U93" i="25"/>
  <c r="U6" i="25" s="1"/>
  <c r="Y72" i="25"/>
  <c r="U79" i="25"/>
  <c r="U85" i="25"/>
  <c r="U99" i="25"/>
  <c r="U101" i="25"/>
  <c r="U7" i="25" s="1"/>
  <c r="AC89" i="25"/>
  <c r="Y84" i="25"/>
  <c r="Y73" i="25"/>
  <c r="Y71" i="25"/>
  <c r="U82" i="25"/>
  <c r="U103" i="25"/>
  <c r="U102" i="25"/>
  <c r="U97" i="25"/>
  <c r="U100" i="25"/>
  <c r="AC104" i="25"/>
  <c r="AC93" i="25"/>
  <c r="AC6" i="25" s="1"/>
  <c r="AC8" i="25" s="1"/>
  <c r="AC91" i="25"/>
  <c r="Y74" i="25"/>
  <c r="U83" i="25"/>
  <c r="U74" i="25"/>
  <c r="U81" i="25"/>
  <c r="Y88" i="25"/>
  <c r="Y79" i="25"/>
  <c r="AC71" i="25"/>
  <c r="AC102" i="25"/>
  <c r="Y89" i="25"/>
  <c r="AC70" i="25"/>
  <c r="AC79" i="25"/>
  <c r="AC76" i="25"/>
  <c r="Y94" i="25"/>
  <c r="Y101" i="25"/>
  <c r="Y7" i="25" s="1"/>
  <c r="Y104" i="25"/>
  <c r="Z45" i="25"/>
  <c r="Z49" i="25"/>
  <c r="Z52" i="25"/>
  <c r="Z56" i="25"/>
  <c r="Z60" i="25"/>
  <c r="Z64" i="25"/>
  <c r="Z37" i="25"/>
  <c r="Z36" i="25"/>
  <c r="Z30" i="25"/>
  <c r="Z42" i="25"/>
  <c r="AA2" i="25"/>
  <c r="Z34" i="25"/>
  <c r="AE2" i="25"/>
  <c r="Z50" i="25"/>
  <c r="Z93" i="25" s="1"/>
  <c r="Z6" i="25" s="1"/>
  <c r="Z46" i="25"/>
  <c r="Z26" i="25"/>
  <c r="Z69" i="25" s="1"/>
  <c r="Z53" i="25"/>
  <c r="Z57" i="25"/>
  <c r="Z61" i="25"/>
  <c r="Z65" i="25"/>
  <c r="Z27" i="25"/>
  <c r="Z44" i="25"/>
  <c r="Z38" i="25"/>
  <c r="Z47" i="25"/>
  <c r="Z48" i="25"/>
  <c r="Z51" i="25"/>
  <c r="Z55" i="25"/>
  <c r="Z59" i="25"/>
  <c r="Z63" i="25"/>
  <c r="Z33" i="25"/>
  <c r="Z32" i="25"/>
  <c r="Z40" i="25"/>
  <c r="Z39" i="25"/>
  <c r="Z54" i="25"/>
  <c r="Z28" i="25"/>
  <c r="Z35" i="25"/>
  <c r="Z58" i="25"/>
  <c r="Z62" i="25"/>
  <c r="Z105" i="25" s="1"/>
  <c r="Z31" i="25"/>
  <c r="Z29" i="25"/>
  <c r="Z41" i="25"/>
  <c r="V48" i="25"/>
  <c r="V54" i="25"/>
  <c r="V58" i="25"/>
  <c r="V62" i="25"/>
  <c r="V50" i="25"/>
  <c r="V29" i="25"/>
  <c r="V32" i="25"/>
  <c r="V42" i="25"/>
  <c r="V27" i="25"/>
  <c r="V45" i="25"/>
  <c r="V49" i="25"/>
  <c r="V55" i="25"/>
  <c r="V59" i="25"/>
  <c r="V63" i="25"/>
  <c r="V51" i="25"/>
  <c r="V33" i="25"/>
  <c r="V36" i="25"/>
  <c r="V41" i="25"/>
  <c r="V35" i="25"/>
  <c r="V46" i="25"/>
  <c r="V26" i="25"/>
  <c r="V69" i="25" s="1"/>
  <c r="V56" i="25"/>
  <c r="V60" i="25"/>
  <c r="V64" i="25"/>
  <c r="V52" i="25"/>
  <c r="V37" i="25"/>
  <c r="V31" i="25"/>
  <c r="V30" i="25"/>
  <c r="V34" i="25"/>
  <c r="V47" i="25"/>
  <c r="V44" i="25"/>
  <c r="V57" i="25"/>
  <c r="V61" i="25"/>
  <c r="V65" i="25"/>
  <c r="V53" i="25"/>
  <c r="V28" i="25"/>
  <c r="V40" i="25"/>
  <c r="V38" i="25"/>
  <c r="V39" i="25"/>
  <c r="W2" i="25"/>
  <c r="AC72" i="25"/>
  <c r="AC105" i="25"/>
  <c r="AC94" i="25"/>
  <c r="AC82" i="25"/>
  <c r="AC100" i="25"/>
  <c r="AC85" i="25"/>
  <c r="AC107" i="25"/>
  <c r="AC96" i="25"/>
  <c r="AC73" i="25"/>
  <c r="AC98" i="25"/>
  <c r="Y95" i="25"/>
  <c r="Y106" i="25"/>
  <c r="Y97" i="25"/>
  <c r="Y100" i="25"/>
  <c r="U76" i="25"/>
  <c r="U71" i="25"/>
  <c r="U70" i="25"/>
  <c r="U96" i="25"/>
  <c r="AC84" i="25"/>
  <c r="AH55" i="25"/>
  <c r="AH59" i="25"/>
  <c r="AH63" i="25"/>
  <c r="AH48" i="25"/>
  <c r="AH50" i="25"/>
  <c r="AH28" i="25"/>
  <c r="AH35" i="25"/>
  <c r="AH49" i="25"/>
  <c r="AH31" i="25"/>
  <c r="AH30" i="25"/>
  <c r="AH44" i="25"/>
  <c r="AH56" i="25"/>
  <c r="AH60" i="25"/>
  <c r="AH64" i="25"/>
  <c r="AH29" i="25"/>
  <c r="AH51" i="25"/>
  <c r="AH32" i="25"/>
  <c r="AH40" i="25"/>
  <c r="AH34" i="25"/>
  <c r="AH42" i="25"/>
  <c r="AH26" i="25"/>
  <c r="AH69" i="25" s="1"/>
  <c r="AH57" i="25"/>
  <c r="AH61" i="25"/>
  <c r="AH65" i="25"/>
  <c r="AH33" i="25"/>
  <c r="AH52" i="25"/>
  <c r="AH36" i="25"/>
  <c r="AH27" i="25"/>
  <c r="AH54" i="25"/>
  <c r="AH58" i="25"/>
  <c r="AH62" i="25"/>
  <c r="AH46" i="25"/>
  <c r="AH37" i="25"/>
  <c r="AH53" i="25"/>
  <c r="AH45" i="25"/>
  <c r="AH88" i="25" s="1"/>
  <c r="AH38" i="25"/>
  <c r="AH47" i="25"/>
  <c r="AH41" i="25"/>
  <c r="AH39" i="25"/>
  <c r="AM2" i="25"/>
  <c r="AC74" i="25"/>
  <c r="AC83" i="25"/>
  <c r="AC103" i="25"/>
  <c r="AC4" i="25"/>
  <c r="AC5" i="25" s="1"/>
  <c r="AC87" i="25"/>
  <c r="AC92" i="25"/>
  <c r="AC75" i="25"/>
  <c r="AC90" i="25"/>
  <c r="Y107" i="25"/>
  <c r="AD44" i="25"/>
  <c r="AD53" i="25"/>
  <c r="AD47" i="25"/>
  <c r="AD55" i="25"/>
  <c r="AD59" i="25"/>
  <c r="AD63" i="25"/>
  <c r="AD29" i="25"/>
  <c r="AD32" i="25"/>
  <c r="AD42" i="25"/>
  <c r="AD38" i="25"/>
  <c r="AI2" i="25"/>
  <c r="AD50" i="25"/>
  <c r="AD26" i="25"/>
  <c r="AD69" i="25" s="1"/>
  <c r="AD48" i="25"/>
  <c r="AD56" i="25"/>
  <c r="AD60" i="25"/>
  <c r="AD64" i="25"/>
  <c r="AD33" i="25"/>
  <c r="AD36" i="25"/>
  <c r="AD34" i="25"/>
  <c r="AD39" i="25"/>
  <c r="AD51" i="25"/>
  <c r="AD45" i="25"/>
  <c r="AD49" i="25"/>
  <c r="AD57" i="25"/>
  <c r="AD61" i="25"/>
  <c r="AD65" i="25"/>
  <c r="AD37" i="25"/>
  <c r="AD31" i="25"/>
  <c r="AD41" i="25"/>
  <c r="AD35" i="25"/>
  <c r="AD52" i="25"/>
  <c r="AD46" i="25"/>
  <c r="AD54" i="25"/>
  <c r="AD58" i="25"/>
  <c r="AD62" i="25"/>
  <c r="AD27" i="25"/>
  <c r="AD28" i="25"/>
  <c r="AD40" i="25"/>
  <c r="AD30" i="25"/>
  <c r="Y102" i="25"/>
  <c r="Y93" i="25"/>
  <c r="Y6" i="25" s="1"/>
  <c r="Y8" i="25" s="1"/>
  <c r="Y96" i="25"/>
  <c r="U91" i="25"/>
  <c r="U80" i="25"/>
  <c r="U89" i="25"/>
  <c r="Y99" i="25"/>
  <c r="U4" i="25"/>
  <c r="U5" i="25" s="1"/>
  <c r="U92" i="25"/>
  <c r="U87" i="25"/>
  <c r="AC78" i="25"/>
  <c r="AC97" i="25"/>
  <c r="AC77" i="25"/>
  <c r="AC108" i="25"/>
  <c r="AC88" i="25"/>
  <c r="AC81" i="25"/>
  <c r="AC99" i="25"/>
  <c r="AC80" i="25"/>
  <c r="AC106" i="25"/>
  <c r="AC95" i="25"/>
  <c r="Y103" i="25"/>
  <c r="Y98" i="25"/>
  <c r="Y105" i="25"/>
  <c r="Y82" i="25"/>
  <c r="Y108" i="25"/>
  <c r="Y4" i="25"/>
  <c r="Y5" i="25" s="1"/>
  <c r="Y92" i="25"/>
  <c r="Y87" i="25"/>
  <c r="U90" i="25"/>
  <c r="U84" i="25"/>
  <c r="U72" i="25"/>
  <c r="U104" i="25"/>
  <c r="U88" i="25"/>
  <c r="I59" i="16"/>
  <c r="AA20" i="14"/>
  <c r="AG34" i="13"/>
  <c r="AG35" i="13" s="1"/>
  <c r="U21" i="14"/>
  <c r="AB35" i="13"/>
  <c r="S27" i="13"/>
  <c r="AB8" i="13" s="1"/>
  <c r="AB37" i="13"/>
  <c r="S53" i="13"/>
  <c r="AB36" i="13"/>
  <c r="U16" i="14"/>
  <c r="U19" i="14"/>
  <c r="U20" i="14"/>
  <c r="T7" i="13"/>
  <c r="U22" i="14"/>
  <c r="U18" i="14"/>
  <c r="AB38" i="13"/>
  <c r="U17" i="14"/>
  <c r="K59" i="16"/>
  <c r="T33" i="13"/>
  <c r="AB34" i="13"/>
  <c r="L71" i="16"/>
  <c r="I68" i="16"/>
  <c r="L67" i="16"/>
  <c r="L70" i="16"/>
  <c r="L55" i="16"/>
  <c r="T19" i="13"/>
  <c r="T36" i="13"/>
  <c r="T10" i="13"/>
  <c r="J63" i="16"/>
  <c r="H68" i="16"/>
  <c r="L69" i="16"/>
  <c r="H59" i="16"/>
  <c r="L50" i="16"/>
  <c r="K68" i="16"/>
  <c r="J68" i="16"/>
  <c r="L64" i="16"/>
  <c r="H63" i="16"/>
  <c r="V5" i="13"/>
  <c r="U50" i="13"/>
  <c r="U46" i="13"/>
  <c r="U41" i="13"/>
  <c r="U37" i="13"/>
  <c r="U35" i="13"/>
  <c r="U51" i="13"/>
  <c r="U47" i="13"/>
  <c r="U42" i="13"/>
  <c r="U38" i="13"/>
  <c r="U49" i="13"/>
  <c r="U44" i="13"/>
  <c r="U40" i="13"/>
  <c r="U52" i="13"/>
  <c r="U48" i="13"/>
  <c r="U43" i="13"/>
  <c r="U39" i="13"/>
  <c r="U34" i="13"/>
  <c r="U8" i="13"/>
  <c r="U11" i="13"/>
  <c r="U13" i="13"/>
  <c r="U15" i="13"/>
  <c r="U17" i="13"/>
  <c r="U20" i="13"/>
  <c r="U22" i="13"/>
  <c r="U24" i="13"/>
  <c r="U26" i="13"/>
  <c r="U9" i="13"/>
  <c r="U12" i="13"/>
  <c r="U14" i="13"/>
  <c r="U16" i="13"/>
  <c r="U18" i="13"/>
  <c r="U21" i="13"/>
  <c r="U23" i="13"/>
  <c r="U25" i="13"/>
  <c r="W2" i="14"/>
  <c r="V4" i="14"/>
  <c r="V15" i="14" s="1"/>
  <c r="V8" i="14"/>
  <c r="V7" i="14"/>
  <c r="V5" i="14"/>
  <c r="V9" i="14"/>
  <c r="V11" i="14"/>
  <c r="V6" i="14"/>
  <c r="V10" i="14"/>
  <c r="C58" i="10"/>
  <c r="C66" i="10" s="1"/>
  <c r="I63" i="16"/>
  <c r="T45" i="13"/>
  <c r="E58" i="10"/>
  <c r="E66" i="10" s="1"/>
  <c r="K63" i="16"/>
  <c r="L66" i="16"/>
  <c r="L65" i="16"/>
  <c r="C45" i="10"/>
  <c r="J59" i="16"/>
  <c r="AH96" i="25" l="1"/>
  <c r="AH100" i="25"/>
  <c r="K81" i="16"/>
  <c r="L79" i="16"/>
  <c r="L83" i="16"/>
  <c r="L80" i="16"/>
  <c r="L82" i="16"/>
  <c r="H81" i="16"/>
  <c r="L84" i="16"/>
  <c r="L77" i="16"/>
  <c r="H76" i="16"/>
  <c r="J81" i="16"/>
  <c r="J85" i="16" s="1"/>
  <c r="I76" i="16"/>
  <c r="K76" i="16"/>
  <c r="L78" i="16"/>
  <c r="I81" i="16"/>
  <c r="AH80" i="25"/>
  <c r="K72" i="16"/>
  <c r="U33" i="13"/>
  <c r="Z98" i="25"/>
  <c r="AH101" i="25"/>
  <c r="AH7" i="25" s="1"/>
  <c r="AH108" i="25"/>
  <c r="AH99" i="25"/>
  <c r="AD105" i="25"/>
  <c r="AH76" i="25"/>
  <c r="AD70" i="25"/>
  <c r="V96" i="25"/>
  <c r="AD89" i="25"/>
  <c r="AD82" i="25"/>
  <c r="AD74" i="25"/>
  <c r="Z72" i="25"/>
  <c r="AD95" i="25"/>
  <c r="V100" i="25"/>
  <c r="Z78" i="25"/>
  <c r="V108" i="25"/>
  <c r="Z74" i="25"/>
  <c r="AH105" i="25"/>
  <c r="Z71" i="25"/>
  <c r="Z81" i="25"/>
  <c r="Z94" i="25"/>
  <c r="V77" i="25"/>
  <c r="Z97" i="25"/>
  <c r="Z82" i="25"/>
  <c r="V103" i="25"/>
  <c r="V104" i="25"/>
  <c r="AH94" i="25"/>
  <c r="V94" i="25"/>
  <c r="Z83" i="25"/>
  <c r="Z75" i="25"/>
  <c r="Z104" i="25"/>
  <c r="AH95" i="25"/>
  <c r="V83" i="25"/>
  <c r="V95" i="25"/>
  <c r="V102" i="25"/>
  <c r="Z76" i="25"/>
  <c r="Z100" i="25"/>
  <c r="Z107" i="25"/>
  <c r="Z84" i="25"/>
  <c r="U8" i="25"/>
  <c r="AD100" i="25"/>
  <c r="AH84" i="25"/>
  <c r="AD71" i="25"/>
  <c r="AH82" i="25"/>
  <c r="AD101" i="25"/>
  <c r="AD7" i="25" s="1"/>
  <c r="AH81" i="25"/>
  <c r="AH90" i="25"/>
  <c r="AH97" i="25"/>
  <c r="V107" i="25"/>
  <c r="Z101" i="25"/>
  <c r="Z7" i="25" s="1"/>
  <c r="Z8" i="25" s="1"/>
  <c r="AH89" i="25"/>
  <c r="Z102" i="25"/>
  <c r="AD73" i="25"/>
  <c r="AD80" i="25"/>
  <c r="V71" i="25"/>
  <c r="Z106" i="25"/>
  <c r="Z96" i="25"/>
  <c r="Z103" i="25"/>
  <c r="AD83" i="25"/>
  <c r="AD78" i="25"/>
  <c r="AD88" i="25"/>
  <c r="AD90" i="25"/>
  <c r="AH91" i="25"/>
  <c r="V82" i="25"/>
  <c r="Z108" i="25"/>
  <c r="D52" i="10"/>
  <c r="G52" i="10" s="1"/>
  <c r="D46" i="10"/>
  <c r="D49" i="10"/>
  <c r="G49" i="10" s="1"/>
  <c r="M10" i="10" s="1"/>
  <c r="D51" i="10"/>
  <c r="D48" i="10"/>
  <c r="D47" i="10"/>
  <c r="G47" i="10" s="1"/>
  <c r="V74" i="25"/>
  <c r="Z90" i="25"/>
  <c r="Z99" i="25"/>
  <c r="AD97" i="25"/>
  <c r="AD84" i="25"/>
  <c r="AD104" i="25"/>
  <c r="AD94" i="25"/>
  <c r="AD76" i="25"/>
  <c r="AD91" i="25"/>
  <c r="AD81" i="25"/>
  <c r="AD106" i="25"/>
  <c r="AD96" i="25"/>
  <c r="AH104" i="25"/>
  <c r="V81" i="25"/>
  <c r="V99" i="25"/>
  <c r="Z95" i="25"/>
  <c r="AD77" i="25"/>
  <c r="AH103" i="25"/>
  <c r="AH93" i="25"/>
  <c r="AH6" i="25" s="1"/>
  <c r="V73" i="25"/>
  <c r="V98" i="25"/>
  <c r="Z91" i="25"/>
  <c r="Z70" i="25"/>
  <c r="AD107" i="25"/>
  <c r="AD85" i="25"/>
  <c r="AD102" i="25"/>
  <c r="AD4" i="25"/>
  <c r="AD5" i="25" s="1"/>
  <c r="AD92" i="25"/>
  <c r="AD87" i="25"/>
  <c r="AH83" i="25"/>
  <c r="AH107" i="25"/>
  <c r="AH73" i="25"/>
  <c r="AH71" i="25"/>
  <c r="AH102" i="25"/>
  <c r="V79" i="25"/>
  <c r="V70" i="25"/>
  <c r="V93" i="25"/>
  <c r="V6" i="25" s="1"/>
  <c r="V91" i="25"/>
  <c r="Z4" i="25"/>
  <c r="Z5" i="25" s="1"/>
  <c r="Z87" i="25"/>
  <c r="Z92" i="25"/>
  <c r="Z85" i="25"/>
  <c r="AD103" i="25"/>
  <c r="AD93" i="25"/>
  <c r="AD6" i="25" s="1"/>
  <c r="AD75" i="25"/>
  <c r="AD98" i="25"/>
  <c r="AH75" i="25"/>
  <c r="AH74" i="25"/>
  <c r="AH98" i="25"/>
  <c r="W46" i="25"/>
  <c r="W44" i="25"/>
  <c r="W34" i="25"/>
  <c r="W52" i="25"/>
  <c r="W37" i="25"/>
  <c r="W57" i="25"/>
  <c r="W61" i="25"/>
  <c r="W65" i="25"/>
  <c r="W42" i="25"/>
  <c r="W36" i="25"/>
  <c r="W47" i="25"/>
  <c r="W27" i="25"/>
  <c r="W38" i="25"/>
  <c r="W53" i="25"/>
  <c r="W54" i="25"/>
  <c r="W58" i="25"/>
  <c r="W62" i="25"/>
  <c r="W32" i="25"/>
  <c r="W31" i="25"/>
  <c r="W35" i="25"/>
  <c r="AB2" i="25"/>
  <c r="W45" i="25"/>
  <c r="W30" i="25"/>
  <c r="W33" i="25"/>
  <c r="W60" i="25"/>
  <c r="W41" i="25"/>
  <c r="W63" i="25"/>
  <c r="W48" i="25"/>
  <c r="W50" i="25"/>
  <c r="W55" i="25"/>
  <c r="W49" i="25"/>
  <c r="W51" i="25"/>
  <c r="W56" i="25"/>
  <c r="W64" i="25"/>
  <c r="W28" i="25"/>
  <c r="W26" i="25"/>
  <c r="W69" i="25" s="1"/>
  <c r="W29" i="25"/>
  <c r="W59" i="25"/>
  <c r="W39" i="25"/>
  <c r="W40" i="25"/>
  <c r="V89" i="25"/>
  <c r="V76" i="25"/>
  <c r="V85" i="25"/>
  <c r="V105" i="25"/>
  <c r="AE46" i="25"/>
  <c r="AE44" i="25"/>
  <c r="AE52" i="25"/>
  <c r="AE34" i="25"/>
  <c r="AE37" i="25"/>
  <c r="AE42" i="25"/>
  <c r="AE55" i="25"/>
  <c r="AE59" i="25"/>
  <c r="AE63" i="25"/>
  <c r="AE36" i="25"/>
  <c r="AE47" i="25"/>
  <c r="AE27" i="25"/>
  <c r="AE53" i="25"/>
  <c r="AE38" i="25"/>
  <c r="AE32" i="25"/>
  <c r="AE31" i="25"/>
  <c r="AE56" i="25"/>
  <c r="AE60" i="25"/>
  <c r="AE64" i="25"/>
  <c r="AE39" i="25"/>
  <c r="AE48" i="25"/>
  <c r="AE50" i="25"/>
  <c r="AE26" i="25"/>
  <c r="AE69" i="25" s="1"/>
  <c r="AE29" i="25"/>
  <c r="AE41" i="25"/>
  <c r="AE40" i="25"/>
  <c r="AE57" i="25"/>
  <c r="AE61" i="25"/>
  <c r="AE65" i="25"/>
  <c r="AE45" i="25"/>
  <c r="AE49" i="25"/>
  <c r="AE51" i="25"/>
  <c r="AE30" i="25"/>
  <c r="AE33" i="25"/>
  <c r="AE35" i="25"/>
  <c r="AE54" i="25"/>
  <c r="AE58" i="25"/>
  <c r="AE62" i="25"/>
  <c r="AE28" i="25"/>
  <c r="AJ2" i="25"/>
  <c r="Z73" i="25"/>
  <c r="Z88" i="25"/>
  <c r="AD108" i="25"/>
  <c r="AD79" i="25"/>
  <c r="AD99" i="25"/>
  <c r="AI48" i="25"/>
  <c r="AI51" i="25"/>
  <c r="AI26" i="25"/>
  <c r="AI69" i="25" s="1"/>
  <c r="AI57" i="25"/>
  <c r="AI61" i="25"/>
  <c r="AI65" i="25"/>
  <c r="AI29" i="25"/>
  <c r="AI36" i="25"/>
  <c r="AI32" i="25"/>
  <c r="AI45" i="25"/>
  <c r="AI49" i="25"/>
  <c r="AI52" i="25"/>
  <c r="AI54" i="25"/>
  <c r="AI58" i="25"/>
  <c r="AI62" i="25"/>
  <c r="AI30" i="25"/>
  <c r="AI33" i="25"/>
  <c r="AI41" i="25"/>
  <c r="AI39" i="25"/>
  <c r="AI46" i="25"/>
  <c r="AI44" i="25"/>
  <c r="AI53" i="25"/>
  <c r="AI55" i="25"/>
  <c r="AI59" i="25"/>
  <c r="AI63" i="25"/>
  <c r="AI34" i="25"/>
  <c r="AI37" i="25"/>
  <c r="AI35" i="25"/>
  <c r="AI31" i="25"/>
  <c r="AI47" i="25"/>
  <c r="AI50" i="25"/>
  <c r="AI27" i="25"/>
  <c r="AI56" i="25"/>
  <c r="AI60" i="25"/>
  <c r="AI64" i="25"/>
  <c r="AI38" i="25"/>
  <c r="AI28" i="25"/>
  <c r="AI40" i="25"/>
  <c r="AI42" i="25"/>
  <c r="AD72" i="25"/>
  <c r="AM47" i="25"/>
  <c r="AM27" i="25"/>
  <c r="AM38" i="25"/>
  <c r="AM54" i="25"/>
  <c r="AM58" i="25"/>
  <c r="AM62" i="25"/>
  <c r="AM32" i="25"/>
  <c r="AM51" i="25"/>
  <c r="AM28" i="25"/>
  <c r="AM35" i="25"/>
  <c r="AM48" i="25"/>
  <c r="AM26" i="25"/>
  <c r="AM69" i="25" s="1"/>
  <c r="AM29" i="25"/>
  <c r="AM55" i="25"/>
  <c r="AM59" i="25"/>
  <c r="AM63" i="25"/>
  <c r="AM41" i="25"/>
  <c r="AM53" i="25"/>
  <c r="AM36" i="25"/>
  <c r="AM45" i="25"/>
  <c r="AM49" i="25"/>
  <c r="AM30" i="25"/>
  <c r="AM33" i="25"/>
  <c r="AM56" i="25"/>
  <c r="AM60" i="25"/>
  <c r="AM64" i="25"/>
  <c r="AM50" i="25"/>
  <c r="AM31" i="25"/>
  <c r="AM39" i="25"/>
  <c r="AM46" i="25"/>
  <c r="AM44" i="25"/>
  <c r="AM34" i="25"/>
  <c r="AM37" i="25"/>
  <c r="AM57" i="25"/>
  <c r="AM61" i="25"/>
  <c r="AM65" i="25"/>
  <c r="AM42" i="25"/>
  <c r="AM40" i="25"/>
  <c r="AM52" i="25"/>
  <c r="AH70" i="25"/>
  <c r="AH85" i="25"/>
  <c r="V4" i="25"/>
  <c r="V5" i="25" s="1"/>
  <c r="V87" i="25"/>
  <c r="V92" i="25"/>
  <c r="V78" i="25"/>
  <c r="V75" i="25"/>
  <c r="V101" i="25"/>
  <c r="V7" i="25" s="1"/>
  <c r="Z77" i="25"/>
  <c r="Z79" i="25"/>
  <c r="AH79" i="25"/>
  <c r="AH77" i="25"/>
  <c r="AH72" i="25"/>
  <c r="AH4" i="25"/>
  <c r="AH5" i="25" s="1"/>
  <c r="AH92" i="25"/>
  <c r="AH87" i="25"/>
  <c r="AH78" i="25"/>
  <c r="AH106" i="25"/>
  <c r="V90" i="25"/>
  <c r="V80" i="25"/>
  <c r="V84" i="25"/>
  <c r="V106" i="25"/>
  <c r="V88" i="25"/>
  <c r="V72" i="25"/>
  <c r="V97" i="25"/>
  <c r="Z89" i="25"/>
  <c r="AA45" i="25"/>
  <c r="AA49" i="25"/>
  <c r="AA55" i="25"/>
  <c r="AA59" i="25"/>
  <c r="AA63" i="25"/>
  <c r="AA34" i="25"/>
  <c r="AA37" i="25"/>
  <c r="AA36" i="25"/>
  <c r="AA44" i="25"/>
  <c r="AA53" i="25"/>
  <c r="AA46" i="25"/>
  <c r="AA27" i="25"/>
  <c r="AA56" i="25"/>
  <c r="AA60" i="25"/>
  <c r="AA64" i="25"/>
  <c r="AA38" i="25"/>
  <c r="AA50" i="25"/>
  <c r="AA41" i="25"/>
  <c r="AA35" i="25"/>
  <c r="AA32" i="25"/>
  <c r="AF2" i="25"/>
  <c r="AA47" i="25"/>
  <c r="AA48" i="25"/>
  <c r="AA54" i="25"/>
  <c r="AA58" i="25"/>
  <c r="AA62" i="25"/>
  <c r="AA30" i="25"/>
  <c r="AA33" i="25"/>
  <c r="AA28" i="25"/>
  <c r="AA39" i="25"/>
  <c r="AA51" i="25"/>
  <c r="AA26" i="25"/>
  <c r="AA69" i="25" s="1"/>
  <c r="AA29" i="25"/>
  <c r="AA42" i="25"/>
  <c r="AA57" i="25"/>
  <c r="AA52" i="25"/>
  <c r="AA61" i="25"/>
  <c r="AA31" i="25"/>
  <c r="AA65" i="25"/>
  <c r="AA40" i="25"/>
  <c r="Z80" i="25"/>
  <c r="T53" i="13"/>
  <c r="I72" i="16"/>
  <c r="AB39" i="13"/>
  <c r="T27" i="13"/>
  <c r="J72" i="16"/>
  <c r="U36" i="13"/>
  <c r="W5" i="13"/>
  <c r="V51" i="13"/>
  <c r="V47" i="13"/>
  <c r="V42" i="13"/>
  <c r="V38" i="13"/>
  <c r="V50" i="13"/>
  <c r="V46" i="13"/>
  <c r="V41" i="13"/>
  <c r="V37" i="13"/>
  <c r="V52" i="13"/>
  <c r="V48" i="13"/>
  <c r="V43" i="13"/>
  <c r="V39" i="13"/>
  <c r="V34" i="13"/>
  <c r="V49" i="13"/>
  <c r="V44" i="13"/>
  <c r="V40" i="13"/>
  <c r="V35" i="13"/>
  <c r="V8" i="13"/>
  <c r="V11" i="13"/>
  <c r="V13" i="13"/>
  <c r="V15" i="13"/>
  <c r="V17" i="13"/>
  <c r="V20" i="13"/>
  <c r="V22" i="13"/>
  <c r="V24" i="13"/>
  <c r="V26" i="13"/>
  <c r="V16" i="13"/>
  <c r="V25" i="13"/>
  <c r="V14" i="13"/>
  <c r="V9" i="13"/>
  <c r="V18" i="13"/>
  <c r="V12" i="13"/>
  <c r="V21" i="13"/>
  <c r="V23" i="13"/>
  <c r="V21" i="14"/>
  <c r="V16" i="14"/>
  <c r="W4" i="14"/>
  <c r="W15" i="14" s="1"/>
  <c r="W8" i="14"/>
  <c r="W7" i="14"/>
  <c r="W5" i="14"/>
  <c r="W9" i="14"/>
  <c r="W11" i="14"/>
  <c r="W6" i="14"/>
  <c r="W10" i="14"/>
  <c r="U19" i="13"/>
  <c r="U10" i="13"/>
  <c r="L63" i="16"/>
  <c r="H72" i="16"/>
  <c r="L68" i="16"/>
  <c r="V20" i="14"/>
  <c r="V17" i="14"/>
  <c r="V18" i="14"/>
  <c r="U7" i="13"/>
  <c r="U45" i="13"/>
  <c r="L59" i="16"/>
  <c r="C53" i="10"/>
  <c r="V22" i="14"/>
  <c r="V19" i="14"/>
  <c r="AH8" i="25" l="1"/>
  <c r="K85" i="16"/>
  <c r="I85" i="16"/>
  <c r="H85" i="16"/>
  <c r="AI78" i="25"/>
  <c r="AI73" i="25"/>
  <c r="L81" i="16"/>
  <c r="L76" i="16"/>
  <c r="AE71" i="25"/>
  <c r="AI85" i="25"/>
  <c r="AE78" i="25"/>
  <c r="AI80" i="25"/>
  <c r="AI81" i="25"/>
  <c r="AI70" i="25"/>
  <c r="AI82" i="25"/>
  <c r="AD8" i="25"/>
  <c r="AA105" i="25"/>
  <c r="K92" i="16"/>
  <c r="W91" i="25"/>
  <c r="AA72" i="25"/>
  <c r="AI90" i="25"/>
  <c r="W90" i="25"/>
  <c r="AM103" i="25"/>
  <c r="W88" i="25"/>
  <c r="AI107" i="25"/>
  <c r="AA94" i="25"/>
  <c r="AM100" i="25"/>
  <c r="AI105" i="25"/>
  <c r="AA71" i="25"/>
  <c r="AE90" i="25"/>
  <c r="AA83" i="25"/>
  <c r="AA108" i="25"/>
  <c r="AA107" i="25"/>
  <c r="AM77" i="25"/>
  <c r="AI102" i="25"/>
  <c r="AE91" i="25"/>
  <c r="L72" i="16"/>
  <c r="AI98" i="25"/>
  <c r="AE88" i="25"/>
  <c r="AA103" i="25"/>
  <c r="AA100" i="25"/>
  <c r="AM74" i="25"/>
  <c r="AI79" i="25"/>
  <c r="AA96" i="25"/>
  <c r="AI93" i="25"/>
  <c r="AI6" i="25" s="1"/>
  <c r="AE105" i="25"/>
  <c r="AE76" i="25"/>
  <c r="W102" i="25"/>
  <c r="W107" i="25"/>
  <c r="AM79" i="25"/>
  <c r="W83" i="25"/>
  <c r="U53" i="13"/>
  <c r="AA104" i="25"/>
  <c r="AA101" i="25"/>
  <c r="AA7" i="25" s="1"/>
  <c r="AA93" i="25"/>
  <c r="AA6" i="25" s="1"/>
  <c r="AM83" i="25"/>
  <c r="AI83" i="25"/>
  <c r="AI103" i="25"/>
  <c r="AI77" i="25"/>
  <c r="AI96" i="25"/>
  <c r="AI84" i="25"/>
  <c r="AM76" i="25"/>
  <c r="AI72" i="25"/>
  <c r="AA95" i="25"/>
  <c r="AM85" i="25"/>
  <c r="AM80" i="25"/>
  <c r="AM82" i="25"/>
  <c r="AI71" i="25"/>
  <c r="AI99" i="25"/>
  <c r="AI74" i="25"/>
  <c r="AI106" i="25"/>
  <c r="AI76" i="25"/>
  <c r="AI95" i="25"/>
  <c r="AA99" i="25"/>
  <c r="AA106" i="25"/>
  <c r="AM89" i="25"/>
  <c r="AM73" i="25"/>
  <c r="AM78" i="25"/>
  <c r="AM70" i="25"/>
  <c r="AI101" i="25"/>
  <c r="AI7" i="25" s="1"/>
  <c r="AI108" i="25"/>
  <c r="AI94" i="25"/>
  <c r="AA97" i="25"/>
  <c r="AA102" i="25"/>
  <c r="AM84" i="25"/>
  <c r="AM72" i="25"/>
  <c r="AM71" i="25"/>
  <c r="AI97" i="25"/>
  <c r="AI75" i="25"/>
  <c r="AI104" i="25"/>
  <c r="D64" i="10"/>
  <c r="G64" i="10" s="1"/>
  <c r="D65" i="10"/>
  <c r="G65" i="10" s="1"/>
  <c r="D62" i="10"/>
  <c r="G62" i="10" s="1"/>
  <c r="D60" i="10"/>
  <c r="G60" i="10" s="1"/>
  <c r="D59" i="10"/>
  <c r="G59" i="10" s="1"/>
  <c r="D61" i="10"/>
  <c r="G61" i="10" s="1"/>
  <c r="AE101" i="25"/>
  <c r="AE7" i="25" s="1"/>
  <c r="AE73" i="25"/>
  <c r="AE83" i="25"/>
  <c r="AA74" i="25"/>
  <c r="AA85" i="25"/>
  <c r="AA82" i="25"/>
  <c r="AA90" i="25"/>
  <c r="AA84" i="25"/>
  <c r="AA77" i="25"/>
  <c r="AM95" i="25"/>
  <c r="AM104" i="25"/>
  <c r="AM4" i="25"/>
  <c r="AM5" i="25" s="1"/>
  <c r="AM87" i="25"/>
  <c r="AM92" i="25"/>
  <c r="AM93" i="25"/>
  <c r="AM102" i="25"/>
  <c r="AM91" i="25"/>
  <c r="AM75" i="25"/>
  <c r="AM81" i="25"/>
  <c r="AJ51" i="25"/>
  <c r="AJ27" i="25"/>
  <c r="AJ48" i="25"/>
  <c r="AJ57" i="25"/>
  <c r="AJ61" i="25"/>
  <c r="AJ65" i="25"/>
  <c r="AJ26" i="25"/>
  <c r="AJ69" i="25" s="1"/>
  <c r="AJ39" i="25"/>
  <c r="AJ41" i="25"/>
  <c r="AJ32" i="25"/>
  <c r="AJ52" i="25"/>
  <c r="AJ31" i="25"/>
  <c r="AJ54" i="25"/>
  <c r="AJ58" i="25"/>
  <c r="AJ62" i="25"/>
  <c r="AJ30" i="25"/>
  <c r="AJ29" i="25"/>
  <c r="AJ45" i="25"/>
  <c r="AJ33" i="25"/>
  <c r="AJ49" i="25"/>
  <c r="AJ53" i="25"/>
  <c r="AJ35" i="25"/>
  <c r="AJ55" i="25"/>
  <c r="AJ59" i="25"/>
  <c r="AJ63" i="25"/>
  <c r="AJ34" i="25"/>
  <c r="AJ37" i="25"/>
  <c r="AJ28" i="25"/>
  <c r="AJ40" i="25"/>
  <c r="AJ46" i="25"/>
  <c r="AJ38" i="25"/>
  <c r="AJ42" i="25"/>
  <c r="AJ47" i="25"/>
  <c r="AJ50" i="25"/>
  <c r="AJ44" i="25"/>
  <c r="AJ56" i="25"/>
  <c r="AJ60" i="25"/>
  <c r="AJ64" i="25"/>
  <c r="AJ36" i="25"/>
  <c r="AE97" i="25"/>
  <c r="AE94" i="25"/>
  <c r="AE104" i="25"/>
  <c r="AE72" i="25"/>
  <c r="AE82" i="25"/>
  <c r="AE74" i="25"/>
  <c r="AE70" i="25"/>
  <c r="AE102" i="25"/>
  <c r="AE77" i="25"/>
  <c r="W94" i="25"/>
  <c r="W76" i="25"/>
  <c r="W78" i="25"/>
  <c r="W101" i="25"/>
  <c r="W7" i="25" s="1"/>
  <c r="W70" i="25"/>
  <c r="W108" i="25"/>
  <c r="W95" i="25"/>
  <c r="AF46" i="25"/>
  <c r="AF44" i="25"/>
  <c r="AF53" i="25"/>
  <c r="AF27" i="25"/>
  <c r="AF33" i="25"/>
  <c r="AF56" i="25"/>
  <c r="AF60" i="25"/>
  <c r="AF64" i="25"/>
  <c r="AF41" i="25"/>
  <c r="AF28" i="25"/>
  <c r="AF47" i="25"/>
  <c r="AF50" i="25"/>
  <c r="AF26" i="25"/>
  <c r="AF69" i="25" s="1"/>
  <c r="AF30" i="25"/>
  <c r="AF42" i="25"/>
  <c r="AF57" i="25"/>
  <c r="AF61" i="25"/>
  <c r="AF65" i="25"/>
  <c r="AF29" i="25"/>
  <c r="AF39" i="25"/>
  <c r="AK2" i="25"/>
  <c r="AF48" i="25"/>
  <c r="AF51" i="25"/>
  <c r="AF31" i="25"/>
  <c r="AF34" i="25"/>
  <c r="AF54" i="25"/>
  <c r="AF58" i="25"/>
  <c r="AF62" i="25"/>
  <c r="AF36" i="25"/>
  <c r="AF37" i="25"/>
  <c r="AF45" i="25"/>
  <c r="AF49" i="25"/>
  <c r="AF52" i="25"/>
  <c r="AF35" i="25"/>
  <c r="AF38" i="25"/>
  <c r="AF55" i="25"/>
  <c r="AF59" i="25"/>
  <c r="AF63" i="25"/>
  <c r="AF32" i="25"/>
  <c r="AF40" i="25"/>
  <c r="AA4" i="25"/>
  <c r="AA5" i="25" s="1"/>
  <c r="AA87" i="25"/>
  <c r="AA92" i="25"/>
  <c r="AA88" i="25"/>
  <c r="AM107" i="25"/>
  <c r="AM96" i="25"/>
  <c r="AM98" i="25"/>
  <c r="AM105" i="25"/>
  <c r="AI88" i="25"/>
  <c r="AE100" i="25"/>
  <c r="AE107" i="25"/>
  <c r="AE75" i="25"/>
  <c r="AE98" i="25"/>
  <c r="AE95" i="25"/>
  <c r="W82" i="25"/>
  <c r="W71" i="25"/>
  <c r="W106" i="25"/>
  <c r="W73" i="25"/>
  <c r="W74" i="25"/>
  <c r="W97" i="25"/>
  <c r="W104" i="25"/>
  <c r="W77" i="25"/>
  <c r="AA76" i="25"/>
  <c r="AA75" i="25"/>
  <c r="AA81" i="25"/>
  <c r="AA70" i="25"/>
  <c r="AA79" i="25"/>
  <c r="AM101" i="25"/>
  <c r="AM90" i="25"/>
  <c r="AI4" i="25"/>
  <c r="AI5" i="25" s="1"/>
  <c r="AI87" i="25"/>
  <c r="AI92" i="25"/>
  <c r="AI91" i="25"/>
  <c r="AE93" i="25"/>
  <c r="AE6" i="25" s="1"/>
  <c r="AE103" i="25"/>
  <c r="AE81" i="25"/>
  <c r="AE79" i="25"/>
  <c r="AE85" i="25"/>
  <c r="AE4" i="25"/>
  <c r="AE5" i="25" s="1"/>
  <c r="AE87" i="25"/>
  <c r="AE92" i="25"/>
  <c r="W98" i="25"/>
  <c r="W84" i="25"/>
  <c r="W75" i="25"/>
  <c r="W96" i="25"/>
  <c r="W79" i="25"/>
  <c r="W100" i="25"/>
  <c r="W4" i="25"/>
  <c r="W5" i="25" s="1"/>
  <c r="W92" i="25"/>
  <c r="W87" i="25"/>
  <c r="V8" i="25"/>
  <c r="AA73" i="25"/>
  <c r="AA91" i="25"/>
  <c r="AA78" i="25"/>
  <c r="AA89" i="25"/>
  <c r="AA80" i="25"/>
  <c r="AA98" i="25"/>
  <c r="AM108" i="25"/>
  <c r="AM99" i="25"/>
  <c r="AM88" i="25"/>
  <c r="AM106" i="25"/>
  <c r="AM94" i="25"/>
  <c r="AM97" i="25"/>
  <c r="AI89" i="25"/>
  <c r="AI100" i="25"/>
  <c r="AE108" i="25"/>
  <c r="AE84" i="25"/>
  <c r="AE99" i="25"/>
  <c r="AE96" i="25"/>
  <c r="AE106" i="25"/>
  <c r="AE80" i="25"/>
  <c r="AE89" i="25"/>
  <c r="W72" i="25"/>
  <c r="W99" i="25"/>
  <c r="W93" i="25"/>
  <c r="W6" i="25" s="1"/>
  <c r="W103" i="25"/>
  <c r="AB46" i="25"/>
  <c r="AB31" i="25"/>
  <c r="AB55" i="25"/>
  <c r="AB59" i="25"/>
  <c r="AB63" i="25"/>
  <c r="AB34" i="25"/>
  <c r="AB37" i="25"/>
  <c r="AB50" i="25"/>
  <c r="AB41" i="25"/>
  <c r="AB51" i="25"/>
  <c r="AB60" i="25"/>
  <c r="AB38" i="25"/>
  <c r="AB42" i="25"/>
  <c r="AB26" i="25"/>
  <c r="AB69" i="25" s="1"/>
  <c r="AB47" i="25"/>
  <c r="AB35" i="25"/>
  <c r="AB56" i="25"/>
  <c r="AB64" i="25"/>
  <c r="AB52" i="25"/>
  <c r="AB62" i="25"/>
  <c r="AB44" i="25"/>
  <c r="AB48" i="25"/>
  <c r="AB39" i="25"/>
  <c r="AB57" i="25"/>
  <c r="AB61" i="25"/>
  <c r="AB65" i="25"/>
  <c r="AB27" i="25"/>
  <c r="AB53" i="25"/>
  <c r="AB28" i="25"/>
  <c r="AB33" i="25"/>
  <c r="AG2" i="25"/>
  <c r="AB49" i="25"/>
  <c r="AB45" i="25"/>
  <c r="AB88" i="25" s="1"/>
  <c r="AB54" i="25"/>
  <c r="AB58" i="25"/>
  <c r="AB30" i="25"/>
  <c r="AB40" i="25"/>
  <c r="AB29" i="25"/>
  <c r="AB32" i="25"/>
  <c r="AB36" i="25"/>
  <c r="W105" i="25"/>
  <c r="W81" i="25"/>
  <c r="W85" i="25"/>
  <c r="W80" i="25"/>
  <c r="W89" i="25"/>
  <c r="W20" i="14"/>
  <c r="W21" i="14"/>
  <c r="W22" i="14"/>
  <c r="W19" i="14"/>
  <c r="U27" i="13"/>
  <c r="W16" i="14"/>
  <c r="W17" i="14"/>
  <c r="V36" i="13"/>
  <c r="W39" i="13"/>
  <c r="W34" i="13"/>
  <c r="W46" i="13"/>
  <c r="W51" i="13"/>
  <c r="I97" i="16"/>
  <c r="K97" i="16"/>
  <c r="K91" i="16"/>
  <c r="K96" i="16"/>
  <c r="W26" i="13"/>
  <c r="W21" i="13"/>
  <c r="W11" i="13"/>
  <c r="I93" i="16"/>
  <c r="W16" i="13"/>
  <c r="W9" i="13"/>
  <c r="W20" i="13"/>
  <c r="W23" i="13"/>
  <c r="W18" i="13"/>
  <c r="W52" i="13"/>
  <c r="W49" i="13"/>
  <c r="W41" i="13"/>
  <c r="W37" i="13"/>
  <c r="W38" i="13"/>
  <c r="H91" i="16"/>
  <c r="J97" i="16"/>
  <c r="J95" i="16"/>
  <c r="H90" i="16"/>
  <c r="W25" i="13"/>
  <c r="H97" i="16"/>
  <c r="W8" i="13"/>
  <c r="I90" i="16"/>
  <c r="W15" i="13"/>
  <c r="J92" i="16"/>
  <c r="I91" i="16"/>
  <c r="H95" i="16"/>
  <c r="I92" i="16"/>
  <c r="W14" i="13"/>
  <c r="W43" i="13"/>
  <c r="W40" i="13"/>
  <c r="W50" i="13"/>
  <c r="W42" i="13"/>
  <c r="H93" i="16"/>
  <c r="K95" i="16"/>
  <c r="W22" i="13"/>
  <c r="W17" i="13"/>
  <c r="W48" i="13"/>
  <c r="W44" i="13"/>
  <c r="W47" i="13"/>
  <c r="W35" i="13"/>
  <c r="H92" i="16"/>
  <c r="J91" i="16"/>
  <c r="K93" i="16"/>
  <c r="J90" i="16"/>
  <c r="W24" i="13"/>
  <c r="I95" i="16"/>
  <c r="J96" i="16"/>
  <c r="W13" i="13"/>
  <c r="J93" i="16"/>
  <c r="K90" i="16"/>
  <c r="I96" i="16"/>
  <c r="H96" i="16"/>
  <c r="W12" i="13"/>
  <c r="W18" i="14"/>
  <c r="G48" i="10"/>
  <c r="M9" i="10" s="1"/>
  <c r="V19" i="13"/>
  <c r="V10" i="13"/>
  <c r="D45" i="10"/>
  <c r="G45" i="10" s="1"/>
  <c r="M8" i="10" s="1"/>
  <c r="G46" i="10"/>
  <c r="D50" i="10"/>
  <c r="G50" i="10" s="1"/>
  <c r="M11" i="10" s="1"/>
  <c r="G51" i="10"/>
  <c r="V7" i="13"/>
  <c r="V45" i="13"/>
  <c r="V33" i="13"/>
  <c r="L85" i="16" l="1"/>
  <c r="Q111" i="16"/>
  <c r="J111" i="16"/>
  <c r="K110" i="16"/>
  <c r="R110" i="16"/>
  <c r="I112" i="16"/>
  <c r="P112" i="16"/>
  <c r="J106" i="16"/>
  <c r="Q106" i="16"/>
  <c r="H105" i="16"/>
  <c r="O105" i="16"/>
  <c r="E74" i="10"/>
  <c r="K107" i="16"/>
  <c r="R107" i="16"/>
  <c r="H107" i="16"/>
  <c r="O107" i="16"/>
  <c r="J110" i="16"/>
  <c r="Q110" i="16"/>
  <c r="J112" i="16"/>
  <c r="Q112" i="16"/>
  <c r="I108" i="16"/>
  <c r="P108" i="16"/>
  <c r="K112" i="16"/>
  <c r="R112" i="16"/>
  <c r="H108" i="16"/>
  <c r="O108" i="16"/>
  <c r="Q105" i="16"/>
  <c r="J105" i="16"/>
  <c r="I111" i="16"/>
  <c r="P111" i="16"/>
  <c r="C74" i="10"/>
  <c r="I107" i="16"/>
  <c r="P107" i="16"/>
  <c r="H106" i="16"/>
  <c r="O106" i="16"/>
  <c r="C72" i="10"/>
  <c r="I105" i="16"/>
  <c r="P105" i="16"/>
  <c r="H112" i="16"/>
  <c r="O112" i="16"/>
  <c r="H111" i="16"/>
  <c r="O111" i="16"/>
  <c r="E72" i="10"/>
  <c r="E71" i="10" s="1"/>
  <c r="R105" i="16"/>
  <c r="K105" i="16"/>
  <c r="H110" i="16"/>
  <c r="O110" i="16"/>
  <c r="I110" i="16"/>
  <c r="P110" i="16"/>
  <c r="K108" i="16"/>
  <c r="R108" i="16"/>
  <c r="J108" i="16"/>
  <c r="Q108" i="16"/>
  <c r="I106" i="16"/>
  <c r="P106" i="16"/>
  <c r="K106" i="16"/>
  <c r="R106" i="16"/>
  <c r="J107" i="16"/>
  <c r="Q107" i="16"/>
  <c r="K111" i="16"/>
  <c r="R111" i="16"/>
  <c r="AI8" i="25"/>
  <c r="K16" i="25"/>
  <c r="AF98" i="25"/>
  <c r="AB104" i="25"/>
  <c r="AB97" i="25"/>
  <c r="AA8" i="25"/>
  <c r="AB72" i="25"/>
  <c r="AF83" i="25"/>
  <c r="AF75" i="25"/>
  <c r="AJ93" i="25"/>
  <c r="AJ6" i="25" s="1"/>
  <c r="AF77" i="25"/>
  <c r="AF81" i="25"/>
  <c r="AF78" i="25"/>
  <c r="AF91" i="25"/>
  <c r="AJ76" i="25"/>
  <c r="W8" i="25"/>
  <c r="AJ81" i="25"/>
  <c r="AJ107" i="25"/>
  <c r="AF80" i="25"/>
  <c r="AJ103" i="25"/>
  <c r="AJ106" i="25"/>
  <c r="AF79" i="25"/>
  <c r="AJ99" i="25"/>
  <c r="AJ102" i="25"/>
  <c r="AJ79" i="25"/>
  <c r="AJ77" i="25"/>
  <c r="AJ80" i="25"/>
  <c r="AB76" i="25"/>
  <c r="AF101" i="25"/>
  <c r="AF7" i="25" s="1"/>
  <c r="AJ78" i="25"/>
  <c r="AB83" i="25"/>
  <c r="AB71" i="25"/>
  <c r="AF106" i="25"/>
  <c r="AJ83" i="25"/>
  <c r="AJ85" i="25"/>
  <c r="AJ71" i="25"/>
  <c r="AJ72" i="25"/>
  <c r="AJ89" i="25"/>
  <c r="AE8" i="25"/>
  <c r="AF88" i="25"/>
  <c r="AB101" i="25"/>
  <c r="AB7" i="25" s="1"/>
  <c r="AF74" i="25"/>
  <c r="AF82" i="25"/>
  <c r="AJ98" i="25"/>
  <c r="AJ105" i="25"/>
  <c r="AB108" i="25"/>
  <c r="AB91" i="25"/>
  <c r="AF72" i="25"/>
  <c r="AF85" i="25"/>
  <c r="AF90" i="25"/>
  <c r="AJ96" i="25"/>
  <c r="AB79" i="25"/>
  <c r="AB73" i="25"/>
  <c r="AF102" i="25"/>
  <c r="AB75" i="25"/>
  <c r="AG51" i="25"/>
  <c r="AG46" i="25"/>
  <c r="AG55" i="25"/>
  <c r="AG59" i="25"/>
  <c r="AG63" i="25"/>
  <c r="AG32" i="25"/>
  <c r="AG35" i="25"/>
  <c r="AG37" i="25"/>
  <c r="AG30" i="25"/>
  <c r="AG40" i="25"/>
  <c r="AG60" i="25"/>
  <c r="AG36" i="25"/>
  <c r="AG33" i="25"/>
  <c r="AG38" i="25"/>
  <c r="AG45" i="25"/>
  <c r="AG31" i="25"/>
  <c r="AG52" i="25"/>
  <c r="AG47" i="25"/>
  <c r="AG56" i="25"/>
  <c r="AG64" i="25"/>
  <c r="AG49" i="25"/>
  <c r="AG58" i="25"/>
  <c r="AG29" i="25"/>
  <c r="AG44" i="25"/>
  <c r="AG53" i="25"/>
  <c r="AG48" i="25"/>
  <c r="AG57" i="25"/>
  <c r="AG61" i="25"/>
  <c r="AG65" i="25"/>
  <c r="AG26" i="25"/>
  <c r="AG69" i="25" s="1"/>
  <c r="AG34" i="25"/>
  <c r="AG42" i="25"/>
  <c r="AG41" i="25"/>
  <c r="AG54" i="25"/>
  <c r="AG62" i="25"/>
  <c r="AG27" i="25"/>
  <c r="AG50" i="25"/>
  <c r="AG28" i="25"/>
  <c r="AG39" i="25"/>
  <c r="AL2" i="25"/>
  <c r="AB70" i="25"/>
  <c r="AB82" i="25"/>
  <c r="AB95" i="25"/>
  <c r="AB90" i="25"/>
  <c r="AB103" i="25"/>
  <c r="AB80" i="25"/>
  <c r="AB98" i="25"/>
  <c r="AF105" i="25"/>
  <c r="AF100" i="25"/>
  <c r="AF93" i="25"/>
  <c r="AF6" i="25" s="1"/>
  <c r="AF107" i="25"/>
  <c r="AF70" i="25"/>
  <c r="AJ4" i="25"/>
  <c r="AJ5" i="25" s="1"/>
  <c r="AJ92" i="25"/>
  <c r="AJ87" i="25"/>
  <c r="AJ95" i="25"/>
  <c r="AJ91" i="25"/>
  <c r="AM6" i="25"/>
  <c r="K14" i="25"/>
  <c r="K13" i="25"/>
  <c r="K17" i="25"/>
  <c r="AB107" i="25"/>
  <c r="AB94" i="25"/>
  <c r="AB77" i="25"/>
  <c r="AB74" i="25"/>
  <c r="AF94" i="25"/>
  <c r="AF103" i="25"/>
  <c r="AF96" i="25"/>
  <c r="AJ88" i="25"/>
  <c r="AJ101" i="25"/>
  <c r="AJ7" i="25" s="1"/>
  <c r="AJ75" i="25"/>
  <c r="AJ108" i="25"/>
  <c r="AJ70" i="25"/>
  <c r="AB4" i="25"/>
  <c r="AB5" i="25" s="1"/>
  <c r="AB87" i="25"/>
  <c r="AB92" i="25"/>
  <c r="AB99" i="25"/>
  <c r="AB85" i="25"/>
  <c r="AB84" i="25"/>
  <c r="AB106" i="25"/>
  <c r="AB89" i="25"/>
  <c r="K18" i="25"/>
  <c r="AF97" i="25"/>
  <c r="AF108" i="25"/>
  <c r="AF73" i="25"/>
  <c r="AF71" i="25"/>
  <c r="AF99" i="25"/>
  <c r="AF4" i="25"/>
  <c r="AF5" i="25" s="1"/>
  <c r="AF92" i="25"/>
  <c r="AF87" i="25"/>
  <c r="AJ90" i="25"/>
  <c r="AJ97" i="25"/>
  <c r="AJ84" i="25"/>
  <c r="AJ104" i="25"/>
  <c r="AJ94" i="25"/>
  <c r="AB96" i="25"/>
  <c r="AB100" i="25"/>
  <c r="AB105" i="25"/>
  <c r="AB78" i="25"/>
  <c r="AB81" i="25"/>
  <c r="AB93" i="25"/>
  <c r="AB6" i="25" s="1"/>
  <c r="AB102" i="25"/>
  <c r="AM7" i="25"/>
  <c r="K15" i="25"/>
  <c r="AF95" i="25"/>
  <c r="AK47" i="25"/>
  <c r="AK51" i="25"/>
  <c r="AK55" i="25"/>
  <c r="AK59" i="25"/>
  <c r="AK63" i="25"/>
  <c r="AK32" i="25"/>
  <c r="AK35" i="25"/>
  <c r="AK41" i="25"/>
  <c r="AK37" i="25"/>
  <c r="AK29" i="25"/>
  <c r="AK44" i="25"/>
  <c r="AK48" i="25"/>
  <c r="AK52" i="25"/>
  <c r="AK56" i="25"/>
  <c r="AK60" i="25"/>
  <c r="AK64" i="25"/>
  <c r="AK36" i="25"/>
  <c r="AK30" i="25"/>
  <c r="AK40" i="25"/>
  <c r="AK42" i="25"/>
  <c r="AK39" i="25"/>
  <c r="AK45" i="25"/>
  <c r="AK49" i="25"/>
  <c r="AK53" i="25"/>
  <c r="AK57" i="25"/>
  <c r="AK61" i="25"/>
  <c r="AK65" i="25"/>
  <c r="AK27" i="25"/>
  <c r="AK38" i="25"/>
  <c r="AK26" i="25"/>
  <c r="AK69" i="25" s="1"/>
  <c r="AK34" i="25"/>
  <c r="AK33" i="25"/>
  <c r="AK46" i="25"/>
  <c r="AK50" i="25"/>
  <c r="AK54" i="25"/>
  <c r="AK58" i="25"/>
  <c r="AK62" i="25"/>
  <c r="AK28" i="25"/>
  <c r="AK31" i="25"/>
  <c r="AF104" i="25"/>
  <c r="AF84" i="25"/>
  <c r="AF76" i="25"/>
  <c r="AF89" i="25"/>
  <c r="AJ73" i="25"/>
  <c r="AJ74" i="25"/>
  <c r="AJ82" i="25"/>
  <c r="AJ100" i="25"/>
  <c r="AM34" i="13"/>
  <c r="K94" i="16"/>
  <c r="I94" i="16"/>
  <c r="J94" i="16"/>
  <c r="D63" i="10"/>
  <c r="G63" i="10" s="1"/>
  <c r="AB19" i="14"/>
  <c r="AB18" i="14"/>
  <c r="D58" i="10"/>
  <c r="V27" i="13"/>
  <c r="V53" i="13"/>
  <c r="M12" i="10"/>
  <c r="L92" i="16"/>
  <c r="W7" i="13"/>
  <c r="L97" i="16"/>
  <c r="AB17" i="14"/>
  <c r="K89" i="16"/>
  <c r="L95" i="16"/>
  <c r="H94" i="16"/>
  <c r="I89" i="16"/>
  <c r="H89" i="16"/>
  <c r="L90" i="16"/>
  <c r="W33" i="13"/>
  <c r="AH33" i="13" s="1"/>
  <c r="W36" i="13"/>
  <c r="AC34" i="13" s="1"/>
  <c r="L93" i="16"/>
  <c r="D53" i="10"/>
  <c r="G53" i="10" s="1"/>
  <c r="L96" i="16"/>
  <c r="J89" i="16"/>
  <c r="L91" i="16"/>
  <c r="W19" i="13"/>
  <c r="W10" i="13"/>
  <c r="AM33" i="13"/>
  <c r="W45" i="13"/>
  <c r="AK101" i="25" l="1"/>
  <c r="AK7" i="25" s="1"/>
  <c r="AK105" i="25"/>
  <c r="AK100" i="25"/>
  <c r="H104" i="16"/>
  <c r="O104" i="16"/>
  <c r="S106" i="16"/>
  <c r="L106" i="16"/>
  <c r="E79" i="10"/>
  <c r="J109" i="16"/>
  <c r="Q109" i="16"/>
  <c r="K104" i="16"/>
  <c r="R104" i="16"/>
  <c r="J104" i="16"/>
  <c r="Q104" i="16"/>
  <c r="L111" i="16"/>
  <c r="S111" i="16"/>
  <c r="I109" i="16"/>
  <c r="P109" i="16"/>
  <c r="H109" i="16"/>
  <c r="O109" i="16"/>
  <c r="L108" i="16"/>
  <c r="S108" i="16"/>
  <c r="I104" i="16"/>
  <c r="P104" i="16"/>
  <c r="L112" i="16"/>
  <c r="S112" i="16"/>
  <c r="K109" i="16"/>
  <c r="R109" i="16"/>
  <c r="L107" i="16"/>
  <c r="S107" i="16"/>
  <c r="L110" i="16"/>
  <c r="S110" i="16"/>
  <c r="S105" i="16"/>
  <c r="L105" i="16"/>
  <c r="AJ8" i="25"/>
  <c r="AK95" i="25"/>
  <c r="AK90" i="25"/>
  <c r="K19" i="25"/>
  <c r="AG97" i="25"/>
  <c r="AK97" i="25"/>
  <c r="AK89" i="25"/>
  <c r="AK108" i="25"/>
  <c r="AG105" i="25"/>
  <c r="AG108" i="25"/>
  <c r="AG104" i="25"/>
  <c r="AB8" i="25"/>
  <c r="AG100" i="25"/>
  <c r="AF8" i="25"/>
  <c r="AG71" i="25"/>
  <c r="AG93" i="25"/>
  <c r="AG6" i="25" s="1"/>
  <c r="AG96" i="25"/>
  <c r="AK88" i="25"/>
  <c r="AK71" i="25"/>
  <c r="AM35" i="13"/>
  <c r="AG99" i="25"/>
  <c r="AG70" i="25"/>
  <c r="AG85" i="25"/>
  <c r="AG107" i="25"/>
  <c r="AG74" i="25"/>
  <c r="AG79" i="25"/>
  <c r="AG80" i="25"/>
  <c r="AG102" i="25"/>
  <c r="AK93" i="25"/>
  <c r="AK6" i="25" s="1"/>
  <c r="AK104" i="25"/>
  <c r="AK99" i="25"/>
  <c r="AK94" i="25"/>
  <c r="AG82" i="25"/>
  <c r="AG77" i="25"/>
  <c r="AG72" i="25"/>
  <c r="AG103" i="25"/>
  <c r="AG78" i="25"/>
  <c r="AG84" i="25"/>
  <c r="AK81" i="25"/>
  <c r="AK82" i="25"/>
  <c r="AK79" i="25"/>
  <c r="AK80" i="25"/>
  <c r="AK106" i="25"/>
  <c r="AG88" i="25"/>
  <c r="AG98" i="25"/>
  <c r="AK72" i="25"/>
  <c r="AK76" i="25"/>
  <c r="AK70" i="25"/>
  <c r="AK96" i="25"/>
  <c r="AK85" i="25"/>
  <c r="AK107" i="25"/>
  <c r="AK91" i="25"/>
  <c r="AK84" i="25"/>
  <c r="AK102" i="25"/>
  <c r="AM8" i="25"/>
  <c r="AG91" i="25"/>
  <c r="AG101" i="25"/>
  <c r="AG7" i="25" s="1"/>
  <c r="AG90" i="25"/>
  <c r="AG81" i="25"/>
  <c r="AG83" i="25"/>
  <c r="AG75" i="25"/>
  <c r="AG89" i="25"/>
  <c r="AK73" i="25"/>
  <c r="AK75" i="25"/>
  <c r="AL48" i="25"/>
  <c r="AL55" i="25"/>
  <c r="AL59" i="25"/>
  <c r="AL63" i="25"/>
  <c r="AL33" i="25"/>
  <c r="AL32" i="25"/>
  <c r="AL27" i="25"/>
  <c r="AL41" i="25"/>
  <c r="AL50" i="25"/>
  <c r="AL45" i="25"/>
  <c r="AL26" i="25"/>
  <c r="AL69" i="25" s="1"/>
  <c r="AL56" i="25"/>
  <c r="AL60" i="25"/>
  <c r="AL64" i="25"/>
  <c r="AL37" i="25"/>
  <c r="AL36" i="25"/>
  <c r="AL31" i="25"/>
  <c r="AL30" i="25"/>
  <c r="AL52" i="25"/>
  <c r="AL35" i="25"/>
  <c r="AL46" i="25"/>
  <c r="AL49" i="25"/>
  <c r="AL57" i="25"/>
  <c r="AL61" i="25"/>
  <c r="AL65" i="25"/>
  <c r="AL44" i="25"/>
  <c r="AL51" i="25"/>
  <c r="AL40" i="25"/>
  <c r="AL38" i="25"/>
  <c r="AL47" i="25"/>
  <c r="AL54" i="25"/>
  <c r="AL58" i="25"/>
  <c r="AL62" i="25"/>
  <c r="AL29" i="25"/>
  <c r="AL28" i="25"/>
  <c r="AL53" i="25"/>
  <c r="AL42" i="25"/>
  <c r="AL39" i="25"/>
  <c r="AL34" i="25"/>
  <c r="AG4" i="25"/>
  <c r="AG5" i="25" s="1"/>
  <c r="AG87" i="25"/>
  <c r="AG92" i="25"/>
  <c r="AK74" i="25"/>
  <c r="AK77" i="25"/>
  <c r="AK83" i="25"/>
  <c r="AK103" i="25"/>
  <c r="AK4" i="25"/>
  <c r="AK5" i="25" s="1"/>
  <c r="AK92" i="25"/>
  <c r="AK87" i="25"/>
  <c r="AK78" i="25"/>
  <c r="AK98" i="25"/>
  <c r="AG95" i="25"/>
  <c r="AG76" i="25"/>
  <c r="AG73" i="25"/>
  <c r="AG106" i="25"/>
  <c r="AG94" i="25"/>
  <c r="L89" i="16"/>
  <c r="I98" i="16"/>
  <c r="L94" i="16"/>
  <c r="AB20" i="14"/>
  <c r="K98" i="16"/>
  <c r="G58" i="10"/>
  <c r="D66" i="10"/>
  <c r="G66" i="10" s="1"/>
  <c r="W27" i="13"/>
  <c r="AC8" i="13" s="1"/>
  <c r="AC36" i="13"/>
  <c r="AC35" i="13"/>
  <c r="W53" i="13"/>
  <c r="J98" i="16"/>
  <c r="AC38" i="13"/>
  <c r="AC33" i="13"/>
  <c r="C71" i="10"/>
  <c r="AC37" i="13"/>
  <c r="AH34" i="13"/>
  <c r="AH35" i="13" s="1"/>
  <c r="H98" i="16"/>
  <c r="AK8" i="25" l="1"/>
  <c r="AL85" i="25"/>
  <c r="L109" i="16"/>
  <c r="S109" i="16"/>
  <c r="I113" i="16"/>
  <c r="P113" i="16"/>
  <c r="L104" i="16"/>
  <c r="S104" i="16"/>
  <c r="J113" i="16"/>
  <c r="Q113" i="16"/>
  <c r="K113" i="16"/>
  <c r="R113" i="16"/>
  <c r="H113" i="16"/>
  <c r="O113" i="16"/>
  <c r="AG8" i="25"/>
  <c r="AL90" i="25"/>
  <c r="AL73" i="25"/>
  <c r="AL81" i="25"/>
  <c r="AL74" i="25"/>
  <c r="AL83" i="25"/>
  <c r="AL71" i="25"/>
  <c r="AL72" i="25"/>
  <c r="AL77" i="25"/>
  <c r="AL80" i="25"/>
  <c r="AL82" i="25"/>
  <c r="AL78" i="25"/>
  <c r="AL105" i="25"/>
  <c r="AL89" i="25"/>
  <c r="AL108" i="25"/>
  <c r="AL96" i="25"/>
  <c r="AL101" i="25"/>
  <c r="AL7" i="25" s="1"/>
  <c r="AL97" i="25"/>
  <c r="AL94" i="25"/>
  <c r="D72" i="10"/>
  <c r="G72" i="10" s="1"/>
  <c r="D75" i="10"/>
  <c r="G75" i="10" s="1"/>
  <c r="N10" i="10" s="1"/>
  <c r="D74" i="10"/>
  <c r="G74" i="10" s="1"/>
  <c r="N9" i="10" s="1"/>
  <c r="D77" i="10"/>
  <c r="D78" i="10"/>
  <c r="G78" i="10" s="1"/>
  <c r="D73" i="10"/>
  <c r="G73" i="10" s="1"/>
  <c r="AL4" i="25"/>
  <c r="AL5" i="25" s="1"/>
  <c r="AL87" i="25"/>
  <c r="AL92" i="25"/>
  <c r="AL107" i="25"/>
  <c r="AL88" i="25"/>
  <c r="AL75" i="25"/>
  <c r="AL98" i="25"/>
  <c r="AL103" i="25"/>
  <c r="AL93" i="25"/>
  <c r="AL6" i="25" s="1"/>
  <c r="AL76" i="25"/>
  <c r="AL91" i="25"/>
  <c r="AL104" i="25"/>
  <c r="AL79" i="25"/>
  <c r="AL99" i="25"/>
  <c r="AL84" i="25"/>
  <c r="AL106" i="25"/>
  <c r="AL100" i="25"/>
  <c r="AL95" i="25"/>
  <c r="AL70" i="25"/>
  <c r="AL102" i="25"/>
  <c r="AC39" i="13"/>
  <c r="L98" i="16"/>
  <c r="C79" i="10"/>
  <c r="L113" i="16" l="1"/>
  <c r="S113" i="16"/>
  <c r="AL8" i="25"/>
  <c r="D76" i="10"/>
  <c r="G76" i="10" s="1"/>
  <c r="N11" i="10" s="1"/>
  <c r="D71" i="10"/>
  <c r="G71" i="10" s="1"/>
  <c r="N8" i="10" s="1"/>
  <c r="G77" i="10"/>
  <c r="N12" i="10" l="1"/>
  <c r="D79" i="10"/>
  <c r="G79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3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MONSERAND Alma</author>
  </authors>
  <commentList>
    <comment ref="S24" authorId="0" shapeId="0" xr:uid="{F86CD7AA-0F0A-450A-97D4-56659CCC8F07}">
      <text>
        <r>
          <rPr>
            <b/>
            <sz val="9"/>
            <color indexed="81"/>
            <rFont val="Tahoma"/>
            <family val="2"/>
          </rPr>
          <t>MONSERAND Alma:</t>
        </r>
        <r>
          <rPr>
            <sz val="9"/>
            <color indexed="81"/>
            <rFont val="Tahoma"/>
            <family val="2"/>
          </rPr>
          <t xml:space="preserve">
Année spéciale Covid, le transport sera calibré plutôt sur 2025.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G16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la différence correspond au consommation de gaz du secteur 2201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CALLONNEC Gaël</author>
  </authors>
  <commentList>
    <comment ref="S2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0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  <comment ref="S78" authorId="0" shapeId="0" xr:uid="{00000000-0006-0000-0900-000004000000}">
      <text>
        <r>
          <rPr>
            <b/>
            <sz val="9"/>
            <color indexed="81"/>
            <rFont val="Tahoma"/>
            <family val="2"/>
          </rPr>
          <t>CALLONNEC Gaël:</t>
        </r>
        <r>
          <rPr>
            <sz val="9"/>
            <color indexed="81"/>
            <rFont val="Tahoma"/>
            <family val="2"/>
          </rPr>
          <t xml:space="preserve">
Cela est dû à un problème de report modal fioul gaz dans le résidentiel voir onglet suivant.</t>
        </r>
      </text>
    </comment>
  </commentList>
</comments>
</file>

<file path=xl/sharedStrings.xml><?xml version="1.0" encoding="utf-8"?>
<sst xmlns="http://schemas.openxmlformats.org/spreadsheetml/2006/main" count="1547" uniqueCount="536">
  <si>
    <t>Refined petroleum products</t>
  </si>
  <si>
    <t>Total</t>
  </si>
  <si>
    <t>Oil</t>
  </si>
  <si>
    <t>Biofuels</t>
  </si>
  <si>
    <t>Electric power generation, transmission and distribution</t>
  </si>
  <si>
    <t>Nuclear</t>
  </si>
  <si>
    <t>Fuel</t>
  </si>
  <si>
    <t>Combined gas</t>
  </si>
  <si>
    <t>Coal</t>
  </si>
  <si>
    <t>Wind</t>
  </si>
  <si>
    <t>Solar</t>
  </si>
  <si>
    <t>Hydraulic</t>
  </si>
  <si>
    <t>Cogeneration (CHP)</t>
  </si>
  <si>
    <t>Natural gas</t>
  </si>
  <si>
    <t>Wood</t>
  </si>
  <si>
    <t>Biogas</t>
  </si>
  <si>
    <t>Waste incineration</t>
  </si>
  <si>
    <t>Geothermal</t>
  </si>
  <si>
    <t>Transport</t>
  </si>
  <si>
    <t>Personal vehicles</t>
  </si>
  <si>
    <t xml:space="preserve">Public and freight transport </t>
  </si>
  <si>
    <t>Residential</t>
  </si>
  <si>
    <t>Service</t>
  </si>
  <si>
    <t>Industry and agriculture</t>
  </si>
  <si>
    <t xml:space="preserve">Industry </t>
  </si>
  <si>
    <t>Agriculture</t>
  </si>
  <si>
    <t>Total Final Mtep</t>
  </si>
  <si>
    <t>Class A</t>
  </si>
  <si>
    <t>Class B</t>
  </si>
  <si>
    <t>Class C</t>
  </si>
  <si>
    <t>Class D</t>
  </si>
  <si>
    <t>Class E</t>
  </si>
  <si>
    <t>Class F</t>
  </si>
  <si>
    <t>Class G</t>
  </si>
  <si>
    <t>Electricity</t>
  </si>
  <si>
    <t>Gas</t>
  </si>
  <si>
    <t>coal</t>
  </si>
  <si>
    <t>oil</t>
  </si>
  <si>
    <t>elec</t>
  </si>
  <si>
    <t>gas</t>
  </si>
  <si>
    <t>decarb</t>
  </si>
  <si>
    <t>Total Final MTEC</t>
  </si>
  <si>
    <t>charbon</t>
  </si>
  <si>
    <t>Verif</t>
  </si>
  <si>
    <t>stock of housing and %</t>
  </si>
  <si>
    <t>ER_AUTO_0</t>
  </si>
  <si>
    <t>ER_AUTO_TH_A_0</t>
  </si>
  <si>
    <t>ER_AUTO_TH_B_0</t>
  </si>
  <si>
    <t>ER_AUTO_TH_C_0</t>
  </si>
  <si>
    <t>ER_AUTO_TH_D_0</t>
  </si>
  <si>
    <t>ER_AUTO_TH_E_0</t>
  </si>
  <si>
    <t>ER_AUTO_TH_F_0</t>
  </si>
  <si>
    <t>ER_AUTO_TH_G_0</t>
  </si>
  <si>
    <t>ER_AUTO_ELEC_A_0</t>
  </si>
  <si>
    <t>ER_AUTO_ELEC_B_0</t>
  </si>
  <si>
    <t>ER_AUTO_ELEC_C_0</t>
  </si>
  <si>
    <t>ER_AUTO_ELEC_D_0</t>
  </si>
  <si>
    <t>ER_AUTO_ELEC_E_0</t>
  </si>
  <si>
    <t>ER_AUTO_ELEC_F_0</t>
  </si>
  <si>
    <t>ER_AUTO_ELEC_G_0</t>
  </si>
  <si>
    <t>ER_AUTO_COAL_0</t>
  </si>
  <si>
    <t>ER_AUTO_TH_0</t>
  </si>
  <si>
    <t>ER_AUTO_ELEC_0</t>
  </si>
  <si>
    <t>ER_AUTO_GAS_0</t>
  </si>
  <si>
    <t>ER_NEWAUTO_0</t>
  </si>
  <si>
    <t>ER_NEWAUTO_TH_0</t>
  </si>
  <si>
    <t>ER_NEWAUTO_TH_A_0</t>
  </si>
  <si>
    <t>ER_NEWAUTO_TH_B_0</t>
  </si>
  <si>
    <t>ER_NEWAUTO_TH_C_0</t>
  </si>
  <si>
    <t>ER_NEWAUTO_TH_D_0</t>
  </si>
  <si>
    <t>ER_NEWAUTO_TH_E_0</t>
  </si>
  <si>
    <t>ER_NEWAUTO_TH_F_0</t>
  </si>
  <si>
    <t>ER_NEWAUTO_TH_G_0</t>
  </si>
  <si>
    <t>ER_NEWAUTO_ELEC_0</t>
  </si>
  <si>
    <t>ER_NEWAUTO_ELEC_A_0</t>
  </si>
  <si>
    <t>ER_NEWAUTO_ELEC_B_0</t>
  </si>
  <si>
    <t>ER_NEWAUTO_ELEC_C_0</t>
  </si>
  <si>
    <t>ER_NEWAUTO_ELEC_D_0</t>
  </si>
  <si>
    <t>ER_NEWAUTO_ELEC_E_0</t>
  </si>
  <si>
    <t>ER_NEWAUTO_ELEC_F_0</t>
  </si>
  <si>
    <t>ER_NEWAUTO_ELEC_G_0</t>
  </si>
  <si>
    <t>ER_BUIL_0</t>
  </si>
  <si>
    <t>ER_BUIL_A_0</t>
  </si>
  <si>
    <t>ER_BUIL_B_0</t>
  </si>
  <si>
    <t>ER_BUIL_C_0</t>
  </si>
  <si>
    <t>ER_BUIL_D_0</t>
  </si>
  <si>
    <t>ER_BUIL_E_0</t>
  </si>
  <si>
    <t>ER_BUIL_F_0</t>
  </si>
  <si>
    <t>ER_BUIL_G_0</t>
  </si>
  <si>
    <t>ER_TRANS_PRIVATE_coal_0</t>
  </si>
  <si>
    <t>ER_TRANS_PRIVATE_oil_0</t>
  </si>
  <si>
    <t>ER_TRANS_PRIVATE_elec_0</t>
  </si>
  <si>
    <t>ER_TRANS_PRIVATE_gas_0</t>
  </si>
  <si>
    <t>ER_TRANS_PUBLIC_coal_0</t>
  </si>
  <si>
    <t>ER_TRANS_PUBLIC_oil_0</t>
  </si>
  <si>
    <t>ER_TRANS_PUBLIC_elec_0</t>
  </si>
  <si>
    <t>ER_TRANS_PUBLIC_gas_0</t>
  </si>
  <si>
    <t>ER_RESIDENTIAL_coal_0</t>
  </si>
  <si>
    <t>ER_RESIDENTIAL_oil_0</t>
  </si>
  <si>
    <t>ER_RESIDENTIAL_elec_0</t>
  </si>
  <si>
    <t>ER_RESIDENTIAL_gas_0</t>
  </si>
  <si>
    <t>ER_TERTIARY_coal_0</t>
  </si>
  <si>
    <t>ER_TERTIARY_oil_0</t>
  </si>
  <si>
    <t>ER_TERTIARY_elec_0</t>
  </si>
  <si>
    <t>ER_TERTIARY_gas_0</t>
  </si>
  <si>
    <t>ER_INDUS_coal_0</t>
  </si>
  <si>
    <t>ER_INDUS_oil_0</t>
  </si>
  <si>
    <t>ER_INDUS_elec_0</t>
  </si>
  <si>
    <t>ER_INDUS_gas_0</t>
  </si>
  <si>
    <t>ER_AGRICULTURE_coal_0</t>
  </si>
  <si>
    <t>ER_AGRICULTURE_oil_0</t>
  </si>
  <si>
    <t>ER_AGRICULTURE_elec_0</t>
  </si>
  <si>
    <t>ER_AGRICULTURE_gas_0</t>
  </si>
  <si>
    <t>ER_Oil_0</t>
  </si>
  <si>
    <t>ER_elec_0</t>
  </si>
  <si>
    <t>ER_Gas_0</t>
  </si>
  <si>
    <t>ER_coal_0</t>
  </si>
  <si>
    <t>ER_Total_0</t>
  </si>
  <si>
    <t>electric</t>
  </si>
  <si>
    <t>Combustion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</si>
  <si>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</si>
  <si>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</si>
  <si>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</si>
  <si>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</si>
  <si>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</si>
  <si>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</si>
  <si>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</si>
  <si>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</si>
  <si>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ER_oil_2201_0</t>
  </si>
  <si>
    <t>ER_oil_2202_0</t>
  </si>
  <si>
    <t>ER_Gas_2401_0</t>
  </si>
  <si>
    <t>ER_Gas_2402_0</t>
  </si>
  <si>
    <t>ER_Gas_2403_0</t>
  </si>
  <si>
    <t>ER_Gas_2404_0</t>
  </si>
  <si>
    <t>ER_Gas_2405_0</t>
  </si>
  <si>
    <t>ER_Gas_2406_0</t>
  </si>
  <si>
    <t>Q_Mtep_ep_2201_0</t>
  </si>
  <si>
    <t>Q_Mtep_ep_2202_0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</si>
  <si>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</si>
  <si>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</si>
  <si>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</si>
  <si>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</si>
  <si>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</si>
  <si>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</si>
  <si>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</si>
  <si>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</si>
  <si>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</si>
  <si>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</si>
  <si>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</si>
  <si>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</si>
  <si>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</si>
  <si>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</si>
  <si>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Q_Mtep_ep_21_0</t>
  </si>
  <si>
    <t>Industry non energetic uses</t>
  </si>
  <si>
    <t>Q_Mtep_indus_21_0</t>
  </si>
  <si>
    <t>Q_Mtep_indus_22_0</t>
  </si>
  <si>
    <t>Q_Mtep_indus_23_0</t>
  </si>
  <si>
    <t>Q_Mtep_indus_24_0</t>
  </si>
  <si>
    <t>gas biogas biomass</t>
  </si>
  <si>
    <t>fuel and biofuel</t>
  </si>
  <si>
    <t>Hors bois domestique non marchand, avec consommation à double usage</t>
  </si>
  <si>
    <t>New vehicle sales</t>
  </si>
  <si>
    <t>stock of vehicles</t>
  </si>
  <si>
    <t>Gas and heat</t>
  </si>
  <si>
    <t>Basse consommation</t>
  </si>
  <si>
    <t xml:space="preserve">Consommation modérée </t>
  </si>
  <si>
    <t>Faiblement émettrices</t>
  </si>
  <si>
    <t>Modérément émettrices</t>
  </si>
  <si>
    <t>Fortement émettrices</t>
  </si>
  <si>
    <t>Electriques</t>
  </si>
  <si>
    <t>Passoires énergétiques</t>
  </si>
  <si>
    <t>nucléaire</t>
  </si>
  <si>
    <t>solaire</t>
  </si>
  <si>
    <t xml:space="preserve">éolien </t>
  </si>
  <si>
    <t>autres renouvelables</t>
  </si>
  <si>
    <t>biocarburants</t>
  </si>
  <si>
    <t>gaz naturel</t>
  </si>
  <si>
    <t>biogaz</t>
  </si>
  <si>
    <t>Energie primaire</t>
  </si>
  <si>
    <t>Automobile - synthèse</t>
  </si>
  <si>
    <t>verif</t>
  </si>
  <si>
    <t>parc automobile (milliers)</t>
  </si>
  <si>
    <t>parc automobile (M)</t>
  </si>
  <si>
    <t>parc véhicules élec (%)</t>
  </si>
  <si>
    <t>parc véhicules thermiques (%)</t>
  </si>
  <si>
    <t>TEND</t>
  </si>
  <si>
    <t>ER_AUTO_0/1000</t>
  </si>
  <si>
    <t>ER_AUTO_ELEC_0/ER_AUTO_0</t>
  </si>
  <si>
    <t>part véhicules thermiques</t>
  </si>
  <si>
    <t>Automobile - detail</t>
  </si>
  <si>
    <t>Ventes (milliers)</t>
  </si>
  <si>
    <t>Parc (milliers)</t>
  </si>
  <si>
    <t>Ventes (%)</t>
  </si>
  <si>
    <t>Parc (%)</t>
  </si>
  <si>
    <t>ER_NEWAUTO_ELEC_0/ER_NEWAUTO_0</t>
  </si>
  <si>
    <t>ER_NEWAUTO_ELEC_A_0/ER_NEWAUTO_0</t>
  </si>
  <si>
    <t>ER_NEWAUTO_ELEC_B_0/ER_NEWAUTO_0</t>
  </si>
  <si>
    <t>ER_NEWAUTO_ELEC_C_0/ER_NEWAUTO_0</t>
  </si>
  <si>
    <t>ER_NEWAUTO_ELEC_D_0/ER_NEWAUTO_0</t>
  </si>
  <si>
    <t>ER_NEWAUTO_ELEC_E_0/ER_NEWAUTO_0</t>
  </si>
  <si>
    <t>ER_NEWAUTO_ELEC_F_0/ER_NEWAUTO_0</t>
  </si>
  <si>
    <t>ER_NEWAUTO_ELEC_G_0/ER_NEWAUTO_0</t>
  </si>
  <si>
    <t>ER_NEWAUTO_TH_0/ER_NEWAUTO_0</t>
  </si>
  <si>
    <t>ER_NEWAUTO_TH_A_0/ER_NEWAUTO_0</t>
  </si>
  <si>
    <t>ER_NEWAUTO_TH_B_0/ER_NEWAUTO_0</t>
  </si>
  <si>
    <t>ER_NEWAUTO_TH_C_0/ER_NEWAUTO_0</t>
  </si>
  <si>
    <t>ER_NEWAUTO_TH_D_0/ER_NEWAUTO_0</t>
  </si>
  <si>
    <t>ER_NEWAUTO_TH_E_0/ER_NEWAUTO_0</t>
  </si>
  <si>
    <t>ER_NEWAUTO_TH_F_0/ER_NEWAUTO_0</t>
  </si>
  <si>
    <t>ER_NEWAUTO_TH_G_0/ER_NEWAUTO_0</t>
  </si>
  <si>
    <t>ER_AUTO_COAL_0/ER_AUTO_0</t>
  </si>
  <si>
    <t>ER_AUTO_TH_0/ER_AUTO_0</t>
  </si>
  <si>
    <t>ER_AUTO_GAS_0/ER_AUTO_0</t>
  </si>
  <si>
    <t>ER_AUTO_ELEC_A_0/ER_AUTO_0</t>
  </si>
  <si>
    <t>ER_AUTO_ELEC_B_0/ER_AUTO_0</t>
  </si>
  <si>
    <t>ER_AUTO_ELEC_C_0/ER_AUTO_0</t>
  </si>
  <si>
    <t>ER_AUTO_ELEC_D_0/ER_AUTO_0</t>
  </si>
  <si>
    <t>ER_AUTO_ELEC_E_0/ER_AUTO_0</t>
  </si>
  <si>
    <t>ER_AUTO_ELEC_F_0/ER_AUTO_0</t>
  </si>
  <si>
    <t>ER_AUTO_ELEC_G_0/ER_AUTO_0</t>
  </si>
  <si>
    <t>ER_AUTO_TH_A_0/ER_AUTO_0</t>
  </si>
  <si>
    <t>ER_AUTO_TH_B_0/ER_AUTO_0</t>
  </si>
  <si>
    <t>ER_AUTO_TH_C_0/ER_AUTO_0</t>
  </si>
  <si>
    <t>ER_AUTO_TH_D_0/ER_AUTO_0</t>
  </si>
  <si>
    <t>ER_AUTO_TH_E_0/ER_AUTO_0</t>
  </si>
  <si>
    <t>ER_AUTO_TH_F_0/ER_AUTO_0</t>
  </si>
  <si>
    <t>ER_AUTO_TH_G_0/ER_AUTO_0</t>
  </si>
  <si>
    <t>Energie primaire (Mtep)</t>
  </si>
  <si>
    <t>Energie finale (Mtep)</t>
  </si>
  <si>
    <t>Consos résultats de ThreeME</t>
  </si>
  <si>
    <t>Consos cibles d'Enerdata</t>
  </si>
  <si>
    <t>Hors bois domestique auto produit (8MTEP entre 2015 et 2030 4 Mtep en 2050)</t>
  </si>
  <si>
    <t>Emissions CO2 (MtCO2)</t>
  </si>
  <si>
    <t>Residentiel</t>
  </si>
  <si>
    <t>Industrie et agriculture</t>
  </si>
  <si>
    <t>Cf. onglet "G emissions"</t>
  </si>
  <si>
    <t>Cf. onglet "G énergie"</t>
  </si>
  <si>
    <t>Cf. onglet "G mix elec"</t>
  </si>
  <si>
    <t xml:space="preserve">Total </t>
  </si>
  <si>
    <t>hydraulique</t>
  </si>
  <si>
    <t>Cf. onglet "G mix carb"</t>
  </si>
  <si>
    <t>Cf. onglet "G mix gaz"</t>
  </si>
  <si>
    <t>carburants fossiles</t>
  </si>
  <si>
    <t>Energie par vecteur énergétique</t>
  </si>
  <si>
    <t>Energie par usage</t>
  </si>
  <si>
    <t>Logement</t>
  </si>
  <si>
    <t>Parc logement (m²)</t>
  </si>
  <si>
    <t>Parc logement (%)</t>
  </si>
  <si>
    <t>Cf. onglet "G parc logt"</t>
  </si>
  <si>
    <t>1) Copier-coller sorties Eviews en B2
2) veillez à ce que les données commencent en 2004
3) modifier le scénario si besoin en B1</t>
  </si>
  <si>
    <t>Différences en 2050 résultant des modifs de chocs</t>
  </si>
  <si>
    <t>Ecarts par rapport à la cible</t>
  </si>
  <si>
    <t>ER_TRANS_PRIVATE_coal_2</t>
  </si>
  <si>
    <t>ER_TRANS_PRIVATE_oil_2</t>
  </si>
  <si>
    <t>ER_TRANS_PRIVATE_elec_2</t>
  </si>
  <si>
    <t>ER_TRANS_PRIVATE_gas_2</t>
  </si>
  <si>
    <t>ER_TRANS_PUBLIC_coal_2</t>
  </si>
  <si>
    <t>ER_TRANS_PUBLIC_oil_2</t>
  </si>
  <si>
    <t>ER_TRANS_PUBLIC_elec_2</t>
  </si>
  <si>
    <t>ER_TRANS_PUBLIC_gas_2</t>
  </si>
  <si>
    <t>ER_RESIDENTIAL_coal_2</t>
  </si>
  <si>
    <t>ER_RESIDENTIAL_oil_2</t>
  </si>
  <si>
    <t>ER_RESIDENTIAL_elec_2</t>
  </si>
  <si>
    <t>ER_RESIDENTIAL_gas_2</t>
  </si>
  <si>
    <t>ER_TERTIARY_coal_2</t>
  </si>
  <si>
    <t>ER_TERTIARY_oil_2</t>
  </si>
  <si>
    <t>ER_TERTIARY_elec_2</t>
  </si>
  <si>
    <t>ER_TERTIARY_gas_2</t>
  </si>
  <si>
    <t>ER_INDUS_coal_2</t>
  </si>
  <si>
    <t>ER_INDUS_oil_2</t>
  </si>
  <si>
    <t>ER_INDUS_elec_2</t>
  </si>
  <si>
    <t>ER_INDUS_gas_2</t>
  </si>
  <si>
    <t>Q_Mtep_indus_21_2</t>
  </si>
  <si>
    <t>Q_Mtep_indus_22_2</t>
  </si>
  <si>
    <t>Q_Mtep_indus_23_2</t>
  </si>
  <si>
    <t>Q_Mtep_indus_24_2</t>
  </si>
  <si>
    <t>ER_AGRICULTURE_coal_2</t>
  </si>
  <si>
    <t>ER_AGRICULTURE_oil_2</t>
  </si>
  <si>
    <t>ER_AGRICULTURE_elec_2</t>
  </si>
  <si>
    <t>ER_AGRICULTURE_gas_2</t>
  </si>
  <si>
    <t>Industry</t>
  </si>
  <si>
    <t>Industry energetic uses</t>
  </si>
  <si>
    <t>Q_MTEP_EP_2402_2</t>
  </si>
  <si>
    <t>Q_MTEP_EP_2403_2</t>
  </si>
  <si>
    <t>Q_MTEP_EP_2404_2</t>
  </si>
  <si>
    <t>Q_MTEP_EP_2405_2</t>
  </si>
  <si>
    <t>Q_MTEP_EP_2406_2</t>
  </si>
  <si>
    <t>Q_MTEP_EP_24_2401_2</t>
  </si>
  <si>
    <t>Q_MTEP_EP_24_2402_2</t>
  </si>
  <si>
    <t>Q_MTEP_EP_24_2403_2</t>
  </si>
  <si>
    <t>Q_MTEP_EP_24_2404_2</t>
  </si>
  <si>
    <t>Q_MTEP_EP_24_2405_2</t>
  </si>
  <si>
    <t>Q_MTEP_EP_24_2406_2</t>
  </si>
  <si>
    <t>Q_MTEP_INDUS_21_2</t>
  </si>
  <si>
    <t>Q_MTEP_INDUS_22_2</t>
  </si>
  <si>
    <t>Q_MTEP_INDUS_23_2</t>
  </si>
  <si>
    <t>Q_MTEP_INDUS_24_2</t>
  </si>
  <si>
    <t>PHIY_EF_TOT_22_2201_2</t>
  </si>
  <si>
    <t>PHIY_EF_TOT_22_2202_2</t>
  </si>
  <si>
    <t>PHIY_EF_TOT_23_2301_2</t>
  </si>
  <si>
    <t>PHIY_EF_TOT_23_2302_2</t>
  </si>
  <si>
    <t>PHIY_EF_TOT_23_2303_2</t>
  </si>
  <si>
    <t>PHIY_EF_TOT_23_2304_2</t>
  </si>
  <si>
    <t>PHIY_EF_TOT_23_2305_2</t>
  </si>
  <si>
    <t>PHIY_EF_TOT_23_2306_2</t>
  </si>
  <si>
    <t>PHIY_EF_TOT_23_2307_2</t>
  </si>
  <si>
    <t>PHIY_EF_TOT_23_2308_2</t>
  </si>
  <si>
    <t>PHIY_EF_TOT_24_2401_2</t>
  </si>
  <si>
    <t>PHIY_EF_TOT_24_2402_2</t>
  </si>
  <si>
    <t>PHIY_EF_TOT_24_2403_2</t>
  </si>
  <si>
    <t>PHIY_EF_TOT_24_2404_2</t>
  </si>
  <si>
    <t>PHIY_EF_TOT_24_2405_2</t>
  </si>
  <si>
    <t>PHIY_EF_TOT_24_2406_2</t>
  </si>
  <si>
    <t>IC_HH_22_H01_2</t>
  </si>
  <si>
    <t>IC_HH_24_H01_2</t>
  </si>
  <si>
    <t>KM_AUTO_H01_2</t>
  </si>
  <si>
    <t>KM_TRAVELER_18_H01_2</t>
  </si>
  <si>
    <t>KM_TRAV_AUTO_LD_H01_2</t>
  </si>
  <si>
    <t>KM_TRAV_AUTO_CD_H01_2</t>
  </si>
  <si>
    <t>KM_TRAVELER_14_H01_2</t>
  </si>
  <si>
    <t>KM_TRAVELER_15_H01_2</t>
  </si>
  <si>
    <t>KM_TRAVELER_CD_H01_2</t>
  </si>
  <si>
    <t>KM_TRAVELER_LD_H01_2</t>
  </si>
  <si>
    <t>KM_AUTO_H01_0</t>
  </si>
  <si>
    <t>KM_TRAVELER_18_H01_0</t>
  </si>
  <si>
    <t>KM_TRAV_AUTO_LD_H01_0</t>
  </si>
  <si>
    <t>KM_TRAV_AUTO_CD_H01_0</t>
  </si>
  <si>
    <t>KM_TRAVELER_14_H01_0</t>
  </si>
  <si>
    <t>KM_TRAVELER_15_H01_0</t>
  </si>
  <si>
    <t>KM_TRAVELER_CD_H01_0</t>
  </si>
  <si>
    <t>KM_TRAVELER_LD_H01_0</t>
  </si>
  <si>
    <t>ER_OIL_0</t>
  </si>
  <si>
    <t>ER_OIL_2201_0</t>
  </si>
  <si>
    <t>ER_OIL_2202_0</t>
  </si>
  <si>
    <t>ER_ELEC_2301_0</t>
  </si>
  <si>
    <t>ER_ELEC_2302_0</t>
  </si>
  <si>
    <t>ER_ELEC_2303_0</t>
  </si>
  <si>
    <t>ER_ELEC_2304_0</t>
  </si>
  <si>
    <t>ER_ELEC_2305_0</t>
  </si>
  <si>
    <t>ER_ELEC_2306_0</t>
  </si>
  <si>
    <t>ER_ELEC_2307_0</t>
  </si>
  <si>
    <t>ER_ELEC_2308_0</t>
  </si>
  <si>
    <t>ER_ELEC_0</t>
  </si>
  <si>
    <t>ER_GAS_0</t>
  </si>
  <si>
    <t>ER_GAS_2401_0</t>
  </si>
  <si>
    <t>ER_GAS_2402_0</t>
  </si>
  <si>
    <t>ER_GAS_2403_0</t>
  </si>
  <si>
    <t>ER_GAS_2404_0</t>
  </si>
  <si>
    <t>ER_GAS_2405_0</t>
  </si>
  <si>
    <t>ER_GAS_2406_0</t>
  </si>
  <si>
    <t>ER_COAL_0</t>
  </si>
  <si>
    <t>ER_TOTAL_0</t>
  </si>
  <si>
    <t>ER_AGRICULTURE_0</t>
  </si>
  <si>
    <t>ER_INDUS_0</t>
  </si>
  <si>
    <t>ER_RESIDENTIAL_0</t>
  </si>
  <si>
    <t>ER_TERTIARY_0</t>
  </si>
  <si>
    <t>ER_TRANS_PRIVATE_0</t>
  </si>
  <si>
    <t>ER_TRANS_PUBLIC_0</t>
  </si>
  <si>
    <t>ER_AGRICULTURE_COAL_0</t>
  </si>
  <si>
    <t>ER_INDUS_COAL_0</t>
  </si>
  <si>
    <t>ER_RESIDENTIAL_COAL_0</t>
  </si>
  <si>
    <t>ER_TERTIARY_COAL_0</t>
  </si>
  <si>
    <t>ER_TRANS_PRIVATE_COAL_0</t>
  </si>
  <si>
    <t>ER_TRANS_PUBLIC_COAL_0</t>
  </si>
  <si>
    <t>ER_AGRICULTURE_OIL_0</t>
  </si>
  <si>
    <t>ER_INDUS_OIL_0</t>
  </si>
  <si>
    <t>ER_RESIDENTIAL_OIL_0</t>
  </si>
  <si>
    <t>ER_TERTIARY_OIL_0</t>
  </si>
  <si>
    <t>ER_TRANS_PRIVATE_OIL_0</t>
  </si>
  <si>
    <t>ER_TRANS_PUBLIC_OIL_0</t>
  </si>
  <si>
    <t>ER_AGRICULTURE_ELEC_0</t>
  </si>
  <si>
    <t>ER_INDUS_ELEC_0</t>
  </si>
  <si>
    <t>ER_RESIDENTIAL_ELEC_0</t>
  </si>
  <si>
    <t>ER_TERTIARY_ELEC_0</t>
  </si>
  <si>
    <t>ER_TRANS_PRIVATE_ELEC_0</t>
  </si>
  <si>
    <t>ER_TRANS_PUBLIC_ELEC_0</t>
  </si>
  <si>
    <t>ER_AGRICULTURE_GAS_0</t>
  </si>
  <si>
    <t>ER_INDUS_GAS_0</t>
  </si>
  <si>
    <t>ER_RESIDENTIAL_GAS_0</t>
  </si>
  <si>
    <t>ER_TERTIARY_GAS_0</t>
  </si>
  <si>
    <t>ER_TRANS_PRIVATE_GAS_0</t>
  </si>
  <si>
    <t>ER_TRANS_PUBLIC_GAS_0</t>
  </si>
  <si>
    <t>EMS_DC_04_0</t>
  </si>
  <si>
    <t>EMS_DC_05_0</t>
  </si>
  <si>
    <t>EMS_DC_0</t>
  </si>
  <si>
    <t>EMS_HH_0</t>
  </si>
  <si>
    <t>EMS_HH_21_0</t>
  </si>
  <si>
    <t>EMS_HH_21_H01_0</t>
  </si>
  <si>
    <t>EMS_HH_22_0</t>
  </si>
  <si>
    <t>EMS_HH_22_H01_0</t>
  </si>
  <si>
    <t>EMS_HH_24_0</t>
  </si>
  <si>
    <t>EMS_HH_24_H01_0</t>
  </si>
  <si>
    <t>EMS_SEC_TOT_01_0</t>
  </si>
  <si>
    <t>EMS_SEC_TOT_02_0</t>
  </si>
  <si>
    <t>EMS_SEC_TOT_03_0</t>
  </si>
  <si>
    <t>EMS_SEC_TOT_04_0</t>
  </si>
  <si>
    <t>EMS_SEC_TOT_05_0</t>
  </si>
  <si>
    <t>EMS_SEC_TOT_06_0</t>
  </si>
  <si>
    <t>EMS_SEC_TOT_07_0</t>
  </si>
  <si>
    <t>EMS_SEC_TOT_08_0</t>
  </si>
  <si>
    <t>EMS_SEC_TOT_09_0</t>
  </si>
  <si>
    <t>EMS_SEC_TOT_10_0</t>
  </si>
  <si>
    <t>EMS_SEC_TOT_11_0</t>
  </si>
  <si>
    <t>EMS_SEC_TOT_12_0</t>
  </si>
  <si>
    <t>EMS_SEC_TOT_13_0</t>
  </si>
  <si>
    <t>EMS_SEC_TOT_14_0</t>
  </si>
  <si>
    <t>EMS_SEC_TOT_15_0</t>
  </si>
  <si>
    <t>EMS_SEC_TOT_16_0</t>
  </si>
  <si>
    <t>EMS_SEC_TOT_17_0</t>
  </si>
  <si>
    <t>EMS_SEC_TOT_18_0</t>
  </si>
  <si>
    <t>EMS_SEC_TOT_19_0</t>
  </si>
  <si>
    <t>EMS_SEC_TOT_0</t>
  </si>
  <si>
    <t>EMS_SEC_TOT_20_0</t>
  </si>
  <si>
    <t>EMS_SEC_TOT_21_05_0</t>
  </si>
  <si>
    <t>EMS_SEC_TOT_21_06_0</t>
  </si>
  <si>
    <t>EMS_SEC_TOT_21_07_0</t>
  </si>
  <si>
    <t>EMS_SEC_TOT_21_08_0</t>
  </si>
  <si>
    <t>EMS_SEC_TOT_21_10_0</t>
  </si>
  <si>
    <t>EMS_SEC_TOT_21_12_0</t>
  </si>
  <si>
    <t>EMS_SEC_TOT_21_19_0</t>
  </si>
  <si>
    <t>EMS_SEC_TOT_21_20_0</t>
  </si>
  <si>
    <t>EMS_SEC_TOT_21_2304_0</t>
  </si>
  <si>
    <t>EMS_SEC_TOT_2201_0</t>
  </si>
  <si>
    <t>EMS_SEC_TOT_22_01_0</t>
  </si>
  <si>
    <t>EMS_SEC_TOT_22_02_0</t>
  </si>
  <si>
    <t>EMS_SEC_TOT_22_03_0</t>
  </si>
  <si>
    <t>EMS_SEC_TOT_22_04_0</t>
  </si>
  <si>
    <t>EMS_SEC_TOT_22_05_0</t>
  </si>
  <si>
    <t>EMS_SEC_TOT_22_06_0</t>
  </si>
  <si>
    <t>EMS_SEC_TOT_22_07_0</t>
  </si>
  <si>
    <t>EMS_SEC_TOT_22_08_0</t>
  </si>
  <si>
    <t>EMS_SEC_TOT_22_09_0</t>
  </si>
  <si>
    <t>EMS_SEC_TOT_22_12_0</t>
  </si>
  <si>
    <t>EMS_SEC_TOT_22_13_0</t>
  </si>
  <si>
    <t>EMS_SEC_TOT_22_14_0</t>
  </si>
  <si>
    <t>EMS_SEC_TOT_22_15_0</t>
  </si>
  <si>
    <t>EMS_SEC_TOT_22_16_0</t>
  </si>
  <si>
    <t>EMS_SEC_TOT_22_17_0</t>
  </si>
  <si>
    <t>EMS_SEC_TOT_22_18_0</t>
  </si>
  <si>
    <t>EMS_SEC_TOT_22_19_0</t>
  </si>
  <si>
    <t>EMS_SEC_TOT_22_20_0</t>
  </si>
  <si>
    <t>EMS_SEC_TOT_22_2201_0</t>
  </si>
  <si>
    <t>EMS_SEC_TOT_22_2302_0</t>
  </si>
  <si>
    <t>EMS_SEC_TOT_2302_0</t>
  </si>
  <si>
    <t>EMS_SEC_TOT_2303_0</t>
  </si>
  <si>
    <t>EMS_SEC_TOT_2304_0</t>
  </si>
  <si>
    <t>EMS_SEC_TOT_2401_0</t>
  </si>
  <si>
    <t>EMS_SEC_TOT_24_01_0</t>
  </si>
  <si>
    <t>EMS_SEC_TOT_24_02_0</t>
  </si>
  <si>
    <t>EMS_SEC_TOT_24_03_0</t>
  </si>
  <si>
    <t>EMS_SEC_TOT_24_04_0</t>
  </si>
  <si>
    <t>EMS_SEC_TOT_24_05_0</t>
  </si>
  <si>
    <t>EMS_SEC_TOT_24_06_0</t>
  </si>
  <si>
    <t>EMS_SEC_TOT_24_07_0</t>
  </si>
  <si>
    <t>EMS_SEC_TOT_24_08_0</t>
  </si>
  <si>
    <t>EMS_SEC_TOT_24_09_0</t>
  </si>
  <si>
    <t>EMS_SEC_TOT_24_10_0</t>
  </si>
  <si>
    <t>EMS_SEC_TOT_24_11_0</t>
  </si>
  <si>
    <t>EMS_SEC_TOT_24_12_0</t>
  </si>
  <si>
    <t>EMS_SEC_TOT_24_13_0</t>
  </si>
  <si>
    <t>EMS_SEC_TOT_24_14_0</t>
  </si>
  <si>
    <t>EMS_SEC_TOT_24_15_0</t>
  </si>
  <si>
    <t>EMS_SEC_TOT_24_16_0</t>
  </si>
  <si>
    <t>EMS_SEC_TOT_24_17_0</t>
  </si>
  <si>
    <t>EMS_SEC_TOT_24_18_0</t>
  </si>
  <si>
    <t>EMS_SEC_TOT_24_19_0</t>
  </si>
  <si>
    <t>EMS_SEC_TOT_24_20_0</t>
  </si>
  <si>
    <t>EMS_SEC_TOT_24_2201_0</t>
  </si>
  <si>
    <t>EMS_SEC_TOT_24_2303_0</t>
  </si>
  <si>
    <t>EMS_SEC_TOT_24_2401_0</t>
  </si>
  <si>
    <t>EMS_SECSOU_0</t>
  </si>
  <si>
    <t>EMS_SECSOU_21_0</t>
  </si>
  <si>
    <t>EMS_SECSOU_22_0</t>
  </si>
  <si>
    <t>EMS_SECSOU_24_0</t>
  </si>
  <si>
    <t>EMS_SOU_0</t>
  </si>
  <si>
    <t>EMS_SOU_21_0</t>
  </si>
  <si>
    <t>EMS_SOU_22_0</t>
  </si>
  <si>
    <t>EMS_SOU_24_0</t>
  </si>
  <si>
    <t>EMS_TOT_0</t>
  </si>
  <si>
    <t>Q_MTEP_EP_0</t>
  </si>
  <si>
    <t>Q_MTEP_EP_21_0</t>
  </si>
  <si>
    <t>Q_MTEP_EP_21_21_0</t>
  </si>
  <si>
    <t>Q_MTEP_EP_2201_0</t>
  </si>
  <si>
    <t>Q_MTEP_EP_2202_0</t>
  </si>
  <si>
    <t>Q_MTEP_EP_22_2201_0</t>
  </si>
  <si>
    <t>Q_MTEP_EP_22_2202_0</t>
  </si>
  <si>
    <t>Q_MTEP_EP_2301_0</t>
  </si>
  <si>
    <t>Q_MTEP_EP_2302_0</t>
  </si>
  <si>
    <t>Q_MTEP_EP_2303_0</t>
  </si>
  <si>
    <t>Q_MTEP_EP_2304_0</t>
  </si>
  <si>
    <t>Q_MTEP_EP_2305_0</t>
  </si>
  <si>
    <t>Q_MTEP_EP_2306_0</t>
  </si>
  <si>
    <t>Q_MTEP_EP_2307_0</t>
  </si>
  <si>
    <t>Q_MTEP_EP_2308_0</t>
  </si>
  <si>
    <t>Q_MTEP_EP_23_2301_0</t>
  </si>
  <si>
    <t>Q_MTEP_EP_23_2302_0</t>
  </si>
  <si>
    <t>Q_MTEP_EP_23_2303_0</t>
  </si>
  <si>
    <t>Q_MTEP_EP_23_2304_0</t>
  </si>
  <si>
    <t>Q_MTEP_EP_23_2305_0</t>
  </si>
  <si>
    <t>Q_MTEP_EP_23_2306_0</t>
  </si>
  <si>
    <t>Q_MTEP_EP_23_2307_0</t>
  </si>
  <si>
    <t>Q_MTEP_EP_23_2308_0</t>
  </si>
  <si>
    <t>Q_MTEP_EP_2401_0</t>
  </si>
  <si>
    <t>Q_MTEP_EP_2402_0</t>
  </si>
  <si>
    <t>Q_MTEP_EP_2403_0</t>
  </si>
  <si>
    <t>Q_MTEP_EP_2404_0</t>
  </si>
  <si>
    <t>Q_MTEP_EP_2405_0</t>
  </si>
  <si>
    <t>Q_MTEP_EP_2406_0</t>
  </si>
  <si>
    <t>Q_MTEP_EP_24_2401_0</t>
  </si>
  <si>
    <t>Q_MTEP_EP_24_2402_0</t>
  </si>
  <si>
    <t>Q_MTEP_EP_24_2403_0</t>
  </si>
  <si>
    <t>Q_MTEP_EP_24_2404_0</t>
  </si>
  <si>
    <t>Q_MTEP_EP_24_2405_0</t>
  </si>
  <si>
    <t>Q_MTEP_EP_24_2406_0</t>
  </si>
  <si>
    <t>Q_MTEP_INDUS_21_0</t>
  </si>
  <si>
    <t>Q_MTEP_INDUS_22_0</t>
  </si>
  <si>
    <t>Q_MTEP_INDUS_23_0</t>
  </si>
  <si>
    <t>Q_MTEP_INDUS_24_0</t>
  </si>
  <si>
    <t>PHIY_EF_TOT_22_2201_0</t>
  </si>
  <si>
    <t>PHIY_EF_TOT_22_2202_0</t>
  </si>
  <si>
    <t>PHIY_EF_TOT_23_2301_0</t>
  </si>
  <si>
    <t>PHIY_EF_TOT_23_2302_0</t>
  </si>
  <si>
    <t>PHIY_EF_TOT_23_2303_0</t>
  </si>
  <si>
    <t>PHIY_EF_TOT_23_2304_0</t>
  </si>
  <si>
    <t>PHIY_EF_TOT_23_2305_0</t>
  </si>
  <si>
    <t>PHIY_EF_TOT_23_2306_0</t>
  </si>
  <si>
    <t>PHIY_EF_TOT_23_2307_0</t>
  </si>
  <si>
    <t>PHIY_EF_TOT_23_2308_0</t>
  </si>
  <si>
    <t>PHIY_EF_TOT_24_2401_0</t>
  </si>
  <si>
    <t>PHIY_EF_TOT_24_2402_0</t>
  </si>
  <si>
    <t>PHIY_EF_TOT_24_2403_0</t>
  </si>
  <si>
    <t>PHIY_EF_TOT_24_2404_0</t>
  </si>
  <si>
    <t>PHIY_EF_TOT_24_2405_0</t>
  </si>
  <si>
    <t>PHIY_EF_TOT_24_2406_0</t>
  </si>
  <si>
    <t>IC_HH_22_H01_0</t>
  </si>
  <si>
    <t>IC_HH_24_H01_0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</si>
</sst>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%"/>
    <numFmt numFmtId="166" formatCode="#,##0.0"/>
    <numFmt numFmtId="167" formatCode="0.000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8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  <scheme val="minor"/>
    </font>
    <font>
      <b/>
      <sz val="16"/>
      <color theme="1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i/>
      <sz val="11"/>
      <color theme="0" tint="-0.34998626667073579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auto="1"/>
      </top>
      <bottom style="dotted">
        <color auto="1"/>
      </bottom>
      <diagonal/>
    </border>
    <border>
      <left/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/>
      <top/>
      <bottom style="dotted">
        <color auto="1"/>
      </bottom>
      <diagonal/>
    </border>
    <border>
      <left/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/>
      <top style="dotted">
        <color auto="1"/>
      </top>
      <bottom style="dotted">
        <color auto="1"/>
      </bottom>
      <diagonal/>
    </border>
    <border>
      <left/>
      <right style="thin">
        <color indexed="64"/>
      </right>
      <top style="dotted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tted">
        <color auto="1"/>
      </bottom>
      <diagonal/>
    </border>
    <border>
      <left style="thin">
        <color indexed="64"/>
      </left>
      <right style="thin">
        <color indexed="64"/>
      </right>
      <top/>
      <bottom style="dott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tted">
        <color auto="1"/>
      </top>
      <bottom style="dotted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/>
      <diagonal/>
    </border>
    <border>
      <left style="thin">
        <color indexed="64"/>
      </left>
      <right/>
      <top style="dotted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5" fillId="0" borderId="0"/>
    <xf numFmtId="0" fontId="19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5" fillId="0" borderId="0"/>
  </cellStyleXfs>
  <cellXfs count="274">
    <xf numFmtId="0" fontId="0" fillId="0" borderId="0" xfId="0"/>
    <xf numFmtId="0" fontId="3" fillId="0" borderId="0" xfId="0" applyFont="1"/>
    <xf numFmtId="0" fontId="0" fillId="2" borderId="1" xfId="0" applyFill="1" applyBorder="1"/>
    <xf numFmtId="0" fontId="0" fillId="2" borderId="0" xfId="0" applyFill="1"/>
    <xf numFmtId="0" fontId="2" fillId="2" borderId="1" xfId="0" applyFont="1" applyFill="1" applyBorder="1" applyAlignment="1">
      <alignment horizontal="right"/>
    </xf>
    <xf numFmtId="0" fontId="2" fillId="2" borderId="1" xfId="0" applyFont="1" applyFill="1" applyBorder="1"/>
    <xf numFmtId="1" fontId="2" fillId="3" borderId="3" xfId="0" applyNumberFormat="1" applyFont="1" applyFill="1" applyBorder="1" applyAlignment="1">
      <alignment horizontal="right"/>
    </xf>
    <xf numFmtId="0" fontId="0" fillId="2" borderId="3" xfId="0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0" fontId="0" fillId="0" borderId="3" xfId="0" applyBorder="1"/>
    <xf numFmtId="0" fontId="4" fillId="0" borderId="0" xfId="0" applyFont="1"/>
    <xf numFmtId="0" fontId="5" fillId="0" borderId="0" xfId="0" applyFont="1"/>
    <xf numFmtId="0" fontId="2" fillId="0" borderId="1" xfId="0" applyFont="1" applyBorder="1"/>
    <xf numFmtId="0" fontId="7" fillId="0" borderId="0" xfId="0" applyFont="1" applyAlignment="1">
      <alignment horizontal="left" indent="2"/>
    </xf>
    <xf numFmtId="0" fontId="9" fillId="0" borderId="0" xfId="0" applyFont="1"/>
    <xf numFmtId="0" fontId="10" fillId="0" borderId="0" xfId="0" applyFont="1"/>
    <xf numFmtId="1" fontId="2" fillId="2" borderId="1" xfId="0" applyNumberFormat="1" applyFont="1" applyFill="1" applyBorder="1" applyAlignment="1">
      <alignment horizontal="left"/>
    </xf>
    <xf numFmtId="0" fontId="0" fillId="2" borderId="2" xfId="0" applyFill="1" applyBorder="1"/>
    <xf numFmtId="1" fontId="0" fillId="2" borderId="0" xfId="0" applyNumberFormat="1" applyFill="1" applyAlignment="1">
      <alignment horizontal="right"/>
    </xf>
    <xf numFmtId="1" fontId="0" fillId="2" borderId="3" xfId="0" applyNumberFormat="1" applyFill="1" applyBorder="1" applyAlignment="1">
      <alignment horizontal="right"/>
    </xf>
    <xf numFmtId="3" fontId="0" fillId="0" borderId="0" xfId="0" applyNumberFormat="1"/>
    <xf numFmtId="3" fontId="2" fillId="3" borderId="3" xfId="0" applyNumberFormat="1" applyFont="1" applyFill="1" applyBorder="1" applyAlignment="1">
      <alignment horizontal="right"/>
    </xf>
    <xf numFmtId="0" fontId="2" fillId="0" borderId="0" xfId="0" applyFont="1"/>
    <xf numFmtId="1" fontId="0" fillId="0" borderId="0" xfId="0" applyNumberFormat="1"/>
    <xf numFmtId="0" fontId="2" fillId="2" borderId="0" xfId="0" applyFont="1" applyFill="1" applyAlignment="1">
      <alignment horizontal="right"/>
    </xf>
    <xf numFmtId="0" fontId="2" fillId="2" borderId="4" xfId="0" applyFont="1" applyFill="1" applyBorder="1" applyAlignment="1">
      <alignment horizontal="right"/>
    </xf>
    <xf numFmtId="1" fontId="2" fillId="3" borderId="4" xfId="0" applyNumberFormat="1" applyFont="1" applyFill="1" applyBorder="1" applyAlignment="1">
      <alignment horizontal="right"/>
    </xf>
    <xf numFmtId="1" fontId="0" fillId="2" borderId="5" xfId="0" applyNumberFormat="1" applyFill="1" applyBorder="1" applyAlignment="1">
      <alignment horizontal="right"/>
    </xf>
    <xf numFmtId="1" fontId="2" fillId="4" borderId="4" xfId="0" applyNumberFormat="1" applyFont="1" applyFill="1" applyBorder="1"/>
    <xf numFmtId="0" fontId="6" fillId="0" borderId="1" xfId="0" applyFont="1" applyBorder="1"/>
    <xf numFmtId="3" fontId="0" fillId="2" borderId="0" xfId="0" applyNumberFormat="1" applyFill="1" applyAlignment="1">
      <alignment horizontal="right"/>
    </xf>
    <xf numFmtId="0" fontId="10" fillId="0" borderId="3" xfId="0" applyFont="1" applyBorder="1"/>
    <xf numFmtId="1" fontId="2" fillId="2" borderId="1" xfId="0" applyNumberFormat="1" applyFont="1" applyFill="1" applyBorder="1" applyAlignment="1">
      <alignment horizontal="right"/>
    </xf>
    <xf numFmtId="1" fontId="2" fillId="0" borderId="0" xfId="0" applyNumberFormat="1" applyFont="1" applyAlignment="1">
      <alignment horizontal="right"/>
    </xf>
    <xf numFmtId="1" fontId="11" fillId="5" borderId="1" xfId="0" applyNumberFormat="1" applyFont="1" applyFill="1" applyBorder="1" applyAlignment="1">
      <alignment horizontal="right"/>
    </xf>
    <xf numFmtId="1" fontId="11" fillId="5" borderId="4" xfId="0" applyNumberFormat="1" applyFont="1" applyFill="1" applyBorder="1" applyAlignment="1">
      <alignment horizontal="right"/>
    </xf>
    <xf numFmtId="1" fontId="16" fillId="2" borderId="0" xfId="0" applyNumberFormat="1" applyFont="1" applyFill="1" applyAlignment="1">
      <alignment horizontal="right"/>
    </xf>
    <xf numFmtId="1" fontId="11" fillId="6" borderId="1" xfId="0" applyNumberFormat="1" applyFont="1" applyFill="1" applyBorder="1"/>
    <xf numFmtId="164" fontId="0" fillId="0" borderId="0" xfId="0" applyNumberFormat="1"/>
    <xf numFmtId="1" fontId="11" fillId="6" borderId="4" xfId="0" applyNumberFormat="1" applyFont="1" applyFill="1" applyBorder="1"/>
    <xf numFmtId="1" fontId="16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6" fillId="0" borderId="0" xfId="0" applyFont="1"/>
    <xf numFmtId="0" fontId="2" fillId="0" borderId="0" xfId="0" applyFont="1" applyAlignment="1">
      <alignment horizontal="right"/>
    </xf>
    <xf numFmtId="1" fontId="11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11" fillId="0" borderId="0" xfId="0" applyNumberFormat="1" applyFont="1"/>
    <xf numFmtId="1" fontId="2" fillId="0" borderId="0" xfId="0" applyNumberFormat="1" applyFont="1"/>
    <xf numFmtId="164" fontId="14" fillId="0" borderId="0" xfId="0" applyNumberFormat="1" applyFont="1"/>
    <xf numFmtId="1" fontId="13" fillId="0" borderId="0" xfId="0" applyNumberFormat="1" applyFont="1"/>
    <xf numFmtId="2" fontId="2" fillId="0" borderId="0" xfId="0" applyNumberFormat="1" applyFont="1"/>
    <xf numFmtId="165" fontId="2" fillId="0" borderId="0" xfId="1" applyNumberFormat="1" applyFont="1" applyFill="1" applyBorder="1" applyAlignment="1">
      <alignment horizontal="right"/>
    </xf>
    <xf numFmtId="2" fontId="0" fillId="0" borderId="0" xfId="0" applyNumberFormat="1" applyAlignment="1">
      <alignment horizontal="right"/>
    </xf>
    <xf numFmtId="165" fontId="2" fillId="0" borderId="0" xfId="1" applyNumberFormat="1" applyFont="1" applyFill="1" applyBorder="1"/>
    <xf numFmtId="164" fontId="0" fillId="2" borderId="0" xfId="0" applyNumberFormat="1" applyFill="1" applyAlignment="1">
      <alignment horizontal="right"/>
    </xf>
    <xf numFmtId="0" fontId="7" fillId="2" borderId="0" xfId="0" applyFont="1" applyFill="1" applyAlignment="1">
      <alignment horizontal="left" indent="2"/>
    </xf>
    <xf numFmtId="1" fontId="2" fillId="7" borderId="1" xfId="0" applyNumberFormat="1" applyFont="1" applyFill="1" applyBorder="1" applyAlignment="1">
      <alignment horizontal="right"/>
    </xf>
    <xf numFmtId="1" fontId="2" fillId="8" borderId="1" xfId="0" applyNumberFormat="1" applyFont="1" applyFill="1" applyBorder="1"/>
    <xf numFmtId="2" fontId="0" fillId="2" borderId="0" xfId="0" applyNumberFormat="1" applyFill="1" applyAlignment="1">
      <alignment horizontal="right"/>
    </xf>
    <xf numFmtId="164" fontId="2" fillId="8" borderId="1" xfId="0" applyNumberFormat="1" applyFont="1" applyFill="1" applyBorder="1"/>
    <xf numFmtId="164" fontId="2" fillId="7" borderId="1" xfId="0" applyNumberFormat="1" applyFont="1" applyFill="1" applyBorder="1" applyAlignment="1">
      <alignment horizontal="right"/>
    </xf>
    <xf numFmtId="0" fontId="19" fillId="0" borderId="0" xfId="3" applyFill="1"/>
    <xf numFmtId="2" fontId="2" fillId="2" borderId="3" xfId="0" applyNumberFormat="1" applyFont="1" applyFill="1" applyBorder="1" applyAlignment="1">
      <alignment horizontal="right"/>
    </xf>
    <xf numFmtId="2" fontId="2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2" borderId="0" xfId="0" applyFont="1" applyFill="1"/>
    <xf numFmtId="0" fontId="6" fillId="2" borderId="3" xfId="0" applyFont="1" applyFill="1" applyBorder="1"/>
    <xf numFmtId="0" fontId="6" fillId="2" borderId="0" xfId="0" applyFont="1" applyFill="1"/>
    <xf numFmtId="1" fontId="0" fillId="2" borderId="0" xfId="0" applyNumberFormat="1" applyFill="1"/>
    <xf numFmtId="0" fontId="3" fillId="2" borderId="0" xfId="0" applyFont="1" applyFill="1"/>
    <xf numFmtId="164" fontId="0" fillId="2" borderId="0" xfId="0" applyNumberFormat="1" applyFill="1"/>
    <xf numFmtId="1" fontId="2" fillId="8" borderId="4" xfId="0" applyNumberFormat="1" applyFont="1" applyFill="1" applyBorder="1"/>
    <xf numFmtId="0" fontId="6" fillId="2" borderId="1" xfId="0" applyFont="1" applyFill="1" applyBorder="1"/>
    <xf numFmtId="0" fontId="8" fillId="2" borderId="2" xfId="0" applyFont="1" applyFill="1" applyBorder="1"/>
    <xf numFmtId="3" fontId="2" fillId="9" borderId="11" xfId="0" applyNumberFormat="1" applyFont="1" applyFill="1" applyBorder="1" applyAlignment="1">
      <alignment horizontal="right"/>
    </xf>
    <xf numFmtId="0" fontId="0" fillId="2" borderId="12" xfId="0" applyFill="1" applyBorder="1"/>
    <xf numFmtId="3" fontId="2" fillId="3" borderId="13" xfId="0" applyNumberFormat="1" applyFont="1" applyFill="1" applyBorder="1" applyAlignment="1">
      <alignment horizontal="right"/>
    </xf>
    <xf numFmtId="0" fontId="10" fillId="2" borderId="0" xfId="0" applyFont="1" applyFill="1"/>
    <xf numFmtId="3" fontId="0" fillId="2" borderId="13" xfId="0" applyNumberFormat="1" applyFill="1" applyBorder="1" applyAlignment="1">
      <alignment horizontal="right"/>
    </xf>
    <xf numFmtId="0" fontId="7" fillId="2" borderId="3" xfId="0" applyFont="1" applyFill="1" applyBorder="1" applyAlignment="1">
      <alignment horizontal="left" indent="2"/>
    </xf>
    <xf numFmtId="3" fontId="0" fillId="2" borderId="3" xfId="0" applyNumberFormat="1" applyFill="1" applyBorder="1" applyAlignment="1">
      <alignment horizontal="right"/>
    </xf>
    <xf numFmtId="0" fontId="2" fillId="2" borderId="11" xfId="0" applyFont="1" applyFill="1" applyBorder="1"/>
    <xf numFmtId="3" fontId="2" fillId="9" borderId="2" xfId="0" applyNumberFormat="1" applyFont="1" applyFill="1" applyBorder="1" applyAlignment="1">
      <alignment horizontal="right"/>
    </xf>
    <xf numFmtId="0" fontId="2" fillId="2" borderId="0" xfId="0" applyFont="1" applyFill="1"/>
    <xf numFmtId="3" fontId="2" fillId="3" borderId="12" xfId="0" applyNumberFormat="1" applyFont="1" applyFill="1" applyBorder="1" applyAlignment="1">
      <alignment horizontal="right"/>
    </xf>
    <xf numFmtId="0" fontId="7" fillId="2" borderId="14" xfId="0" applyFont="1" applyFill="1" applyBorder="1" applyAlignment="1">
      <alignment horizontal="left" indent="2"/>
    </xf>
    <xf numFmtId="0" fontId="10" fillId="2" borderId="14" xfId="0" applyFont="1" applyFill="1" applyBorder="1"/>
    <xf numFmtId="0" fontId="2" fillId="2" borderId="12" xfId="0" applyFont="1" applyFill="1" applyBorder="1"/>
    <xf numFmtId="3" fontId="0" fillId="2" borderId="0" xfId="1" applyNumberFormat="1" applyFont="1" applyFill="1" applyBorder="1" applyAlignment="1">
      <alignment horizontal="right"/>
    </xf>
    <xf numFmtId="0" fontId="10" fillId="2" borderId="3" xfId="0" applyFont="1" applyFill="1" applyBorder="1"/>
    <xf numFmtId="165" fontId="2" fillId="3" borderId="13" xfId="0" applyNumberFormat="1" applyFont="1" applyFill="1" applyBorder="1" applyAlignment="1">
      <alignment horizontal="right"/>
    </xf>
    <xf numFmtId="165" fontId="0" fillId="2" borderId="0" xfId="0" applyNumberFormat="1" applyFill="1" applyAlignment="1">
      <alignment horizontal="right"/>
    </xf>
    <xf numFmtId="165" fontId="0" fillId="2" borderId="13" xfId="0" applyNumberFormat="1" applyFill="1" applyBorder="1" applyAlignment="1">
      <alignment horizontal="right"/>
    </xf>
    <xf numFmtId="165" fontId="0" fillId="2" borderId="3" xfId="0" applyNumberFormat="1" applyFill="1" applyBorder="1" applyAlignment="1">
      <alignment horizontal="right"/>
    </xf>
    <xf numFmtId="165" fontId="2" fillId="3" borderId="12" xfId="0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3" xfId="1" applyNumberFormat="1" applyFont="1" applyFill="1" applyBorder="1" applyAlignment="1">
      <alignment horizontal="right"/>
    </xf>
    <xf numFmtId="165" fontId="0" fillId="2" borderId="2" xfId="0" applyNumberFormat="1" applyFill="1" applyBorder="1" applyAlignment="1">
      <alignment horizontal="right"/>
    </xf>
    <xf numFmtId="1" fontId="2" fillId="2" borderId="0" xfId="0" applyNumberFormat="1" applyFont="1" applyFill="1" applyAlignment="1">
      <alignment horizontal="right"/>
    </xf>
    <xf numFmtId="11" fontId="0" fillId="0" borderId="0" xfId="0" applyNumberFormat="1"/>
    <xf numFmtId="0" fontId="2" fillId="2" borderId="1" xfId="0" applyFont="1" applyFill="1" applyBorder="1" applyAlignment="1">
      <alignment horizontal="right" wrapText="1" shrinkToFit="1"/>
    </xf>
    <xf numFmtId="3" fontId="0" fillId="0" borderId="0" xfId="0" applyNumberFormat="1" applyAlignment="1">
      <alignment horizontal="right"/>
    </xf>
    <xf numFmtId="164" fontId="20" fillId="2" borderId="0" xfId="0" applyNumberFormat="1" applyFont="1" applyFill="1"/>
    <xf numFmtId="1" fontId="20" fillId="2" borderId="0" xfId="0" applyNumberFormat="1" applyFont="1" applyFill="1"/>
    <xf numFmtId="1" fontId="2" fillId="2" borderId="0" xfId="0" applyNumberFormat="1" applyFont="1" applyFill="1"/>
    <xf numFmtId="1" fontId="11" fillId="2" borderId="0" xfId="0" applyNumberFormat="1" applyFont="1" applyFill="1"/>
    <xf numFmtId="0" fontId="16" fillId="2" borderId="0" xfId="0" applyFont="1" applyFill="1"/>
    <xf numFmtId="1" fontId="2" fillId="2" borderId="16" xfId="0" applyNumberFormat="1" applyFont="1" applyFill="1" applyBorder="1" applyAlignment="1">
      <alignment horizontal="right"/>
    </xf>
    <xf numFmtId="1" fontId="2" fillId="3" borderId="9" xfId="0" applyNumberFormat="1" applyFont="1" applyFill="1" applyBorder="1" applyAlignment="1">
      <alignment horizontal="right"/>
    </xf>
    <xf numFmtId="1" fontId="2" fillId="3" borderId="10" xfId="0" applyNumberFormat="1" applyFont="1" applyFill="1" applyBorder="1" applyAlignment="1">
      <alignment horizontal="right"/>
    </xf>
    <xf numFmtId="1" fontId="0" fillId="2" borderId="6" xfId="0" applyNumberFormat="1" applyFill="1" applyBorder="1" applyAlignment="1">
      <alignment horizontal="right"/>
    </xf>
    <xf numFmtId="1" fontId="2" fillId="3" borderId="16" xfId="0" applyNumberFormat="1" applyFont="1" applyFill="1" applyBorder="1" applyAlignment="1">
      <alignment horizontal="right"/>
    </xf>
    <xf numFmtId="1" fontId="0" fillId="2" borderId="9" xfId="0" applyNumberFormat="1" applyFill="1" applyBorder="1" applyAlignment="1">
      <alignment horizontal="right"/>
    </xf>
    <xf numFmtId="1" fontId="0" fillId="2" borderId="10" xfId="0" applyNumberFormat="1" applyFill="1" applyBorder="1" applyAlignment="1">
      <alignment horizontal="right"/>
    </xf>
    <xf numFmtId="1" fontId="2" fillId="4" borderId="16" xfId="0" applyNumberFormat="1" applyFont="1" applyFill="1" applyBorder="1"/>
    <xf numFmtId="1" fontId="2" fillId="2" borderId="4" xfId="0" applyNumberFormat="1" applyFont="1" applyFill="1" applyBorder="1" applyAlignment="1">
      <alignment horizontal="right"/>
    </xf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1" fontId="2" fillId="3" borderId="17" xfId="0" applyNumberFormat="1" applyFont="1" applyFill="1" applyBorder="1" applyAlignment="1">
      <alignment horizontal="right"/>
    </xf>
    <xf numFmtId="1" fontId="0" fillId="2" borderId="18" xfId="0" applyNumberFormat="1" applyFill="1" applyBorder="1" applyAlignment="1">
      <alignment horizontal="right"/>
    </xf>
    <xf numFmtId="1" fontId="2" fillId="3" borderId="15" xfId="0" applyNumberFormat="1" applyFont="1" applyFill="1" applyBorder="1" applyAlignment="1">
      <alignment horizontal="right"/>
    </xf>
    <xf numFmtId="1" fontId="0" fillId="2" borderId="17" xfId="0" applyNumberFormat="1" applyFill="1" applyBorder="1" applyAlignment="1">
      <alignment horizontal="right"/>
    </xf>
    <xf numFmtId="1" fontId="2" fillId="4" borderId="15" xfId="0" applyNumberFormat="1" applyFont="1" applyFill="1" applyBorder="1"/>
    <xf numFmtId="3" fontId="2" fillId="9" borderId="19" xfId="0" applyNumberFormat="1" applyFont="1" applyFill="1" applyBorder="1" applyAlignment="1">
      <alignment horizontal="right"/>
    </xf>
    <xf numFmtId="3" fontId="2" fillId="9" borderId="20" xfId="0" applyNumberFormat="1" applyFont="1" applyFill="1" applyBorder="1" applyAlignment="1">
      <alignment horizontal="right"/>
    </xf>
    <xf numFmtId="3" fontId="0" fillId="2" borderId="5" xfId="0" applyNumberFormat="1" applyFill="1" applyBorder="1" applyAlignment="1">
      <alignment horizontal="right"/>
    </xf>
    <xf numFmtId="3" fontId="0" fillId="2" borderId="6" xfId="0" applyNumberFormat="1" applyFill="1" applyBorder="1" applyAlignment="1">
      <alignment horizontal="right"/>
    </xf>
    <xf numFmtId="3" fontId="2" fillId="9" borderId="7" xfId="0" applyNumberFormat="1" applyFont="1" applyFill="1" applyBorder="1" applyAlignment="1">
      <alignment horizontal="right"/>
    </xf>
    <xf numFmtId="3" fontId="2" fillId="9" borderId="25" xfId="0" applyNumberFormat="1" applyFont="1" applyFill="1" applyBorder="1" applyAlignment="1">
      <alignment horizontal="right"/>
    </xf>
    <xf numFmtId="3" fontId="0" fillId="2" borderId="18" xfId="0" applyNumberFormat="1" applyFill="1" applyBorder="1" applyAlignment="1">
      <alignment horizontal="right"/>
    </xf>
    <xf numFmtId="3" fontId="2" fillId="3" borderId="9" xfId="0" applyNumberFormat="1" applyFont="1" applyFill="1" applyBorder="1" applyAlignment="1">
      <alignment horizontal="right"/>
    </xf>
    <xf numFmtId="3" fontId="2" fillId="3" borderId="10" xfId="0" applyNumberFormat="1" applyFont="1" applyFill="1" applyBorder="1" applyAlignment="1">
      <alignment horizontal="right"/>
    </xf>
    <xf numFmtId="165" fontId="0" fillId="2" borderId="8" xfId="0" applyNumberFormat="1" applyFill="1" applyBorder="1" applyAlignment="1">
      <alignment horizontal="right"/>
    </xf>
    <xf numFmtId="165" fontId="0" fillId="2" borderId="7" xfId="0" applyNumberFormat="1" applyFill="1" applyBorder="1" applyAlignment="1">
      <alignment horizontal="right"/>
    </xf>
    <xf numFmtId="165" fontId="0" fillId="2" borderId="5" xfId="0" applyNumberFormat="1" applyFill="1" applyBorder="1" applyAlignment="1">
      <alignment horizontal="right"/>
    </xf>
    <xf numFmtId="165" fontId="0" fillId="2" borderId="6" xfId="0" applyNumberFormat="1" applyFill="1" applyBorder="1" applyAlignment="1">
      <alignment horizontal="right"/>
    </xf>
    <xf numFmtId="165" fontId="0" fillId="2" borderId="9" xfId="0" applyNumberFormat="1" applyFill="1" applyBorder="1" applyAlignment="1">
      <alignment horizontal="right"/>
    </xf>
    <xf numFmtId="165" fontId="0" fillId="2" borderId="10" xfId="0" applyNumberFormat="1" applyFill="1" applyBorder="1" applyAlignment="1">
      <alignment horizontal="right"/>
    </xf>
    <xf numFmtId="3" fontId="2" fillId="3" borderId="17" xfId="0" applyNumberFormat="1" applyFont="1" applyFill="1" applyBorder="1" applyAlignment="1">
      <alignment horizontal="right"/>
    </xf>
    <xf numFmtId="165" fontId="0" fillId="2" borderId="27" xfId="0" applyNumberFormat="1" applyFill="1" applyBorder="1" applyAlignment="1">
      <alignment horizontal="right"/>
    </xf>
    <xf numFmtId="165" fontId="0" fillId="2" borderId="18" xfId="0" applyNumberFormat="1" applyFill="1" applyBorder="1" applyAlignment="1">
      <alignment horizontal="right"/>
    </xf>
    <xf numFmtId="165" fontId="0" fillId="2" borderId="17" xfId="0" applyNumberFormat="1" applyFill="1" applyBorder="1" applyAlignment="1">
      <alignment horizontal="right"/>
    </xf>
    <xf numFmtId="165" fontId="2" fillId="3" borderId="26" xfId="0" applyNumberFormat="1" applyFont="1" applyFill="1" applyBorder="1" applyAlignment="1">
      <alignment horizontal="right"/>
    </xf>
    <xf numFmtId="165" fontId="0" fillId="2" borderId="26" xfId="0" applyNumberFormat="1" applyFill="1" applyBorder="1" applyAlignment="1">
      <alignment horizontal="right"/>
    </xf>
    <xf numFmtId="165" fontId="2" fillId="3" borderId="28" xfId="0" applyNumberFormat="1" applyFont="1" applyFill="1" applyBorder="1" applyAlignment="1">
      <alignment horizontal="right"/>
    </xf>
    <xf numFmtId="165" fontId="0" fillId="2" borderId="18" xfId="1" applyNumberFormat="1" applyFont="1" applyFill="1" applyBorder="1" applyAlignment="1">
      <alignment horizontal="right"/>
    </xf>
    <xf numFmtId="165" fontId="0" fillId="2" borderId="17" xfId="1" applyNumberFormat="1" applyFont="1" applyFill="1" applyBorder="1" applyAlignment="1">
      <alignment horizontal="right"/>
    </xf>
    <xf numFmtId="165" fontId="2" fillId="3" borderId="21" xfId="0" applyNumberFormat="1" applyFont="1" applyFill="1" applyBorder="1" applyAlignment="1">
      <alignment horizontal="right"/>
    </xf>
    <xf numFmtId="165" fontId="2" fillId="3" borderId="22" xfId="0" applyNumberFormat="1" applyFont="1" applyFill="1" applyBorder="1" applyAlignment="1">
      <alignment horizontal="right"/>
    </xf>
    <xf numFmtId="165" fontId="0" fillId="2" borderId="21" xfId="0" applyNumberFormat="1" applyFill="1" applyBorder="1" applyAlignment="1">
      <alignment horizontal="right"/>
    </xf>
    <xf numFmtId="165" fontId="0" fillId="2" borderId="22" xfId="0" applyNumberFormat="1" applyFill="1" applyBorder="1" applyAlignment="1">
      <alignment horizontal="right"/>
    </xf>
    <xf numFmtId="165" fontId="2" fillId="3" borderId="23" xfId="0" applyNumberFormat="1" applyFont="1" applyFill="1" applyBorder="1" applyAlignment="1">
      <alignment horizontal="right"/>
    </xf>
    <xf numFmtId="165" fontId="2" fillId="3" borderId="24" xfId="0" applyNumberFormat="1" applyFont="1" applyFill="1" applyBorder="1" applyAlignment="1">
      <alignment horizontal="right"/>
    </xf>
    <xf numFmtId="165" fontId="0" fillId="2" borderId="5" xfId="1" applyNumberFormat="1" applyFont="1" applyFill="1" applyBorder="1" applyAlignment="1">
      <alignment horizontal="right"/>
    </xf>
    <xf numFmtId="165" fontId="0" fillId="2" borderId="6" xfId="1" applyNumberFormat="1" applyFont="1" applyFill="1" applyBorder="1" applyAlignment="1">
      <alignment horizontal="right"/>
    </xf>
    <xf numFmtId="165" fontId="0" fillId="2" borderId="9" xfId="1" applyNumberFormat="1" applyFont="1" applyFill="1" applyBorder="1" applyAlignment="1">
      <alignment horizontal="right"/>
    </xf>
    <xf numFmtId="165" fontId="0" fillId="2" borderId="10" xfId="1" applyNumberFormat="1" applyFont="1" applyFill="1" applyBorder="1" applyAlignment="1">
      <alignment horizontal="right"/>
    </xf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5" fontId="0" fillId="0" borderId="0" xfId="0" applyNumberFormat="1"/>
    <xf numFmtId="165" fontId="0" fillId="0" borderId="33" xfId="0" applyNumberFormat="1" applyBorder="1"/>
    <xf numFmtId="0" fontId="0" fillId="0" borderId="34" xfId="0" applyBorder="1"/>
    <xf numFmtId="165" fontId="0" fillId="0" borderId="35" xfId="0" applyNumberFormat="1" applyBorder="1"/>
    <xf numFmtId="165" fontId="0" fillId="0" borderId="36" xfId="0" applyNumberFormat="1" applyBorder="1"/>
    <xf numFmtId="165" fontId="2" fillId="3" borderId="21" xfId="0" applyNumberFormat="1" applyFont="1" applyFill="1" applyBorder="1" applyAlignment="1">
      <alignment horizontal="center"/>
    </xf>
    <xf numFmtId="165" fontId="2" fillId="3" borderId="26" xfId="0" applyNumberFormat="1" applyFont="1" applyFill="1" applyBorder="1" applyAlignment="1">
      <alignment horizontal="center"/>
    </xf>
    <xf numFmtId="1" fontId="21" fillId="2" borderId="0" xfId="0" applyNumberFormat="1" applyFont="1" applyFill="1" applyAlignment="1">
      <alignment horizontal="right"/>
    </xf>
    <xf numFmtId="0" fontId="2" fillId="2" borderId="4" xfId="0" applyFont="1" applyFill="1" applyBorder="1" applyAlignment="1">
      <alignment horizontal="right" wrapText="1" shrinkToFit="1"/>
    </xf>
    <xf numFmtId="1" fontId="11" fillId="5" borderId="15" xfId="0" applyNumberFormat="1" applyFont="1" applyFill="1" applyBorder="1" applyAlignment="1">
      <alignment horizontal="right"/>
    </xf>
    <xf numFmtId="1" fontId="16" fillId="2" borderId="5" xfId="0" applyNumberFormat="1" applyFont="1" applyFill="1" applyBorder="1" applyAlignment="1">
      <alignment horizontal="right"/>
    </xf>
    <xf numFmtId="1" fontId="11" fillId="6" borderId="15" xfId="0" applyNumberFormat="1" applyFont="1" applyFill="1" applyBorder="1"/>
    <xf numFmtId="0" fontId="12" fillId="2" borderId="4" xfId="0" applyFont="1" applyFill="1" applyBorder="1"/>
    <xf numFmtId="0" fontId="0" fillId="0" borderId="2" xfId="0" applyBorder="1"/>
    <xf numFmtId="1" fontId="2" fillId="3" borderId="4" xfId="0" applyNumberFormat="1" applyFont="1" applyFill="1" applyBorder="1" applyAlignment="1">
      <alignment horizontal="left"/>
    </xf>
    <xf numFmtId="0" fontId="7" fillId="2" borderId="8" xfId="0" applyFont="1" applyFill="1" applyBorder="1" applyAlignment="1">
      <alignment horizontal="left" indent="2"/>
    </xf>
    <xf numFmtId="0" fontId="7" fillId="2" borderId="5" xfId="0" applyFont="1" applyFill="1" applyBorder="1" applyAlignment="1">
      <alignment horizontal="left" indent="2"/>
    </xf>
    <xf numFmtId="1" fontId="2" fillId="5" borderId="4" xfId="0" applyNumberFormat="1" applyFont="1" applyFill="1" applyBorder="1" applyAlignment="1">
      <alignment horizontal="left"/>
    </xf>
    <xf numFmtId="1" fontId="2" fillId="6" borderId="4" xfId="0" applyNumberFormat="1" applyFont="1" applyFill="1" applyBorder="1"/>
    <xf numFmtId="0" fontId="2" fillId="10" borderId="0" xfId="0" applyFont="1" applyFill="1"/>
    <xf numFmtId="0" fontId="22" fillId="2" borderId="0" xfId="4" applyFill="1" applyBorder="1"/>
    <xf numFmtId="9" fontId="22" fillId="0" borderId="0" xfId="4" applyNumberFormat="1"/>
    <xf numFmtId="166" fontId="2" fillId="9" borderId="2" xfId="0" applyNumberFormat="1" applyFont="1" applyFill="1" applyBorder="1" applyAlignment="1">
      <alignment horizontal="right"/>
    </xf>
    <xf numFmtId="9" fontId="2" fillId="3" borderId="23" xfId="0" applyNumberFormat="1" applyFont="1" applyFill="1" applyBorder="1" applyAlignment="1">
      <alignment horizontal="right"/>
    </xf>
    <xf numFmtId="0" fontId="5" fillId="0" borderId="4" xfId="0" applyFont="1" applyBorder="1"/>
    <xf numFmtId="0" fontId="2" fillId="2" borderId="5" xfId="0" applyFont="1" applyFill="1" applyBorder="1"/>
    <xf numFmtId="0" fontId="7" fillId="2" borderId="38" xfId="0" applyFont="1" applyFill="1" applyBorder="1" applyAlignment="1">
      <alignment vertical="center"/>
    </xf>
    <xf numFmtId="165" fontId="0" fillId="2" borderId="18" xfId="0" applyNumberFormat="1" applyFill="1" applyBorder="1" applyAlignment="1">
      <alignment vertical="center"/>
    </xf>
    <xf numFmtId="165" fontId="0" fillId="2" borderId="37" xfId="0" applyNumberFormat="1" applyFill="1" applyBorder="1" applyAlignment="1">
      <alignment vertical="center"/>
    </xf>
    <xf numFmtId="0" fontId="7" fillId="2" borderId="5" xfId="0" applyFont="1" applyFill="1" applyBorder="1" applyAlignment="1">
      <alignment vertical="center"/>
    </xf>
    <xf numFmtId="0" fontId="22" fillId="0" borderId="9" xfId="4" applyBorder="1"/>
    <xf numFmtId="165" fontId="22" fillId="2" borderId="17" xfId="4" applyNumberFormat="1" applyFill="1" applyBorder="1" applyAlignment="1">
      <alignment vertical="center"/>
    </xf>
    <xf numFmtId="0" fontId="3" fillId="10" borderId="0" xfId="0" applyFont="1" applyFill="1"/>
    <xf numFmtId="1" fontId="2" fillId="7" borderId="4" xfId="0" applyNumberFormat="1" applyFont="1" applyFill="1" applyBorder="1" applyAlignment="1">
      <alignment horizontal="left"/>
    </xf>
    <xf numFmtId="1" fontId="2" fillId="7" borderId="15" xfId="0" applyNumberFormat="1" applyFont="1" applyFill="1" applyBorder="1" applyAlignment="1">
      <alignment horizontal="right"/>
    </xf>
    <xf numFmtId="164" fontId="2" fillId="8" borderId="15" xfId="0" applyNumberFormat="1" applyFont="1" applyFill="1" applyBorder="1"/>
    <xf numFmtId="0" fontId="22" fillId="2" borderId="0" xfId="4" applyFill="1"/>
    <xf numFmtId="2" fontId="22" fillId="2" borderId="0" xfId="4" applyNumberFormat="1" applyFill="1" applyBorder="1" applyAlignment="1">
      <alignment horizontal="right"/>
    </xf>
    <xf numFmtId="164" fontId="22" fillId="2" borderId="0" xfId="4" applyNumberFormat="1" applyFill="1"/>
    <xf numFmtId="1" fontId="22" fillId="2" borderId="0" xfId="4" applyNumberFormat="1" applyFill="1"/>
    <xf numFmtId="164" fontId="22" fillId="2" borderId="0" xfId="4" applyNumberFormat="1" applyFill="1" applyBorder="1"/>
    <xf numFmtId="2" fontId="2" fillId="2" borderId="0" xfId="0" applyNumberFormat="1" applyFont="1" applyFill="1"/>
    <xf numFmtId="1" fontId="2" fillId="8" borderId="15" xfId="0" applyNumberFormat="1" applyFont="1" applyFill="1" applyBorder="1"/>
    <xf numFmtId="0" fontId="0" fillId="2" borderId="4" xfId="0" applyFill="1" applyBorder="1"/>
    <xf numFmtId="0" fontId="2" fillId="2" borderId="4" xfId="0" applyFont="1" applyFill="1" applyBorder="1"/>
    <xf numFmtId="0" fontId="23" fillId="2" borderId="4" xfId="0" applyFont="1" applyFill="1" applyBorder="1" applyAlignment="1">
      <alignment horizontal="left" vertical="center" wrapText="1"/>
    </xf>
    <xf numFmtId="2" fontId="2" fillId="0" borderId="8" xfId="0" applyNumberFormat="1" applyFont="1" applyBorder="1"/>
    <xf numFmtId="1" fontId="2" fillId="0" borderId="2" xfId="0" applyNumberFormat="1" applyFont="1" applyBorder="1"/>
    <xf numFmtId="1" fontId="2" fillId="0" borderId="7" xfId="0" applyNumberFormat="1" applyFont="1" applyBorder="1"/>
    <xf numFmtId="2" fontId="2" fillId="0" borderId="5" xfId="0" applyNumberFormat="1" applyFont="1" applyBorder="1"/>
    <xf numFmtId="0" fontId="2" fillId="0" borderId="5" xfId="0" applyFont="1" applyBorder="1"/>
    <xf numFmtId="2" fontId="2" fillId="0" borderId="9" xfId="0" applyNumberFormat="1" applyFont="1" applyBorder="1"/>
    <xf numFmtId="1" fontId="0" fillId="0" borderId="6" xfId="0" applyNumberFormat="1" applyBorder="1" applyAlignment="1">
      <alignment horizontal="right"/>
    </xf>
    <xf numFmtId="1" fontId="0" fillId="0" borderId="3" xfId="0" applyNumberFormat="1" applyBorder="1"/>
    <xf numFmtId="1" fontId="0" fillId="0" borderId="10" xfId="0" applyNumberFormat="1" applyBorder="1" applyAlignment="1">
      <alignment horizontal="right"/>
    </xf>
    <xf numFmtId="2" fontId="22" fillId="0" borderId="0" xfId="4" applyNumberFormat="1" applyFill="1" applyBorder="1"/>
    <xf numFmtId="1" fontId="22" fillId="0" borderId="0" xfId="4" applyNumberFormat="1" applyFill="1" applyBorder="1"/>
    <xf numFmtId="1" fontId="22" fillId="0" borderId="0" xfId="4" applyNumberFormat="1" applyFill="1" applyBorder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6" xfId="0" applyNumberFormat="1" applyBorder="1" applyAlignment="1">
      <alignment horizontal="right"/>
    </xf>
    <xf numFmtId="9" fontId="0" fillId="0" borderId="3" xfId="0" applyNumberFormat="1" applyBorder="1" applyAlignment="1">
      <alignment horizontal="right"/>
    </xf>
    <xf numFmtId="9" fontId="0" fillId="0" borderId="10" xfId="0" applyNumberFormat="1" applyBorder="1" applyAlignment="1">
      <alignment horizontal="right"/>
    </xf>
    <xf numFmtId="9" fontId="22" fillId="0" borderId="0" xfId="4" applyNumberFormat="1" applyFill="1" applyBorder="1" applyAlignment="1">
      <alignment horizontal="right"/>
    </xf>
    <xf numFmtId="0" fontId="24" fillId="2" borderId="0" xfId="0" applyFont="1" applyFill="1"/>
    <xf numFmtId="0" fontId="25" fillId="2" borderId="0" xfId="0" applyFont="1" applyFill="1"/>
    <xf numFmtId="0" fontId="22" fillId="0" borderId="0" xfId="4" applyFill="1" applyBorder="1"/>
    <xf numFmtId="9" fontId="22" fillId="0" borderId="0" xfId="4" applyNumberFormat="1" applyFill="1" applyBorder="1"/>
    <xf numFmtId="0" fontId="0" fillId="0" borderId="8" xfId="0" applyBorder="1"/>
    <xf numFmtId="0" fontId="0" fillId="0" borderId="5" xfId="0" applyBorder="1"/>
    <xf numFmtId="0" fontId="2" fillId="2" borderId="19" xfId="0" applyFont="1" applyFill="1" applyBorder="1"/>
    <xf numFmtId="166" fontId="2" fillId="9" borderId="7" xfId="0" applyNumberFormat="1" applyFont="1" applyFill="1" applyBorder="1" applyAlignment="1">
      <alignment horizontal="right"/>
    </xf>
    <xf numFmtId="9" fontId="2" fillId="3" borderId="28" xfId="0" applyNumberFormat="1" applyFont="1" applyFill="1" applyBorder="1" applyAlignment="1">
      <alignment horizontal="right"/>
    </xf>
    <xf numFmtId="0" fontId="2" fillId="2" borderId="9" xfId="0" applyFont="1" applyFill="1" applyBorder="1"/>
    <xf numFmtId="9" fontId="2" fillId="3" borderId="39" xfId="0" applyNumberFormat="1" applyFont="1" applyFill="1" applyBorder="1" applyAlignment="1">
      <alignment horizontal="right"/>
    </xf>
    <xf numFmtId="9" fontId="2" fillId="3" borderId="40" xfId="0" applyNumberFormat="1" applyFont="1" applyFill="1" applyBorder="1" applyAlignment="1">
      <alignment horizontal="right"/>
    </xf>
    <xf numFmtId="1" fontId="26" fillId="10" borderId="0" xfId="5" applyNumberFormat="1" applyFont="1" applyFill="1" applyAlignment="1">
      <alignment horizontal="left" vertical="center" wrapText="1"/>
    </xf>
    <xf numFmtId="0" fontId="27" fillId="11" borderId="0" xfId="0" applyFont="1" applyFill="1"/>
    <xf numFmtId="0" fontId="2" fillId="0" borderId="6" xfId="0" applyFont="1" applyBorder="1"/>
    <xf numFmtId="0" fontId="9" fillId="2" borderId="0" xfId="0" applyFont="1" applyFill="1"/>
    <xf numFmtId="0" fontId="0" fillId="2" borderId="6" xfId="0" applyFill="1" applyBorder="1"/>
    <xf numFmtId="0" fontId="2" fillId="2" borderId="6" xfId="0" applyFont="1" applyFill="1" applyBorder="1"/>
    <xf numFmtId="0" fontId="2" fillId="5" borderId="41" xfId="0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right"/>
    </xf>
    <xf numFmtId="164" fontId="21" fillId="2" borderId="0" xfId="0" applyNumberFormat="1" applyFont="1" applyFill="1" applyAlignment="1">
      <alignment horizontal="right"/>
    </xf>
    <xf numFmtId="0" fontId="10" fillId="10" borderId="0" xfId="0" applyFont="1" applyFill="1"/>
    <xf numFmtId="0" fontId="16" fillId="0" borderId="0" xfId="0" applyFont="1"/>
    <xf numFmtId="1" fontId="2" fillId="12" borderId="4" xfId="0" applyNumberFormat="1" applyFont="1" applyFill="1" applyBorder="1" applyAlignment="1">
      <alignment horizontal="left"/>
    </xf>
    <xf numFmtId="0" fontId="0" fillId="12" borderId="0" xfId="0" applyFill="1"/>
    <xf numFmtId="164" fontId="11" fillId="12" borderId="4" xfId="0" quotePrefix="1" applyNumberFormat="1" applyFont="1" applyFill="1" applyBorder="1" applyAlignment="1">
      <alignment horizontal="right"/>
    </xf>
    <xf numFmtId="164" fontId="11" fillId="12" borderId="1" xfId="0" applyNumberFormat="1" applyFont="1" applyFill="1" applyBorder="1" applyAlignment="1">
      <alignment horizontal="right"/>
    </xf>
    <xf numFmtId="164" fontId="11" fillId="12" borderId="15" xfId="0" applyNumberFormat="1" applyFont="1" applyFill="1" applyBorder="1" applyAlignment="1">
      <alignment horizontal="right"/>
    </xf>
    <xf numFmtId="164" fontId="16" fillId="2" borderId="5" xfId="0" applyNumberFormat="1" applyFont="1" applyFill="1" applyBorder="1" applyAlignment="1">
      <alignment horizontal="right"/>
    </xf>
    <xf numFmtId="164" fontId="0" fillId="2" borderId="18" xfId="0" applyNumberFormat="1" applyFill="1" applyBorder="1" applyAlignment="1">
      <alignment horizontal="right"/>
    </xf>
    <xf numFmtId="164" fontId="11" fillId="12" borderId="4" xfId="0" applyNumberFormat="1" applyFont="1" applyFill="1" applyBorder="1" applyAlignment="1">
      <alignment horizontal="right"/>
    </xf>
    <xf numFmtId="164" fontId="16" fillId="2" borderId="0" xfId="0" applyNumberFormat="1" applyFont="1" applyFill="1" applyAlignment="1">
      <alignment horizontal="right"/>
    </xf>
    <xf numFmtId="164" fontId="0" fillId="2" borderId="5" xfId="0" applyNumberFormat="1" applyFill="1" applyBorder="1" applyAlignment="1">
      <alignment horizontal="right"/>
    </xf>
    <xf numFmtId="1" fontId="2" fillId="13" borderId="4" xfId="0" applyNumberFormat="1" applyFont="1" applyFill="1" applyBorder="1"/>
    <xf numFmtId="0" fontId="0" fillId="13" borderId="3" xfId="0" applyFill="1" applyBorder="1"/>
    <xf numFmtId="164" fontId="11" fillId="13" borderId="4" xfId="0" applyNumberFormat="1" applyFont="1" applyFill="1" applyBorder="1"/>
    <xf numFmtId="164" fontId="11" fillId="13" borderId="1" xfId="0" applyNumberFormat="1" applyFont="1" applyFill="1" applyBorder="1"/>
    <xf numFmtId="164" fontId="11" fillId="13" borderId="15" xfId="0" applyNumberFormat="1" applyFont="1" applyFill="1" applyBorder="1"/>
    <xf numFmtId="164" fontId="2" fillId="3" borderId="1" xfId="0" applyNumberFormat="1" applyFont="1" applyFill="1" applyBorder="1" applyAlignment="1">
      <alignment horizontal="right"/>
    </xf>
    <xf numFmtId="164" fontId="2" fillId="3" borderId="15" xfId="0" applyNumberFormat="1" applyFont="1" applyFill="1" applyBorder="1" applyAlignment="1">
      <alignment horizontal="right"/>
    </xf>
    <xf numFmtId="2" fontId="16" fillId="2" borderId="0" xfId="0" applyNumberFormat="1" applyFont="1" applyFill="1" applyAlignment="1">
      <alignment horizontal="right"/>
    </xf>
    <xf numFmtId="1" fontId="16" fillId="2" borderId="18" xfId="0" applyNumberFormat="1" applyFont="1" applyFill="1" applyBorder="1" applyAlignment="1">
      <alignment horizontal="right"/>
    </xf>
    <xf numFmtId="1" fontId="11" fillId="3" borderId="1" xfId="0" applyNumberFormat="1" applyFont="1" applyFill="1" applyBorder="1" applyAlignment="1">
      <alignment horizontal="right"/>
    </xf>
    <xf numFmtId="1" fontId="11" fillId="3" borderId="15" xfId="0" applyNumberFormat="1" applyFont="1" applyFill="1" applyBorder="1" applyAlignment="1">
      <alignment horizontal="right"/>
    </xf>
    <xf numFmtId="1" fontId="11" fillId="4" borderId="1" xfId="0" applyNumberFormat="1" applyFont="1" applyFill="1" applyBorder="1"/>
    <xf numFmtId="1" fontId="11" fillId="4" borderId="15" xfId="0" applyNumberFormat="1" applyFont="1" applyFill="1" applyBorder="1"/>
    <xf numFmtId="0" fontId="23" fillId="2" borderId="8" xfId="0" applyFont="1" applyFill="1" applyBorder="1" applyAlignment="1">
      <alignment horizontal="left" vertical="center" wrapText="1"/>
    </xf>
    <xf numFmtId="0" fontId="23" fillId="2" borderId="5" xfId="0" applyFont="1" applyFill="1" applyBorder="1" applyAlignment="1">
      <alignment horizontal="left" vertical="center" wrapText="1"/>
    </xf>
    <xf numFmtId="0" fontId="23" fillId="2" borderId="9" xfId="0" applyFont="1" applyFill="1" applyBorder="1" applyAlignment="1">
      <alignment horizontal="left" vertical="center" wrapText="1"/>
    </xf>
  </cellXfs>
  <cellStyles count="6">
    <cellStyle name="Lien hypertexte" xfId="3" builtinId="8"/>
    <cellStyle name="Motif 2 2" xfId="2" xr:uid="{00000000-0005-0000-0000-000001000000}"/>
    <cellStyle name="Normal" xfId="0" builtinId="0"/>
    <cellStyle name="Normal 2" xfId="5" xr:uid="{00000000-0005-0000-0000-000003000000}"/>
    <cellStyle name="Pourcentage" xfId="1" builtinId="5"/>
    <cellStyle name="Texte explicatif" xfId="4" builtinId="53"/>
  </cellStyles>
  <dxfs count="0"/>
  <tableStyles count="0" defaultTableStyle="TableStyleMedium2" defaultPivotStyle="PivotStyleLight16"/>
  <colors>
    <mruColors>
      <color rgb="FFFFFF99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chartsheet" Target="chartsheets/sheet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2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5.xml"/><Relationship Id="rId19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5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Graphs'!$B$4</c:f>
          <c:strCache>
            <c:ptCount val="1"/>
            <c:pt idx="0">
              <c:v>TEND : Energie finale par usage et énergie primaire (Mtep)</c:v>
            </c:pt>
          </c:strCache>
        </c:strRef>
      </c:tx>
      <c:layout>
        <c:manualLayout>
          <c:xMode val="edge"/>
          <c:yMode val="edge"/>
          <c:x val="4.565027119818825E-2"/>
          <c:y val="1.8790840800072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2368481705777662E-2"/>
          <c:y val="9.2178709531540379E-2"/>
          <c:w val="0.72086842510503502"/>
          <c:h val="0.80743011521699826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9E4B-4528-ADD6-F8FC9A686728}"/>
            </c:ext>
          </c:extLst>
        </c:ser>
        <c:ser>
          <c:idx val="0"/>
          <c:order val="1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9E4B-4528-ADD6-F8FC9A686728}"/>
            </c:ext>
          </c:extLst>
        </c:ser>
        <c:ser>
          <c:idx val="2"/>
          <c:order val="2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9E4B-4528-ADD6-F8FC9A686728}"/>
            </c:ext>
          </c:extLst>
        </c:ser>
        <c:ser>
          <c:idx val="3"/>
          <c:order val="3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9E4B-4528-ADD6-F8FC9A686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5744"/>
        <c:axId val="213036528"/>
      </c:barChart>
      <c:lineChart>
        <c:grouping val="standard"/>
        <c:varyColors val="0"/>
        <c:ser>
          <c:idx val="4"/>
          <c:order val="4"/>
          <c:tx>
            <c:strRef>
              <c:f>'T energie vecteurs'!$Z$8</c:f>
              <c:strCache>
                <c:ptCount val="1"/>
                <c:pt idx="0">
                  <c:v>Energie primaire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2.7369058718806952E-3"/>
                  <c:y val="-3.9594284114668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E4B-4528-ADD6-F8FC9A686728}"/>
                </c:ext>
              </c:extLst>
            </c:dLbl>
            <c:dLbl>
              <c:idx val="1"/>
              <c:layout>
                <c:manualLayout>
                  <c:x val="1.3684529359403977E-3"/>
                  <c:y val="-2.709082597319403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E4B-4528-ADD6-F8FC9A68672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vecteurs'!$AA$8:$AC$8</c:f>
              <c:numCache>
                <c:formatCode>0</c:formatCode>
                <c:ptCount val="3"/>
                <c:pt idx="0">
                  <c:v>233.92995957459991</c:v>
                </c:pt>
                <c:pt idx="1">
                  <c:v>232.52916772820001</c:v>
                </c:pt>
                <c:pt idx="2">
                  <c:v>194.2818530811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9E4B-4528-ADD6-F8FC9A686728}"/>
            </c:ext>
          </c:extLst>
        </c:ser>
        <c:ser>
          <c:idx val="5"/>
          <c:order val="5"/>
          <c:tx>
            <c:strRef>
              <c:f>'T energie usages'!#REF!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019613166221479E-17"/>
                  <c:y val="-4.388714733542319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D-40DB-A16C-DFF8C658DFE3}"/>
                </c:ext>
              </c:extLst>
            </c:dLbl>
            <c:dLbl>
              <c:idx val="1"/>
              <c:layout>
                <c:manualLayout>
                  <c:x val="-1.3647219379051519E-3"/>
                  <c:y val="-3.761755485893417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D-40DB-A16C-DFF8C658DFE3}"/>
                </c:ext>
              </c:extLst>
            </c:dLbl>
            <c:dLbl>
              <c:idx val="2"/>
              <c:layout>
                <c:manualLayout>
                  <c:x val="0"/>
                  <c:y val="-5.0156739811912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D-40DB-A16C-DFF8C658DFE3}"/>
                </c:ext>
              </c:extLst>
            </c:dLbl>
            <c:spPr>
              <a:solidFill>
                <a:srgbClr val="FFFF99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 energie usages'!#REF!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'T energie usages'!#REF!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04BD-40DB-A16C-DFF8C658D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744"/>
        <c:axId val="213036528"/>
      </c:lineChart>
      <c:catAx>
        <c:axId val="21303574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528"/>
        <c:crosses val="autoZero"/>
        <c:auto val="1"/>
        <c:lblAlgn val="ctr"/>
        <c:lblOffset val="100"/>
        <c:noMultiLvlLbl val="0"/>
      </c:catAx>
      <c:valAx>
        <c:axId val="21303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688045232372196"/>
          <c:y val="0.13592261164763317"/>
          <c:w val="0.19311954480613158"/>
          <c:h val="0.348027546713400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17079043396847435"/>
          <c:w val="0.69226941862961444"/>
          <c:h val="0.6323643943840473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vecteurs'!$Z$33</c:f>
              <c:strCache>
                <c:ptCount val="1"/>
                <c:pt idx="0">
                  <c:v>charbon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7.8001817348599803E-2"/>
                  <c:y val="-1.460757145427508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16E-4ECA-9D5C-5B4727E02E74}"/>
                </c:ext>
              </c:extLst>
            </c:dLbl>
            <c:dLbl>
              <c:idx val="1"/>
              <c:layout>
                <c:manualLayout>
                  <c:x val="7.9370270284540051E-2"/>
                  <c:y val="-1.66943673763142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16E-4ECA-9D5C-5B4727E02E74}"/>
                </c:ext>
              </c:extLst>
            </c:dLbl>
            <c:dLbl>
              <c:idx val="2"/>
              <c:layout>
                <c:manualLayout>
                  <c:x val="8.2107176156420852E-2"/>
                  <c:y val="-2.92151429085498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vecteurs'!$AA$33:$AC$33</c:f>
              <c:numCache>
                <c:formatCode>0%</c:formatCode>
                <c:ptCount val="3"/>
                <c:pt idx="0">
                  <c:v>8.6413757779080502E-3</c:v>
                </c:pt>
                <c:pt idx="1">
                  <c:v>6.9572056932942017E-3</c:v>
                </c:pt>
                <c:pt idx="2">
                  <c:v>7.066095996840765E-3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6E-4ECA-9D5C-5B4727E02E74}"/>
            </c:ext>
          </c:extLst>
        </c:ser>
        <c:ser>
          <c:idx val="1"/>
          <c:order val="1"/>
          <c:tx>
            <c:strRef>
              <c:f>'T energie vecteurs'!$Z$34</c:f>
              <c:strCache>
                <c:ptCount val="1"/>
                <c:pt idx="0">
                  <c:v>nucléaire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vecteurs'!$AA$34:$AC$34</c:f>
              <c:numCache>
                <c:formatCode>0%</c:formatCode>
                <c:ptCount val="3"/>
                <c:pt idx="0">
                  <c:v>0.69408091298723495</c:v>
                </c:pt>
                <c:pt idx="1">
                  <c:v>0.64846858625444881</c:v>
                </c:pt>
                <c:pt idx="2">
                  <c:v>0.37300389184478649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16E-4ECA-9D5C-5B4727E02E74}"/>
            </c:ext>
          </c:extLst>
        </c:ser>
        <c:ser>
          <c:idx val="2"/>
          <c:order val="2"/>
          <c:tx>
            <c:strRef>
              <c:f>'T energie vecteurs'!$Z$35</c:f>
              <c:strCache>
                <c:ptCount val="1"/>
                <c:pt idx="0">
                  <c:v>hydraulique</c:v>
                </c:pt>
              </c:strCache>
            </c:strRef>
          </c:tx>
          <c:spPr>
            <a:solidFill>
              <a:srgbClr val="00B0F0"/>
            </a:solidFill>
            <a:ln>
              <a:solidFill>
                <a:srgbClr val="00B050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vecteurs'!$AA$35:$AC$35</c:f>
              <c:numCache>
                <c:formatCode>0%</c:formatCode>
                <c:ptCount val="3"/>
                <c:pt idx="0">
                  <c:v>0.10258601324549271</c:v>
                </c:pt>
                <c:pt idx="1">
                  <c:v>0.10222058429842822</c:v>
                </c:pt>
                <c:pt idx="2">
                  <c:v>9.7911813989415786E-2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16E-4ECA-9D5C-5B4727E02E74}"/>
            </c:ext>
          </c:extLst>
        </c:ser>
        <c:ser>
          <c:idx val="3"/>
          <c:order val="3"/>
          <c:tx>
            <c:strRef>
              <c:f>'T energie vecteurs'!$Z$36</c:f>
              <c:strCache>
                <c:ptCount val="1"/>
                <c:pt idx="0">
                  <c:v>solaire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FFFF00"/>
              </a:solidFill>
            </a:ln>
            <a:effectLst/>
          </c:spPr>
          <c:invertIfNegative val="0"/>
          <c:dLbls>
            <c:dLbl>
              <c:idx val="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16E-4ECA-9D5C-5B4727E02E74}"/>
                </c:ext>
              </c:extLst>
            </c:dLbl>
            <c:dLbl>
              <c:idx val="2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16E-4ECA-9D5C-5B4727E02E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vecteurs'!$AA$36:$AC$36</c:f>
              <c:numCache>
                <c:formatCode>0%</c:formatCode>
                <c:ptCount val="3"/>
                <c:pt idx="0">
                  <c:v>3.6998234278754594E-2</c:v>
                </c:pt>
                <c:pt idx="1">
                  <c:v>6.0326902206740862E-2</c:v>
                </c:pt>
                <c:pt idx="2">
                  <c:v>0.17656228751779079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16E-4ECA-9D5C-5B4727E02E74}"/>
            </c:ext>
          </c:extLst>
        </c:ser>
        <c:ser>
          <c:idx val="4"/>
          <c:order val="4"/>
          <c:tx>
            <c:strRef>
              <c:f>'T energie vecteurs'!$Z$37</c:f>
              <c:strCache>
                <c:ptCount val="1"/>
                <c:pt idx="0">
                  <c:v>éolien 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accent5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vecteurs'!$AA$37:$AC$37</c:f>
              <c:numCache>
                <c:formatCode>0%</c:formatCode>
                <c:ptCount val="3"/>
                <c:pt idx="0">
                  <c:v>8.3952357060494254E-2</c:v>
                </c:pt>
                <c:pt idx="1">
                  <c:v>0.13922108433090341</c:v>
                </c:pt>
                <c:pt idx="2">
                  <c:v>0.26336672856729104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16E-4ECA-9D5C-5B4727E02E74}"/>
            </c:ext>
          </c:extLst>
        </c:ser>
        <c:ser>
          <c:idx val="5"/>
          <c:order val="5"/>
          <c:tx>
            <c:strRef>
              <c:f>'T energie vecteurs'!$Z$38</c:f>
              <c:strCache>
                <c:ptCount val="1"/>
                <c:pt idx="0">
                  <c:v>autres renouvelables</c:v>
                </c:pt>
              </c:strCache>
            </c:strRef>
          </c:tx>
          <c:spPr>
            <a:solidFill>
              <a:srgbClr val="92D050"/>
            </a:solidFill>
            <a:ln>
              <a:solidFill>
                <a:srgbClr val="92D050"/>
              </a:solidFill>
            </a:ln>
            <a:effectLst>
              <a:glow rad="12700">
                <a:schemeClr val="accent1">
                  <a:alpha val="40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vecteurs'!$AA$32:$AC$32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vecteurs'!$AA$38:$AC$38</c:f>
              <c:numCache>
                <c:formatCode>0%</c:formatCode>
                <c:ptCount val="3"/>
                <c:pt idx="0">
                  <c:v>7.3741106650115615E-2</c:v>
                </c:pt>
                <c:pt idx="1">
                  <c:v>4.2805637216184494E-2</c:v>
                </c:pt>
                <c:pt idx="2">
                  <c:v>8.2089182083875153E-2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16E-4ECA-9D5C-5B4727E02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9912"/>
        <c:axId val="231609520"/>
      </c:barChart>
      <c:catAx>
        <c:axId val="2316099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520"/>
        <c:crosses val="autoZero"/>
        <c:auto val="1"/>
        <c:lblAlgn val="ctr"/>
        <c:lblOffset val="100"/>
        <c:noMultiLvlLbl val="0"/>
      </c:catAx>
      <c:valAx>
        <c:axId val="231609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Graphs'!$B$5</c:f>
              <c:strCache>
                <c:ptCount val="1"/>
                <c:pt idx="0">
                  <c:v>TEND : Ventilation du mix electrique (%)</c:v>
                </c:pt>
              </c:strCache>
            </c:strRef>
          </c:tx>
          <c:layout>
            <c:manualLayout>
              <c:xMode val="edge"/>
              <c:yMode val="edge"/>
              <c:x val="2.3224558547377074E-2"/>
              <c:y val="5.2149515793284461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</c:legendEntry>
      <c:layout>
        <c:manualLayout>
          <c:xMode val="edge"/>
          <c:yMode val="edge"/>
          <c:x val="0.76142382417816912"/>
          <c:y val="0.18003801760696372"/>
          <c:w val="0.23418248890987423"/>
          <c:h val="0.6262653744419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vecteurs'!$AE$33</c:f>
              <c:strCache>
                <c:ptCount val="1"/>
                <c:pt idx="0">
                  <c:v>carburants fossiles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244-4744-9C62-05D9B6E91931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244-4744-9C62-05D9B6E91931}"/>
                </c:ext>
              </c:extLst>
            </c:dLbl>
            <c:dLbl>
              <c:idx val="2"/>
              <c:layout>
                <c:manualLayout>
                  <c:x val="4.1053588078210426E-3"/>
                  <c:y val="2.043544195458258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44-4744-9C62-05D9B6E919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vecteurs'!$AF$33:$AH$33</c:f>
              <c:numCache>
                <c:formatCode>0%</c:formatCode>
                <c:ptCount val="3"/>
                <c:pt idx="0">
                  <c:v>0.95161573824557744</c:v>
                </c:pt>
                <c:pt idx="1">
                  <c:v>0.93912696517939243</c:v>
                </c:pt>
                <c:pt idx="2">
                  <c:v>0.93651036759569761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44-4744-9C62-05D9B6E91931}"/>
            </c:ext>
          </c:extLst>
        </c:ser>
        <c:ser>
          <c:idx val="1"/>
          <c:order val="1"/>
          <c:tx>
            <c:strRef>
              <c:f>'T energie vecteurs'!$AE$34</c:f>
              <c:strCache>
                <c:ptCount val="1"/>
                <c:pt idx="0">
                  <c:v>biocarburants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solidFill>
                <a:schemeClr val="accent3">
                  <a:lumMod val="60000"/>
                  <a:lumOff val="4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vecteurs'!$AF$32:$AH$32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vecteurs'!$AF$34:$AH$34</c:f>
              <c:numCache>
                <c:formatCode>0%</c:formatCode>
                <c:ptCount val="3"/>
                <c:pt idx="0">
                  <c:v>4.8384261754422564E-2</c:v>
                </c:pt>
                <c:pt idx="1">
                  <c:v>6.0873034820607581E-2</c:v>
                </c:pt>
                <c:pt idx="2">
                  <c:v>6.348963240430236E-2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44-4744-9C62-05D9B6E91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8736"/>
        <c:axId val="231608344"/>
      </c:barChart>
      <c:catAx>
        <c:axId val="2316087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344"/>
        <c:crosses val="autoZero"/>
        <c:auto val="1"/>
        <c:lblAlgn val="ctr"/>
        <c:lblOffset val="100"/>
        <c:noMultiLvlLbl val="0"/>
      </c:catAx>
      <c:valAx>
        <c:axId val="231608344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Graphs'!$B$6</c:f>
              <c:strCache>
                <c:ptCount val="1"/>
                <c:pt idx="0">
                  <c:v>TEND : Ventilation du mix carburant (%)</c:v>
                </c:pt>
              </c:strCache>
            </c:strRef>
          </c:tx>
          <c:layout>
            <c:manualLayout>
              <c:xMode val="edge"/>
              <c:yMode val="edge"/>
              <c:x val="2.3226525402096191E-2"/>
              <c:y val="6.358106917365924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8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76142382417816912"/>
          <c:y val="0.29042382785002546"/>
          <c:w val="0.23418248890987423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fr-FR">
                <a:solidFill>
                  <a:schemeClr val="bg1"/>
                </a:solidFill>
              </a:rPr>
              <a:t>Mix</a:t>
            </a:r>
            <a:r>
              <a:rPr lang="fr-FR" baseline="0">
                <a:solidFill>
                  <a:schemeClr val="bg1"/>
                </a:solidFill>
              </a:rPr>
              <a:t> electrique</a:t>
            </a:r>
            <a:endParaRPr lang="fr-FR">
              <a:solidFill>
                <a:schemeClr val="bg1"/>
              </a:solidFill>
            </a:endParaRP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4.9132812442860448E-2"/>
          <c:y val="0.22494198230312157"/>
          <c:w val="0.69226941862961444"/>
          <c:h val="0.578212824576599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'T energie vecteurs'!$AJ$33</c:f>
              <c:strCache>
                <c:ptCount val="1"/>
                <c:pt idx="0">
                  <c:v>gaz naturel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rgbClr val="0070C0"/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1.3684529359403476E-3"/>
                  <c:y val="-1.46075505791135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21A-429A-8A28-44CA5ABCCE07}"/>
                </c:ext>
              </c:extLst>
            </c:dLbl>
            <c:dLbl>
              <c:idx val="1"/>
              <c:layout>
                <c:manualLayout>
                  <c:x val="5.4738117437613401E-3"/>
                  <c:y val="-1.66944138421487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21A-429A-8A28-44CA5ABCCE07}"/>
                </c:ext>
              </c:extLst>
            </c:dLbl>
            <c:dLbl>
              <c:idx val="2"/>
              <c:layout>
                <c:manualLayout>
                  <c:x val="8.484408202830164E-2"/>
                  <c:y val="-2.713119146798161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vecteurs'!$AK$33:$AM$33</c:f>
              <c:numCache>
                <c:formatCode>0%</c:formatCode>
                <c:ptCount val="3"/>
                <c:pt idx="0">
                  <c:v>0.98439656250246099</c:v>
                </c:pt>
                <c:pt idx="1">
                  <c:v>0.97850009739890831</c:v>
                </c:pt>
                <c:pt idx="2">
                  <c:v>0.9569367643672626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1A-429A-8A28-44CA5ABCCE07}"/>
            </c:ext>
          </c:extLst>
        </c:ser>
        <c:ser>
          <c:idx val="1"/>
          <c:order val="1"/>
          <c:tx>
            <c:strRef>
              <c:f>'T energie vecteurs'!$AJ$34</c:f>
              <c:strCache>
                <c:ptCount val="1"/>
                <c:pt idx="0">
                  <c:v>biogaz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solidFill>
                <a:schemeClr val="tx2">
                  <a:lumMod val="40000"/>
                  <a:lumOff val="60000"/>
                </a:schemeClr>
              </a:solidFill>
            </a:ln>
            <a:effectLst/>
          </c:spPr>
          <c:invertIfNegative val="0"/>
          <c:dLbls>
            <c:dLbl>
              <c:idx val="0"/>
              <c:layout>
                <c:manualLayout>
                  <c:x val="0.10536902887139103"/>
                  <c:y val="2.708627399080407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21A-429A-8A28-44CA5ABCCE07}"/>
                </c:ext>
              </c:extLst>
            </c:dLbl>
            <c:dLbl>
              <c:idx val="1"/>
              <c:layout>
                <c:manualLayout>
                  <c:x val="9.7156470825762162E-2"/>
                  <c:y val="2.70792221527424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21A-429A-8A28-44CA5ABCCE07}"/>
                </c:ext>
              </c:extLst>
            </c:dLbl>
            <c:dLbl>
              <c:idx val="2"/>
              <c:layout>
                <c:manualLayout>
                  <c:x val="7.9316239316239323E-2"/>
                  <c:y val="2.08275217167912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21A-429A-8A28-44CA5ABCCE0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5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energie vecteurs'!$AK$32:$AM$32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energie vecteurs'!$AK$34:$AM$34</c:f>
              <c:numCache>
                <c:formatCode>0%</c:formatCode>
                <c:ptCount val="3"/>
                <c:pt idx="0">
                  <c:v>1.5603437497539025E-2</c:v>
                </c:pt>
                <c:pt idx="1">
                  <c:v>2.1499902601091817E-2</c:v>
                </c:pt>
                <c:pt idx="2">
                  <c:v>4.3063235632737305E-2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21A-429A-8A28-44CA5ABCC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231607560"/>
        <c:axId val="231607168"/>
      </c:barChart>
      <c:catAx>
        <c:axId val="231607560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168"/>
        <c:crosses val="autoZero"/>
        <c:auto val="1"/>
        <c:lblAlgn val="ctr"/>
        <c:lblOffset val="100"/>
        <c:noMultiLvlLbl val="0"/>
      </c:catAx>
      <c:valAx>
        <c:axId val="231607168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Graphs'!$B$7</c:f>
              <c:strCache>
                <c:ptCount val="1"/>
                <c:pt idx="0">
                  <c:v>TEND : Ventilation du mix gaz (%)</c:v>
                </c:pt>
              </c:strCache>
            </c:strRef>
          </c:tx>
          <c:layout>
            <c:manualLayout>
              <c:xMode val="edge"/>
              <c:yMode val="edge"/>
              <c:x val="2.0489526833710782E-2"/>
              <c:y val="4.678465348571239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5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low"/>
        <c:spPr>
          <a:noFill/>
          <a:ln>
            <a:solidFill>
              <a:schemeClr val="accent1">
                <a:alpha val="99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231607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753037776951432"/>
          <c:y val="0.29042382785002546"/>
          <c:w val="0.13839078339404989"/>
          <c:h val="0.515879555927049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6.9740912847575234E-2"/>
          <c:y val="0.17593989942704161"/>
          <c:w val="0.73258526136090329"/>
          <c:h val="0.740562202145418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'T CO2'!$K$9</c:f>
              <c:strCache>
                <c:ptCount val="1"/>
                <c:pt idx="0">
                  <c:v>Residentiel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CO2'!$L$9:$N$9</c:f>
              <c:numCache>
                <c:formatCode>0</c:formatCode>
                <c:ptCount val="3"/>
                <c:pt idx="0">
                  <c:v>45.733416659123179</c:v>
                </c:pt>
                <c:pt idx="1">
                  <c:v>33.985693192800895</c:v>
                </c:pt>
                <c:pt idx="2">
                  <c:v>22.563704815935257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F-409C-BDBE-F99B69B3F72E}"/>
            </c:ext>
          </c:extLst>
        </c:ser>
        <c:ser>
          <c:idx val="0"/>
          <c:order val="1"/>
          <c:tx>
            <c:strRef>
              <c:f>'T CO2'!$K$8</c:f>
              <c:strCache>
                <c:ptCount val="1"/>
                <c:pt idx="0">
                  <c:v>Transport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CO2'!$L$8:$N$8</c:f>
              <c:numCache>
                <c:formatCode>0</c:formatCode>
                <c:ptCount val="3"/>
                <c:pt idx="0">
                  <c:v>135.0895699727333</c:v>
                </c:pt>
                <c:pt idx="1">
                  <c:v>119.14060161917824</c:v>
                </c:pt>
                <c:pt idx="2">
                  <c:v>91.032854349538482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F-409C-BDBE-F99B69B3F72E}"/>
            </c:ext>
          </c:extLst>
        </c:ser>
        <c:ser>
          <c:idx val="2"/>
          <c:order val="2"/>
          <c:tx>
            <c:strRef>
              <c:f>'T CO2'!$K$10</c:f>
              <c:strCache>
                <c:ptCount val="1"/>
                <c:pt idx="0">
                  <c:v>Service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CO2'!$L$10:$N$10</c:f>
              <c:numCache>
                <c:formatCode>0</c:formatCode>
                <c:ptCount val="3"/>
                <c:pt idx="0">
                  <c:v>24.607433455649108</c:v>
                </c:pt>
                <c:pt idx="1">
                  <c:v>19.629720980968557</c:v>
                </c:pt>
                <c:pt idx="2">
                  <c:v>15.082680425952319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CF-409C-BDBE-F99B69B3F72E}"/>
            </c:ext>
          </c:extLst>
        </c:ser>
        <c:ser>
          <c:idx val="3"/>
          <c:order val="3"/>
          <c:tx>
            <c:strRef>
              <c:f>'T CO2'!$K$11</c:f>
              <c:strCache>
                <c:ptCount val="1"/>
                <c:pt idx="0">
                  <c:v>Industrie et agriculture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CO2'!$L$7:$N$7</c:f>
              <c:numCache>
                <c:formatCode>0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CO2'!$L$11:$N$11</c:f>
              <c:numCache>
                <c:formatCode>0</c:formatCode>
                <c:ptCount val="3"/>
                <c:pt idx="0">
                  <c:v>108.25201776298969</c:v>
                </c:pt>
                <c:pt idx="1">
                  <c:v>112.73155647520555</c:v>
                </c:pt>
                <c:pt idx="2">
                  <c:v>134.46184741415072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CF-409C-BDBE-F99B69B3F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037312"/>
        <c:axId val="213036136"/>
      </c:barChart>
      <c:catAx>
        <c:axId val="213037312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6136"/>
        <c:crosses val="autoZero"/>
        <c:auto val="1"/>
        <c:lblAlgn val="ctr"/>
        <c:lblOffset val="100"/>
        <c:noMultiLvlLbl val="0"/>
      </c:catAx>
      <c:valAx>
        <c:axId val="213036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'Table Graphs'!$B$8</c:f>
              <c:strCache>
                <c:ptCount val="1"/>
                <c:pt idx="0">
                  <c:v>TEND : Emissions CO2 (Mt.eqCO2)</c:v>
                </c:pt>
              </c:strCache>
            </c:strRef>
          </c:tx>
          <c:layout>
            <c:manualLayout>
              <c:xMode val="edge"/>
              <c:yMode val="edge"/>
              <c:x val="1.3659715198164822E-2"/>
              <c:y val="2.390465555681330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8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303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1366156517532"/>
          <c:y val="0.28558169209001705"/>
          <c:w val="0.16625648083574224"/>
          <c:h val="0.6801360415763516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Graphs'!$B$9</c:f>
          <c:strCache>
            <c:ptCount val="1"/>
            <c:pt idx="0">
              <c:v>TEND : Ventilation du parc auto (%)</c:v>
            </c:pt>
          </c:strCache>
        </c:strRef>
      </c:tx>
      <c:layout>
        <c:manualLayout>
          <c:xMode val="edge"/>
          <c:yMode val="edge"/>
          <c:x val="2.7810470205815105E-2"/>
          <c:y val="2.08955228791990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parc auto'!$C$18</c:f>
              <c:strCache>
                <c:ptCount val="1"/>
                <c:pt idx="0">
                  <c:v>Fortement émettrices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-1.0008066809404825E-16"/>
                  <c:y val="-8.3577608637318088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82-44F6-A16A-C8BCAA280A4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auto'!$I$18:$K$18</c:f>
              <c:numCache>
                <c:formatCode>0.0%</c:formatCode>
                <c:ptCount val="3"/>
                <c:pt idx="0">
                  <c:v>0.12004546791250116</c:v>
                </c:pt>
                <c:pt idx="1">
                  <c:v>6.865325329043595E-2</c:v>
                </c:pt>
                <c:pt idx="2">
                  <c:v>2.1430222718370227E-2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82-44F6-A16A-C8BCAA280A45}"/>
            </c:ext>
          </c:extLst>
        </c:ser>
        <c:ser>
          <c:idx val="2"/>
          <c:order val="1"/>
          <c:tx>
            <c:strRef>
              <c:f>'T parc auto'!$C$17</c:f>
              <c:strCache>
                <c:ptCount val="1"/>
                <c:pt idx="0">
                  <c:v>Modérément émettrices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auto'!$I$17:$K$17</c:f>
              <c:numCache>
                <c:formatCode>0.0%</c:formatCode>
                <c:ptCount val="3"/>
                <c:pt idx="0">
                  <c:v>0.71524390865194953</c:v>
                </c:pt>
                <c:pt idx="1">
                  <c:v>0.62589845625612206</c:v>
                </c:pt>
                <c:pt idx="2">
                  <c:v>0.35971150637094934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2-44F6-A16A-C8BCAA280A45}"/>
            </c:ext>
          </c:extLst>
        </c:ser>
        <c:ser>
          <c:idx val="1"/>
          <c:order val="2"/>
          <c:tx>
            <c:strRef>
              <c:f>'T parc auto'!$C$16</c:f>
              <c:strCache>
                <c:ptCount val="1"/>
                <c:pt idx="0">
                  <c:v>Faiblement émettrices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auto'!$I$16:$K$16</c:f>
              <c:numCache>
                <c:formatCode>0.0%</c:formatCode>
                <c:ptCount val="3"/>
                <c:pt idx="0">
                  <c:v>0.14796722729018699</c:v>
                </c:pt>
                <c:pt idx="1">
                  <c:v>0.18623325025325352</c:v>
                </c:pt>
                <c:pt idx="2">
                  <c:v>0.16340617783722533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82-44F6-A16A-C8BCAA280A45}"/>
            </c:ext>
          </c:extLst>
        </c:ser>
        <c:ser>
          <c:idx val="0"/>
          <c:order val="3"/>
          <c:tx>
            <c:strRef>
              <c:f>'T parc auto'!$C$14</c:f>
              <c:strCache>
                <c:ptCount val="1"/>
                <c:pt idx="0">
                  <c:v>Electriques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parc auto'!$I$12:$K$12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parc auto'!$I$14:$K$14</c:f>
              <c:numCache>
                <c:formatCode>0.0%</c:formatCode>
                <c:ptCount val="3"/>
                <c:pt idx="0">
                  <c:v>1.6743396067054352E-2</c:v>
                </c:pt>
                <c:pt idx="1">
                  <c:v>0.11921504012692621</c:v>
                </c:pt>
                <c:pt idx="2">
                  <c:v>0.45545209282853472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A82-44F6-A16A-C8BCAA28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8712"/>
        <c:axId val="311369104"/>
      </c:barChart>
      <c:catAx>
        <c:axId val="311368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104"/>
        <c:crosses val="autoZero"/>
        <c:auto val="1"/>
        <c:lblAlgn val="ctr"/>
        <c:lblOffset val="100"/>
        <c:noMultiLvlLbl val="0"/>
      </c:catAx>
      <c:valAx>
        <c:axId val="311369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871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103162901676298"/>
          <c:y val="0.21336550323470299"/>
          <c:w val="0.28077254186433814"/>
          <c:h val="0.688549910883573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'Table Graphs'!$B$10</c:f>
          <c:strCache>
            <c:ptCount val="1"/>
            <c:pt idx="0">
              <c:v>TEND : Ventilation du parc de logements (%)</c:v>
            </c:pt>
          </c:strCache>
        </c:strRef>
      </c:tx>
      <c:layout>
        <c:manualLayout>
          <c:xMode val="edge"/>
          <c:yMode val="edge"/>
          <c:x val="7.517898543132466E-2"/>
          <c:y val="1.6717103152074645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6658523898908643E-2"/>
          <c:y val="8.8051017074071342E-2"/>
          <c:w val="0.68257048305485446"/>
          <c:h val="0.82845108449838833"/>
        </c:manualLayout>
      </c:layout>
      <c:barChart>
        <c:barDir val="col"/>
        <c:grouping val="stacked"/>
        <c:varyColors val="0"/>
        <c:ser>
          <c:idx val="2"/>
          <c:order val="0"/>
          <c:tx>
            <c:strRef>
              <c:f>'T logement'!$Y$19</c:f>
              <c:strCache>
                <c:ptCount val="1"/>
                <c:pt idx="0">
                  <c:v>Passoires énergétiques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logement'!$Z$19:$AB$19</c:f>
              <c:numCache>
                <c:formatCode>0.0%</c:formatCode>
                <c:ptCount val="3"/>
                <c:pt idx="0">
                  <c:v>0.1527301732259839</c:v>
                </c:pt>
                <c:pt idx="1">
                  <c:v>9.41604058298883E-2</c:v>
                </c:pt>
                <c:pt idx="2">
                  <c:v>4.8330093100146201E-2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7D-4A1E-817A-62C204FE9217}"/>
            </c:ext>
          </c:extLst>
        </c:ser>
        <c:ser>
          <c:idx val="1"/>
          <c:order val="1"/>
          <c:tx>
            <c:strRef>
              <c:f>'T logement'!$Y$18</c:f>
              <c:strCache>
                <c:ptCount val="1"/>
                <c:pt idx="0">
                  <c:v>Consommation modérée 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logement'!$Z$18:$AB$18</c:f>
              <c:numCache>
                <c:formatCode>0.0%</c:formatCode>
                <c:ptCount val="3"/>
                <c:pt idx="0">
                  <c:v>0.76171589589620636</c:v>
                </c:pt>
                <c:pt idx="1">
                  <c:v>0.69919653614442345</c:v>
                </c:pt>
                <c:pt idx="2">
                  <c:v>0.5586049433714666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7D-4A1E-817A-62C204FE9217}"/>
            </c:ext>
          </c:extLst>
        </c:ser>
        <c:ser>
          <c:idx val="0"/>
          <c:order val="2"/>
          <c:tx>
            <c:strRef>
              <c:f>'T logement'!$Y$17</c:f>
              <c:strCache>
                <c:ptCount val="1"/>
                <c:pt idx="0">
                  <c:v>Basse consommation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'T logement'!$Z$16:$AB$16</c:f>
              <c:numCache>
                <c:formatCode>General</c:formatCode>
                <c:ptCount val="3"/>
                <c:pt idx="0">
                  <c:v>2020</c:v>
                </c:pt>
                <c:pt idx="1">
                  <c:v>2030</c:v>
                </c:pt>
                <c:pt idx="2">
                  <c:v>2050</c:v>
                </c:pt>
              </c:numCache>
            </c:numRef>
          </c:cat>
          <c:val>
            <c:numRef>
              <c:f>'T logement'!$Z$17:$AB$17</c:f>
              <c:numCache>
                <c:formatCode>0.0%</c:formatCode>
                <c:ptCount val="3"/>
                <c:pt idx="0">
                  <c:v>8.5553931051943338E-2</c:v>
                </c:pt>
                <c:pt idx="1">
                  <c:v>0.20664305798337551</c:v>
                </c:pt>
                <c:pt idx="2">
                  <c:v>0.39338279389433806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F7D-4A1E-817A-62C204FE9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1369888"/>
        <c:axId val="311370280"/>
      </c:barChart>
      <c:catAx>
        <c:axId val="31136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70280"/>
        <c:crosses val="autoZero"/>
        <c:auto val="1"/>
        <c:lblAlgn val="ctr"/>
        <c:lblOffset val="100"/>
        <c:noMultiLvlLbl val="0"/>
      </c:catAx>
      <c:valAx>
        <c:axId val="3113702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1369888"/>
        <c:crosses val="autoZero"/>
        <c:crossBetween val="between"/>
        <c:min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91440886990928"/>
          <c:y val="0.32089954452336433"/>
          <c:w val="0.1938897620111919"/>
          <c:h val="0.494407587904947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8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A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C00-000000000000}">
  <sheetPr>
    <tabColor rgb="FFFF0000"/>
  </sheetPr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305925" cy="6076950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lma.monserand\Documents\GitHub\ThreeME\data\shocks\Bilan%20&#233;nergie%20-%20AMErun2%20-%20AMSrun2.xlsx" TargetMode="External"/><Relationship Id="rId1" Type="http://schemas.openxmlformats.org/officeDocument/2006/relationships/externalLinkPath" Target="https://ademecloud-my.sharepoint.com/Users/alma.monserand/Documents/GitHub/ThreeME/data/shocks/Bilan%20&#233;nergie%20-%20AMErun2%20-%20AMSru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ibles THREEME"/>
      <sheetName val="Cibles THREEME AMS"/>
      <sheetName val="Cibles ThreeME v2 "/>
      <sheetName val="Cibles ThreeME v2 AMS"/>
      <sheetName val="Cibles ThreeME v3"/>
      <sheetName val="Cibles ThreeME v3 AMS"/>
      <sheetName val="brouillon"/>
      <sheetName val="Bilan_enerdata_2015"/>
      <sheetName val="Bilan 2015"/>
      <sheetName val="Bilan 2020"/>
      <sheetName val="Bilan 2020 test"/>
      <sheetName val="Bilan 2023"/>
      <sheetName val="Bilan 2025"/>
      <sheetName val="Bilan 2028"/>
      <sheetName val="Bilan 2030"/>
      <sheetName val="Bilan 2033"/>
      <sheetName val="Bilan 2035"/>
      <sheetName val="Bilan 2038"/>
      <sheetName val="Bilan 2040"/>
      <sheetName val="Bilan 2045"/>
      <sheetName val="Bilan 2050"/>
      <sheetName val="Bilan 2023 AMS"/>
      <sheetName val="Bilan 2025 AMS"/>
      <sheetName val="Bilan 2028 AMS"/>
      <sheetName val="Bilan 2030 AMS"/>
      <sheetName val="Bilan 2033 AMS"/>
      <sheetName val="Bilan 2035 AMS"/>
      <sheetName val="Bilan 2038 AMS"/>
      <sheetName val="Bilan 2040 AMS"/>
      <sheetName val="Bilan 2045 AMS"/>
      <sheetName val="Bilan 2050 AMS"/>
      <sheetName val="Bilan_E_AME_Met_2020"/>
      <sheetName val="Bilan_E_KP_AME_2020"/>
      <sheetName val="Bilan_E_KP_AME_2023"/>
      <sheetName val="Bilan_E_KP_AME_2025"/>
      <sheetName val="Bilan_E_KP_AME_2028"/>
      <sheetName val="Bilan_E_KP_AME_2030"/>
      <sheetName val="Bilan_E_KP_AME_2033"/>
      <sheetName val="Bilan_E_KP_AME_2035"/>
      <sheetName val="Bilan_E_KP_AME_2038"/>
      <sheetName val="Bilan_E_KP_AME_2040"/>
      <sheetName val="Bilan_E_KP_AME_2043"/>
      <sheetName val="Bilan_E_KP_AME_2045"/>
      <sheetName val="Bilan_E_KP_AME_2050"/>
      <sheetName val="Bilan_E_KP_AME"/>
      <sheetName val="Bilans_E_AMS_KP"/>
      <sheetName val="Bilans_E_AMS_KP_2023"/>
      <sheetName val="Bilans_E_AMS_KP_2025"/>
      <sheetName val="Bilans_E_AMS_KP_2028"/>
      <sheetName val="Bilans_E_AMS_KP_2030"/>
      <sheetName val="Bilans_E_AMS_KP_2033"/>
      <sheetName val="Bilans_E_AMS_KP_2035"/>
      <sheetName val="Bilans_E_AMS_KP_2038"/>
      <sheetName val="Bilans_E_AMS_KP_2040"/>
      <sheetName val="Bilans_E_AMS_KP_2043"/>
      <sheetName val="Bilans_E_AMS_KP_2045"/>
      <sheetName val="Bilans_E_AMS_KP_2050"/>
      <sheetName val="Bilan_E_KP_AMS_2023"/>
      <sheetName val="Bilan_E_KP_AMS_2025"/>
      <sheetName val="Bilan_E_KP_AMS_2028"/>
      <sheetName val="Bilan_E_KP_AMS_2030"/>
      <sheetName val="Bilan_E_KP_AMS_2033"/>
      <sheetName val="Bilan_E_KP_AMS_2035"/>
      <sheetName val="Bilan_E_KP_AMS_2038"/>
      <sheetName val="Bilan_E_KP_AMS_2040"/>
      <sheetName val="Bilan_E_KP_AMS_2043"/>
      <sheetName val="Bilan_E_KP_AMS_2045"/>
      <sheetName val="Bilan_E_KP_AMS_2050"/>
      <sheetName val="Bilan_E_KP_AMS"/>
      <sheetName val="P1_G4-G5"/>
      <sheetName val="P1_G6"/>
      <sheetName val="bilan énergie format SDS"/>
      <sheetName val="Demande Format Medpro"/>
      <sheetName val="Format demande MedPro_2015"/>
      <sheetName val="Corrections Bilan enerdata"/>
      <sheetName val="Modèle tertiaire_2015"/>
      <sheetName val="Modèle tertiaire_2020"/>
      <sheetName val="Modèle tertiaire_2025"/>
      <sheetName val="Modèle tertiaire_2030"/>
      <sheetName val="Modèle tertiaire_2050"/>
      <sheetName val="Modèle résidentiel ch_2015"/>
      <sheetName val="Modèle résidentiel ch_2020"/>
      <sheetName val="Modèle résidentiel ch_2025"/>
      <sheetName val="Modèle résidentiel ch_2030"/>
      <sheetName val="Modèle résidentiel ch_2050"/>
      <sheetName val="Modèle résidentiel hch_2015"/>
      <sheetName val="Modèle résidentiel hch_2020"/>
      <sheetName val="Modèle résidentiel hch_2025"/>
      <sheetName val="Modèle résidentiel hch_2030"/>
      <sheetName val="Modèle résidentiel hch_2050"/>
      <sheetName val="Mix énergie_2015"/>
      <sheetName val="Bilans_E_AMS_Kyoto_2050"/>
      <sheetName val="Bilan 2050 AMS_ancien"/>
      <sheetName val="Bilans_E_AMS_Kyoto"/>
      <sheetName val="Bilan énergie - AMErun2 - AMSru"/>
    </sheetNames>
    <sheetDataSet>
      <sheetData sheetId="0"/>
      <sheetData sheetId="1"/>
      <sheetData sheetId="2">
        <row r="22">
          <cell r="I22">
            <v>0.95161573824348877</v>
          </cell>
        </row>
      </sheetData>
      <sheetData sheetId="3">
        <row r="22">
          <cell r="M22">
            <v>0.93535717058536061</v>
          </cell>
        </row>
      </sheetData>
      <sheetData sheetId="4"/>
      <sheetData sheetId="5"/>
      <sheetData sheetId="6"/>
      <sheetData sheetId="7"/>
      <sheetData sheetId="8">
        <row r="13">
          <cell r="T13">
            <v>0.74651762682717104</v>
          </cell>
          <cell r="U13">
            <v>10.069552160228</v>
          </cell>
          <cell r="V13">
            <v>13.6203670581426</v>
          </cell>
          <cell r="W13">
            <v>12.701365476499801</v>
          </cell>
          <cell r="X13">
            <v>0.94471195184866696</v>
          </cell>
        </row>
        <row r="22">
          <cell r="T22">
            <v>0.20215430661253031</v>
          </cell>
          <cell r="U22">
            <v>10.298005677194096</v>
          </cell>
          <cell r="V22">
            <v>11.912749680464922</v>
          </cell>
          <cell r="W22">
            <v>7.2062454679408585</v>
          </cell>
          <cell r="X22">
            <v>7.267406707154804E-2</v>
          </cell>
        </row>
        <row r="30">
          <cell r="T30">
            <v>6.4536710533781398E-3</v>
          </cell>
          <cell r="U30">
            <v>1.2504899941046146</v>
          </cell>
          <cell r="V30">
            <v>1.21184436300186</v>
          </cell>
          <cell r="W30">
            <v>0.710753475039681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2.9897922514510483E-2</v>
          </cell>
          <cell r="U37">
            <v>1.1062928918353545</v>
          </cell>
          <cell r="V37">
            <v>6.0818806018488383</v>
          </cell>
          <cell r="W37">
            <v>0.31568062817324566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5.1467736003962539E-3</v>
          </cell>
          <cell r="U39">
            <v>2.5010085858689085E-5</v>
          </cell>
          <cell r="V39">
            <v>0.10956763115778498</v>
          </cell>
          <cell r="W39">
            <v>7.4926332712814264E-2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2.5168214298503164</v>
          </cell>
          <cell r="W40">
            <v>0.43850634072353678</v>
          </cell>
          <cell r="X40">
            <v>0</v>
          </cell>
        </row>
        <row r="41">
          <cell r="T41">
            <v>0.12266677554967495</v>
          </cell>
          <cell r="U41">
            <v>5.6111288464125664E-2</v>
          </cell>
          <cell r="V41">
            <v>0</v>
          </cell>
          <cell r="W41">
            <v>0</v>
          </cell>
          <cell r="X41">
            <v>2.9416967808253762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39.807000000000002</v>
          </cell>
        </row>
        <row r="43">
          <cell r="T43">
            <v>3.371</v>
          </cell>
          <cell r="U43">
            <v>2.3566094604778201</v>
          </cell>
          <cell r="V43">
            <v>6.6752954110546101</v>
          </cell>
          <cell r="W43">
            <v>3.01546564464017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2.2137192704974398E-3</v>
          </cell>
          <cell r="U46">
            <v>1.0493092649428299</v>
          </cell>
          <cell r="V46">
            <v>3.6764196608413298E-2</v>
          </cell>
          <cell r="W46">
            <v>4.3073392295861899E-2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3.2143188055943388</v>
          </cell>
        </row>
        <row r="53">
          <cell r="E53">
            <v>1.1015862413247299</v>
          </cell>
        </row>
        <row r="54">
          <cell r="E54">
            <v>12.452999999999999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9">
        <row r="13">
          <cell r="L13">
            <v>45.039193999999995</v>
          </cell>
          <cell r="T13">
            <v>8.0414155849497</v>
          </cell>
          <cell r="U13">
            <v>105.150592236873</v>
          </cell>
          <cell r="V13">
            <v>158.3858485003</v>
          </cell>
          <cell r="W13">
            <v>124.730012203676</v>
          </cell>
          <cell r="X13">
            <v>8.3371990700000005</v>
          </cell>
        </row>
        <row r="22">
          <cell r="T22">
            <v>2.7076685555555562</v>
          </cell>
          <cell r="U22">
            <v>116.5874281388889</v>
          </cell>
          <cell r="V22">
            <v>125.05981224999999</v>
          </cell>
          <cell r="W22">
            <v>66.374696373468396</v>
          </cell>
          <cell r="X22">
            <v>2.2477144999999998</v>
          </cell>
        </row>
        <row r="30">
          <cell r="T30">
            <v>0.189373333333333</v>
          </cell>
          <cell r="U30">
            <v>22.254054739303911</v>
          </cell>
          <cell r="V30">
            <v>14.411899999999999</v>
          </cell>
          <cell r="W30">
            <v>9.5887644444444504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1.69047944444444</v>
          </cell>
          <cell r="U37">
            <v>15.5648575</v>
          </cell>
          <cell r="V37">
            <v>69.4067088888889</v>
          </cell>
          <cell r="W37">
            <v>2.8232277777777801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0.29232166666666698</v>
          </cell>
          <cell r="U39">
            <v>1.51127777777778E-2</v>
          </cell>
          <cell r="V39">
            <v>1.04480216638667</v>
          </cell>
          <cell r="W39">
            <v>0.354625058755556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27.426589444444399</v>
          </cell>
          <cell r="W40">
            <v>4.4857555555555599</v>
          </cell>
          <cell r="X40">
            <v>0</v>
          </cell>
        </row>
        <row r="41">
          <cell r="T41">
            <v>1.93666726391606</v>
          </cell>
          <cell r="U41">
            <v>1.0434102222764099</v>
          </cell>
          <cell r="V41">
            <v>0</v>
          </cell>
          <cell r="W41">
            <v>0</v>
          </cell>
          <cell r="X41">
            <v>30.751352031352699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384.06791201745</v>
          </cell>
        </row>
        <row r="43">
          <cell r="T43">
            <v>37.008579624305803</v>
          </cell>
          <cell r="U43">
            <v>30.361762354379302</v>
          </cell>
          <cell r="V43">
            <v>49.863308104442503</v>
          </cell>
          <cell r="W43">
            <v>31.480497483360899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1.5371382629999999E-2</v>
          </cell>
          <cell r="U46">
            <v>8.9862670625500005</v>
          </cell>
          <cell r="V46">
            <v>0.24074954805000001</v>
          </cell>
          <cell r="W46">
            <v>0.35525487623000002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27.795210764186699</v>
          </cell>
        </row>
        <row r="53">
          <cell r="E53">
            <v>12.027936499999999</v>
          </cell>
        </row>
        <row r="54">
          <cell r="E54">
            <v>130.484119421548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0"/>
      <sheetData sheetId="11">
        <row r="13">
          <cell r="L13">
            <v>24.298097404469559</v>
          </cell>
        </row>
      </sheetData>
      <sheetData sheetId="12">
        <row r="13">
          <cell r="L13">
            <v>64.055272794649682</v>
          </cell>
          <cell r="T13">
            <v>8.2455072704191767</v>
          </cell>
          <cell r="U13">
            <v>110.31623789955354</v>
          </cell>
          <cell r="V13">
            <v>168.17343522041736</v>
          </cell>
          <cell r="W13">
            <v>131.53831129097264</v>
          </cell>
          <cell r="X13">
            <v>17.908429224736064</v>
          </cell>
        </row>
        <row r="22">
          <cell r="T22">
            <v>2.4899238027122088</v>
          </cell>
          <cell r="U22">
            <v>112.28992403957399</v>
          </cell>
          <cell r="V22">
            <v>122.23887735132044</v>
          </cell>
          <cell r="W22">
            <v>68.197827273818135</v>
          </cell>
          <cell r="X22">
            <v>6.7841435265203538</v>
          </cell>
        </row>
        <row r="30">
          <cell r="T30">
            <v>0</v>
          </cell>
          <cell r="U30">
            <v>18.717898630882576</v>
          </cell>
          <cell r="V30">
            <v>15.992572069761611</v>
          </cell>
          <cell r="W30">
            <v>5.3259859771970728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0.70706396927287185</v>
          </cell>
          <cell r="U37">
            <v>17.593885172405454</v>
          </cell>
          <cell r="V37">
            <v>72.996556103181632</v>
          </cell>
          <cell r="W37">
            <v>3.9976752731894716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9.0201671928645533E-2</v>
          </cell>
          <cell r="U39">
            <v>3.8289980908217579E-4</v>
          </cell>
          <cell r="V39">
            <v>1.4994987295121316</v>
          </cell>
          <cell r="W39">
            <v>0.94378280475996701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32.811205728954405</v>
          </cell>
          <cell r="W40">
            <v>6.5080361221152287</v>
          </cell>
          <cell r="X40">
            <v>0</v>
          </cell>
        </row>
        <row r="41">
          <cell r="T41">
            <v>2.2606527751608563</v>
          </cell>
          <cell r="U41">
            <v>0.83302892187499988</v>
          </cell>
          <cell r="V41">
            <v>0</v>
          </cell>
          <cell r="W41">
            <v>0</v>
          </cell>
          <cell r="X41">
            <v>39.656272012198485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408.63289173322238</v>
          </cell>
        </row>
        <row r="43">
          <cell r="T43">
            <v>34.492480565946664</v>
          </cell>
          <cell r="U43">
            <v>27.107499244386606</v>
          </cell>
          <cell r="V43">
            <v>41.084750674599483</v>
          </cell>
          <cell r="W43">
            <v>21.278250753083572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7.0843993210285721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41.900781249999994</v>
          </cell>
        </row>
        <row r="53">
          <cell r="E53">
            <v>12.538633041459809</v>
          </cell>
        </row>
        <row r="54">
          <cell r="E54">
            <v>127.25135409198229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3">
        <row r="13">
          <cell r="L13">
            <v>71.534753758802367</v>
          </cell>
        </row>
      </sheetData>
      <sheetData sheetId="14">
        <row r="5">
          <cell r="T5">
            <v>47.147872325239078</v>
          </cell>
          <cell r="U5">
            <v>286.13549908159888</v>
          </cell>
          <cell r="V5">
            <v>451.18068007383562</v>
          </cell>
          <cell r="W5">
            <v>224.79720476317669</v>
          </cell>
          <cell r="X5">
            <v>423.21303469152963</v>
          </cell>
        </row>
        <row r="13">
          <cell r="T13">
            <v>7.7746258142900144</v>
          </cell>
          <cell r="U13">
            <v>109.51907717242362</v>
          </cell>
          <cell r="V13">
            <v>175.94122104806229</v>
          </cell>
          <cell r="W13">
            <v>131.24016316985416</v>
          </cell>
          <cell r="X13">
            <v>30.235692409435519</v>
          </cell>
        </row>
        <row r="22">
          <cell r="T22">
            <v>2.2065468915632476</v>
          </cell>
          <cell r="U22">
            <v>107.57006290409642</v>
          </cell>
          <cell r="V22">
            <v>105.84038447625139</v>
          </cell>
          <cell r="W22">
            <v>63.626820842219111</v>
          </cell>
          <cell r="X22">
            <v>15.340301507466149</v>
          </cell>
        </row>
        <row r="30">
          <cell r="T30">
            <v>0</v>
          </cell>
          <cell r="U30">
            <v>18.104889666565256</v>
          </cell>
          <cell r="V30">
            <v>15.783130887728015</v>
          </cell>
          <cell r="W30">
            <v>4.3528828563662758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1.4487991994826963</v>
          </cell>
          <cell r="U37">
            <v>18.534460646102772</v>
          </cell>
          <cell r="V37">
            <v>78.735270640359559</v>
          </cell>
          <cell r="W37">
            <v>3.5803203712753549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8.4265288301735436E-2</v>
          </cell>
          <cell r="U39">
            <v>3.8267455312152764E-4</v>
          </cell>
          <cell r="V39">
            <v>1.9317269815068459</v>
          </cell>
          <cell r="W39">
            <v>0.83294326034961275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41.43976216997369</v>
          </cell>
          <cell r="W40">
            <v>8.0745890957481183</v>
          </cell>
          <cell r="X40">
            <v>0</v>
          </cell>
        </row>
        <row r="41">
          <cell r="T41">
            <v>2.4657875210358444</v>
          </cell>
          <cell r="U41">
            <v>0.85092246484375</v>
          </cell>
          <cell r="V41">
            <v>0</v>
          </cell>
          <cell r="W41">
            <v>0</v>
          </cell>
          <cell r="X41">
            <v>33.466916874810835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344.1701238998171</v>
          </cell>
        </row>
        <row r="43">
          <cell r="T43">
            <v>33.167847610565538</v>
          </cell>
          <cell r="U43">
            <v>25.052429385041094</v>
          </cell>
          <cell r="V43">
            <v>31.509183869953784</v>
          </cell>
          <cell r="W43">
            <v>13.089485167364064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6.5032741679727843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39.843501953124999</v>
          </cell>
        </row>
        <row r="53">
          <cell r="E53">
            <v>12.411293173801123</v>
          </cell>
        </row>
        <row r="54">
          <cell r="E54">
            <v>120.50577840542185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</v>
          </cell>
        </row>
      </sheetData>
      <sheetData sheetId="15">
        <row r="13">
          <cell r="L13">
            <v>60.003896317889257</v>
          </cell>
        </row>
      </sheetData>
      <sheetData sheetId="16">
        <row r="13">
          <cell r="L13">
            <v>50.941346245748719</v>
          </cell>
          <cell r="T13">
            <v>7.1029233048090266</v>
          </cell>
          <cell r="U13">
            <v>109.99437284793218</v>
          </cell>
          <cell r="V13">
            <v>183.08170703950353</v>
          </cell>
          <cell r="W13">
            <v>134.9475862077569</v>
          </cell>
          <cell r="X13">
            <v>46.654707564142761</v>
          </cell>
        </row>
        <row r="22">
          <cell r="T22">
            <v>1.7974129621234143</v>
          </cell>
          <cell r="U22">
            <v>103.53986201693733</v>
          </cell>
          <cell r="V22">
            <v>90.643497547790304</v>
          </cell>
          <cell r="W22">
            <v>64.079034982937259</v>
          </cell>
          <cell r="X22">
            <v>25.624578872483603</v>
          </cell>
        </row>
        <row r="30">
          <cell r="T30">
            <v>0</v>
          </cell>
          <cell r="U30">
            <v>17.877746900135776</v>
          </cell>
          <cell r="V30">
            <v>15.629207143582217</v>
          </cell>
          <cell r="W30">
            <v>3.8620862063760555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2.5129576329044134</v>
          </cell>
          <cell r="U37">
            <v>19.565687098295676</v>
          </cell>
          <cell r="V37">
            <v>86.298448588028648</v>
          </cell>
          <cell r="W37">
            <v>3.3792389882828151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7.8328904674825409E-2</v>
          </cell>
          <cell r="U39">
            <v>3.8067188808088001E-4</v>
          </cell>
          <cell r="V39">
            <v>1.9759423218950023</v>
          </cell>
          <cell r="W39">
            <v>0.77988306826531983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49.305914152356948</v>
          </cell>
          <cell r="W40">
            <v>8.5204805498073064</v>
          </cell>
          <cell r="X40">
            <v>0</v>
          </cell>
        </row>
        <row r="41">
          <cell r="T41">
            <v>2.7366524531426237</v>
          </cell>
          <cell r="U41">
            <v>0.87520713476562495</v>
          </cell>
          <cell r="V41">
            <v>0</v>
          </cell>
          <cell r="W41">
            <v>0</v>
          </cell>
          <cell r="X41">
            <v>28.280041762715456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291.38745921478562</v>
          </cell>
        </row>
        <row r="43">
          <cell r="T43">
            <v>31.378359933180146</v>
          </cell>
          <cell r="U43">
            <v>23.255205938178186</v>
          </cell>
          <cell r="V43">
            <v>24.366054746482678</v>
          </cell>
          <cell r="W43">
            <v>9.1434406229634497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6.2002081056415257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39.800271484375003</v>
          </cell>
        </row>
        <row r="53">
          <cell r="E53">
            <v>12.028714359769619</v>
          </cell>
        </row>
        <row r="54">
          <cell r="E54">
            <v>114.78425758185857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0.87448992412119186</v>
          </cell>
        </row>
      </sheetData>
      <sheetData sheetId="17">
        <row r="13">
          <cell r="L13">
            <v>38.942042128507637</v>
          </cell>
        </row>
      </sheetData>
      <sheetData sheetId="18">
        <row r="13">
          <cell r="L13">
            <v>31.055970799843635</v>
          </cell>
          <cell r="T13">
            <v>6.3643203530837074</v>
          </cell>
          <cell r="U13">
            <v>111.80433548215856</v>
          </cell>
          <cell r="V13">
            <v>187.24843332836184</v>
          </cell>
          <cell r="W13">
            <v>138.68432478978596</v>
          </cell>
          <cell r="X13">
            <v>62.086065361885787</v>
          </cell>
        </row>
        <row r="22">
          <cell r="T22">
            <v>1.3434836260904512</v>
          </cell>
          <cell r="U22">
            <v>100.27567229981769</v>
          </cell>
          <cell r="V22">
            <v>84.522095564657249</v>
          </cell>
          <cell r="W22">
            <v>64.55833796318565</v>
          </cell>
          <cell r="X22">
            <v>32.444304612937295</v>
          </cell>
        </row>
        <row r="30">
          <cell r="T30">
            <v>0</v>
          </cell>
          <cell r="U30">
            <v>17.844652835962791</v>
          </cell>
          <cell r="V30">
            <v>15.504434202631401</v>
          </cell>
          <cell r="W30">
            <v>3.5758270456804375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3.6844952632387193</v>
          </cell>
          <cell r="U37">
            <v>20.699069714826329</v>
          </cell>
          <cell r="V37">
            <v>87.012401530952616</v>
          </cell>
          <cell r="W37">
            <v>3.243340348024236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7.2392521047915395E-2</v>
          </cell>
          <cell r="U39">
            <v>3.7866244598879411E-4</v>
          </cell>
          <cell r="V39">
            <v>2.0231633432731213</v>
          </cell>
          <cell r="W39">
            <v>0.74318365128395913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54.219025663639314</v>
          </cell>
          <cell r="W40">
            <v>8.6788063603893928</v>
          </cell>
          <cell r="X40">
            <v>0</v>
          </cell>
        </row>
        <row r="41">
          <cell r="T41">
            <v>3.0029030850571363</v>
          </cell>
          <cell r="U41">
            <v>0.9136629082031249</v>
          </cell>
          <cell r="V41">
            <v>0</v>
          </cell>
          <cell r="W41">
            <v>0</v>
          </cell>
          <cell r="X41">
            <v>24.125777410294155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249.23385066161848</v>
          </cell>
        </row>
        <row r="43">
          <cell r="T43">
            <v>29.471786733039881</v>
          </cell>
          <cell r="U43">
            <v>21.83935294215906</v>
          </cell>
          <cell r="V43">
            <v>17.698191750553285</v>
          </cell>
          <cell r="W43">
            <v>5.759525486283259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5.4657298257742912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39.745125000000002</v>
          </cell>
        </row>
        <row r="53">
          <cell r="E53">
            <v>11.766175832538266</v>
          </cell>
        </row>
        <row r="54">
          <cell r="E54">
            <v>109.69308299672531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1.8135973700674786</v>
          </cell>
        </row>
      </sheetData>
      <sheetData sheetId="19">
        <row r="13">
          <cell r="L13">
            <v>16.706363002811486</v>
          </cell>
        </row>
      </sheetData>
      <sheetData sheetId="20">
        <row r="13">
          <cell r="L13">
            <v>12.7985093299136</v>
          </cell>
          <cell r="T13">
            <v>5.5235547180923223</v>
          </cell>
          <cell r="U13">
            <v>114.99790196708234</v>
          </cell>
          <cell r="V13">
            <v>194.47767196350526</v>
          </cell>
          <cell r="W13">
            <v>146.08879967332064</v>
          </cell>
          <cell r="X13">
            <v>80.819270278256823</v>
          </cell>
        </row>
        <row r="22">
          <cell r="T22">
            <v>0.82724150114229067</v>
          </cell>
          <cell r="U22">
            <v>93.244653189496177</v>
          </cell>
          <cell r="V22">
            <v>69.950393796181032</v>
          </cell>
          <cell r="W22">
            <v>63.855416891592903</v>
          </cell>
          <cell r="X22">
            <v>36.333214039569555</v>
          </cell>
        </row>
        <row r="30">
          <cell r="T30">
            <v>0</v>
          </cell>
          <cell r="U30">
            <v>17.911870236140274</v>
          </cell>
          <cell r="V30">
            <v>15.182773802844931</v>
          </cell>
          <cell r="W30">
            <v>3.3506823845440552</v>
          </cell>
          <cell r="X30">
            <v>0</v>
          </cell>
        </row>
        <row r="36"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</row>
        <row r="37">
          <cell r="T37">
            <v>5.0054618408177598</v>
          </cell>
          <cell r="U37">
            <v>22.791437377983073</v>
          </cell>
          <cell r="V37">
            <v>86.155325304334795</v>
          </cell>
          <cell r="W37">
            <v>3.0090868580403627</v>
          </cell>
          <cell r="X37">
            <v>0</v>
          </cell>
        </row>
        <row r="38"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</row>
        <row r="39">
          <cell r="T39">
            <v>6.051975379409523E-2</v>
          </cell>
          <cell r="U39">
            <v>3.7093504340600874E-4</v>
          </cell>
          <cell r="V39">
            <v>2.1206229173139883</v>
          </cell>
          <cell r="W39">
            <v>0.68093940948821108</v>
          </cell>
          <cell r="X39">
            <v>0</v>
          </cell>
        </row>
        <row r="40">
          <cell r="T40">
            <v>0</v>
          </cell>
          <cell r="U40">
            <v>0</v>
          </cell>
          <cell r="V40">
            <v>66.478227859390046</v>
          </cell>
          <cell r="W40">
            <v>8.6055350400994808</v>
          </cell>
          <cell r="X40">
            <v>0</v>
          </cell>
        </row>
        <row r="41">
          <cell r="T41">
            <v>3.2629555410385191</v>
          </cell>
          <cell r="U41">
            <v>1.007010953125</v>
          </cell>
          <cell r="V41">
            <v>0</v>
          </cell>
          <cell r="W41">
            <v>0</v>
          </cell>
          <cell r="X41">
            <v>20.896591906701669</v>
          </cell>
        </row>
        <row r="42"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216.8751541495462</v>
          </cell>
        </row>
        <row r="43">
          <cell r="T43">
            <v>27.219719362233906</v>
          </cell>
          <cell r="U43">
            <v>19.397200033553816</v>
          </cell>
          <cell r="V43">
            <v>5.2094674308398901</v>
          </cell>
          <cell r="W43">
            <v>2.3181271880740835</v>
          </cell>
          <cell r="X43">
            <v>0</v>
          </cell>
        </row>
        <row r="44"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</row>
        <row r="45"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</row>
        <row r="46">
          <cell r="T46">
            <v>0</v>
          </cell>
          <cell r="U46">
            <v>3.6733927919712848</v>
          </cell>
          <cell r="V46">
            <v>0</v>
          </cell>
          <cell r="W46">
            <v>0</v>
          </cell>
          <cell r="X46">
            <v>0</v>
          </cell>
        </row>
        <row r="47"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</row>
        <row r="52">
          <cell r="E52">
            <v>39.599712890625</v>
          </cell>
        </row>
        <row r="53">
          <cell r="E53">
            <v>11.196954266678716</v>
          </cell>
        </row>
        <row r="54">
          <cell r="E54">
            <v>100.05515171814793</v>
          </cell>
        </row>
        <row r="55">
          <cell r="E55">
            <v>0</v>
          </cell>
        </row>
        <row r="56">
          <cell r="E56">
            <v>0</v>
          </cell>
        </row>
        <row r="57">
          <cell r="E57">
            <v>3.9154347726113912</v>
          </cell>
        </row>
      </sheetData>
      <sheetData sheetId="21"/>
      <sheetData sheetId="22">
        <row r="13">
          <cell r="L13">
            <v>60.64963620940091</v>
          </cell>
        </row>
      </sheetData>
      <sheetData sheetId="23">
        <row r="13">
          <cell r="L13">
            <v>60.38684280555492</v>
          </cell>
        </row>
      </sheetData>
      <sheetData sheetId="24">
        <row r="13">
          <cell r="L13">
            <v>60.040984503318555</v>
          </cell>
        </row>
      </sheetData>
      <sheetData sheetId="25">
        <row r="13">
          <cell r="L13">
            <v>71.116088326729823</v>
          </cell>
        </row>
      </sheetData>
      <sheetData sheetId="26">
        <row r="13">
          <cell r="L13">
            <v>78.775924512815891</v>
          </cell>
        </row>
      </sheetData>
      <sheetData sheetId="27">
        <row r="13">
          <cell r="L13">
            <v>69.722313089236536</v>
          </cell>
        </row>
      </sheetData>
      <sheetData sheetId="28">
        <row r="13">
          <cell r="L13">
            <v>64.4982724362319</v>
          </cell>
        </row>
      </sheetData>
      <sheetData sheetId="29">
        <row r="13">
          <cell r="L13">
            <v>-1.5669656114845338</v>
          </cell>
        </row>
      </sheetData>
      <sheetData sheetId="30">
        <row r="13">
          <cell r="L13">
            <v>-76.400000000000006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300"/>
  <sheetViews>
    <sheetView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:AW251"/>
    </sheetView>
  </sheetViews>
  <sheetFormatPr baseColWidth="10" defaultColWidth="11.42578125" defaultRowHeight="15" x14ac:dyDescent="0.25"/>
  <cols>
    <col min="1" max="1" width="39.28515625" customWidth="1"/>
    <col min="2" max="2" width="65.42578125" customWidth="1"/>
    <col min="45" max="50" width="11.7109375" customWidth="1"/>
  </cols>
  <sheetData>
    <row r="1" spans="1:49" ht="51.75" thickBot="1" x14ac:dyDescent="0.3">
      <c r="A1" s="237" t="s">
        <v>249</v>
      </c>
      <c r="B1" s="243" t="s">
        <v>185</v>
      </c>
      <c r="C1" s="238">
        <v>2</v>
      </c>
      <c r="D1" s="238">
        <f>C1+1</f>
        <v>3</v>
      </c>
      <c r="E1" s="238">
        <f t="shared" ref="E1:AS1" si="0">D1+1</f>
        <v>4</v>
      </c>
      <c r="F1" s="238">
        <f t="shared" si="0"/>
        <v>5</v>
      </c>
      <c r="G1" s="238">
        <f t="shared" si="0"/>
        <v>6</v>
      </c>
      <c r="H1" s="238">
        <f t="shared" si="0"/>
        <v>7</v>
      </c>
      <c r="I1" s="238">
        <f t="shared" si="0"/>
        <v>8</v>
      </c>
      <c r="J1" s="238">
        <f t="shared" si="0"/>
        <v>9</v>
      </c>
      <c r="K1" s="238">
        <f t="shared" si="0"/>
        <v>10</v>
      </c>
      <c r="L1" s="238">
        <f t="shared" si="0"/>
        <v>11</v>
      </c>
      <c r="M1" s="238">
        <f t="shared" si="0"/>
        <v>12</v>
      </c>
      <c r="N1" s="238">
        <f t="shared" si="0"/>
        <v>13</v>
      </c>
      <c r="O1" s="238">
        <f>N1+1</f>
        <v>14</v>
      </c>
      <c r="P1" s="238">
        <f t="shared" si="0"/>
        <v>15</v>
      </c>
      <c r="Q1" s="238">
        <f t="shared" si="0"/>
        <v>16</v>
      </c>
      <c r="R1" s="238">
        <f t="shared" si="0"/>
        <v>17</v>
      </c>
      <c r="S1" s="238">
        <f t="shared" si="0"/>
        <v>18</v>
      </c>
      <c r="T1" s="238">
        <f t="shared" si="0"/>
        <v>19</v>
      </c>
      <c r="U1" s="238">
        <f t="shared" si="0"/>
        <v>20</v>
      </c>
      <c r="V1" s="238">
        <f t="shared" si="0"/>
        <v>21</v>
      </c>
      <c r="W1" s="238">
        <f t="shared" si="0"/>
        <v>22</v>
      </c>
      <c r="X1" s="238">
        <f t="shared" si="0"/>
        <v>23</v>
      </c>
      <c r="Y1" s="238">
        <f t="shared" si="0"/>
        <v>24</v>
      </c>
      <c r="Z1" s="238">
        <f t="shared" si="0"/>
        <v>25</v>
      </c>
      <c r="AA1" s="238">
        <f t="shared" si="0"/>
        <v>26</v>
      </c>
      <c r="AB1" s="238">
        <f t="shared" si="0"/>
        <v>27</v>
      </c>
      <c r="AC1" s="238">
        <f t="shared" si="0"/>
        <v>28</v>
      </c>
      <c r="AD1" s="238">
        <f t="shared" si="0"/>
        <v>29</v>
      </c>
      <c r="AE1" s="238">
        <f t="shared" si="0"/>
        <v>30</v>
      </c>
      <c r="AF1" s="238">
        <f t="shared" si="0"/>
        <v>31</v>
      </c>
      <c r="AG1" s="238">
        <f t="shared" si="0"/>
        <v>32</v>
      </c>
      <c r="AH1" s="238">
        <f t="shared" si="0"/>
        <v>33</v>
      </c>
      <c r="AI1" s="238">
        <f t="shared" si="0"/>
        <v>34</v>
      </c>
      <c r="AJ1" s="238">
        <f t="shared" si="0"/>
        <v>35</v>
      </c>
      <c r="AK1" s="238">
        <f t="shared" si="0"/>
        <v>36</v>
      </c>
      <c r="AL1" s="238">
        <f t="shared" si="0"/>
        <v>37</v>
      </c>
      <c r="AM1" s="238">
        <f t="shared" si="0"/>
        <v>38</v>
      </c>
      <c r="AN1" s="238">
        <f t="shared" si="0"/>
        <v>39</v>
      </c>
      <c r="AO1" s="238">
        <f t="shared" si="0"/>
        <v>40</v>
      </c>
      <c r="AP1" s="238">
        <f t="shared" si="0"/>
        <v>41</v>
      </c>
      <c r="AQ1" s="238">
        <f t="shared" si="0"/>
        <v>42</v>
      </c>
      <c r="AR1" s="238">
        <f t="shared" si="0"/>
        <v>43</v>
      </c>
      <c r="AS1" s="238">
        <f t="shared" si="0"/>
        <v>44</v>
      </c>
      <c r="AT1" s="238">
        <f>AS1+1</f>
        <v>45</v>
      </c>
      <c r="AU1" s="238">
        <f>AT1+1</f>
        <v>46</v>
      </c>
      <c r="AV1" s="238">
        <f t="shared" ref="AV1:AW1" si="1">AU1+1</f>
        <v>47</v>
      </c>
      <c r="AW1" s="238">
        <f t="shared" si="1"/>
        <v>48</v>
      </c>
    </row>
    <row r="2" spans="1:49" x14ac:dyDescent="0.25">
      <c r="B2" s="246"/>
      <c r="C2">
        <v>2004</v>
      </c>
      <c r="D2">
        <v>2005</v>
      </c>
      <c r="E2">
        <v>2006</v>
      </c>
      <c r="F2">
        <v>2007</v>
      </c>
      <c r="G2">
        <v>2008</v>
      </c>
      <c r="H2">
        <v>2009</v>
      </c>
      <c r="I2">
        <v>2010</v>
      </c>
      <c r="J2">
        <v>2011</v>
      </c>
      <c r="K2">
        <v>2012</v>
      </c>
      <c r="L2">
        <v>2013</v>
      </c>
      <c r="M2">
        <v>2014</v>
      </c>
      <c r="N2">
        <v>2015</v>
      </c>
      <c r="O2">
        <v>2016</v>
      </c>
      <c r="P2">
        <v>2017</v>
      </c>
      <c r="Q2">
        <v>2018</v>
      </c>
      <c r="R2">
        <v>2019</v>
      </c>
      <c r="S2">
        <v>2020</v>
      </c>
      <c r="T2">
        <v>2021</v>
      </c>
      <c r="U2">
        <v>2022</v>
      </c>
      <c r="V2">
        <v>2023</v>
      </c>
      <c r="W2">
        <v>2024</v>
      </c>
      <c r="X2">
        <v>2025</v>
      </c>
      <c r="Y2">
        <v>2026</v>
      </c>
      <c r="Z2">
        <v>2027</v>
      </c>
      <c r="AA2">
        <v>2028</v>
      </c>
      <c r="AB2">
        <v>2029</v>
      </c>
      <c r="AC2">
        <v>2030</v>
      </c>
      <c r="AD2">
        <v>2031</v>
      </c>
      <c r="AE2">
        <v>2032</v>
      </c>
      <c r="AF2">
        <v>2033</v>
      </c>
      <c r="AG2">
        <v>2034</v>
      </c>
      <c r="AH2">
        <v>2035</v>
      </c>
      <c r="AI2">
        <v>2036</v>
      </c>
      <c r="AJ2">
        <v>2037</v>
      </c>
      <c r="AK2">
        <v>2038</v>
      </c>
      <c r="AL2">
        <v>2039</v>
      </c>
      <c r="AM2">
        <v>2040</v>
      </c>
      <c r="AN2">
        <v>2041</v>
      </c>
      <c r="AO2">
        <v>2042</v>
      </c>
      <c r="AP2">
        <v>2043</v>
      </c>
      <c r="AQ2">
        <v>2044</v>
      </c>
      <c r="AR2">
        <v>2045</v>
      </c>
      <c r="AS2">
        <v>2046</v>
      </c>
      <c r="AT2">
        <v>2047</v>
      </c>
      <c r="AU2">
        <v>2048</v>
      </c>
      <c r="AV2">
        <v>2049</v>
      </c>
      <c r="AW2">
        <v>2050</v>
      </c>
    </row>
    <row r="3" spans="1:49" x14ac:dyDescent="0.25">
      <c r="B3" s="16" t="s">
        <v>331</v>
      </c>
      <c r="C3">
        <v>81.950785300185998</v>
      </c>
      <c r="D3">
        <v>83.266531665913007</v>
      </c>
      <c r="E3">
        <v>84.607581080000003</v>
      </c>
      <c r="F3">
        <v>84.971051290000005</v>
      </c>
      <c r="G3">
        <v>82.02750958</v>
      </c>
      <c r="H3">
        <v>78.992047779999893</v>
      </c>
      <c r="I3">
        <v>79.203574829999994</v>
      </c>
      <c r="J3">
        <v>78.385164709999998</v>
      </c>
      <c r="K3">
        <v>75.305364409999996</v>
      </c>
      <c r="L3">
        <v>73.640995779999997</v>
      </c>
      <c r="M3">
        <v>73.367864979999894</v>
      </c>
      <c r="N3">
        <v>73.471654189999995</v>
      </c>
      <c r="O3">
        <v>73.695218629999999</v>
      </c>
      <c r="P3">
        <v>72.678077680000001</v>
      </c>
      <c r="Q3">
        <v>70.872099000000006</v>
      </c>
      <c r="R3">
        <v>70.234877400000002</v>
      </c>
      <c r="S3">
        <v>68.976608339999999</v>
      </c>
      <c r="T3">
        <v>68.360885030000006</v>
      </c>
      <c r="U3">
        <v>68.101082180000006</v>
      </c>
      <c r="V3">
        <v>67.812037189999998</v>
      </c>
      <c r="W3">
        <v>67.106623220000003</v>
      </c>
      <c r="X3">
        <v>66.224247149999997</v>
      </c>
      <c r="Y3">
        <v>65.261536090000007</v>
      </c>
      <c r="Z3">
        <v>64.538054790000004</v>
      </c>
      <c r="AA3">
        <v>63.976490759999997</v>
      </c>
      <c r="AB3">
        <v>63.541247130000002</v>
      </c>
      <c r="AC3">
        <v>63.197473270000003</v>
      </c>
      <c r="AD3">
        <v>62.619227010000003</v>
      </c>
      <c r="AE3">
        <v>62.047174779999999</v>
      </c>
      <c r="AF3">
        <v>61.48650568</v>
      </c>
      <c r="AG3">
        <v>60.933889200000003</v>
      </c>
      <c r="AH3">
        <v>60.388552830000002</v>
      </c>
      <c r="AI3">
        <v>59.854884900000002</v>
      </c>
      <c r="AJ3">
        <v>59.338424269999997</v>
      </c>
      <c r="AK3">
        <v>58.852592530000003</v>
      </c>
      <c r="AL3">
        <v>58.388221110000003</v>
      </c>
      <c r="AM3">
        <v>57.944674650000003</v>
      </c>
      <c r="AN3">
        <v>57.555261569999999</v>
      </c>
      <c r="AO3">
        <v>57.145881449999997</v>
      </c>
      <c r="AP3">
        <v>56.724962410000003</v>
      </c>
      <c r="AQ3">
        <v>56.308506149999999</v>
      </c>
      <c r="AR3">
        <v>55.885674569999999</v>
      </c>
      <c r="AS3">
        <v>55.426525089999998</v>
      </c>
      <c r="AT3">
        <v>54.96399109</v>
      </c>
      <c r="AU3">
        <v>54.500436100000002</v>
      </c>
      <c r="AV3">
        <v>54.04304088</v>
      </c>
      <c r="AW3">
        <v>53.628316069999997</v>
      </c>
    </row>
    <row r="4" spans="1:49" x14ac:dyDescent="0.25">
      <c r="B4" s="16" t="s">
        <v>332</v>
      </c>
      <c r="C4">
        <v>81.272732788877605</v>
      </c>
      <c r="D4">
        <v>82.577592802213303</v>
      </c>
      <c r="E4">
        <v>83.907546510000003</v>
      </c>
      <c r="F4">
        <v>83.859836950000002</v>
      </c>
      <c r="G4">
        <v>80.562665510000002</v>
      </c>
      <c r="H4">
        <v>77.205626570000007</v>
      </c>
      <c r="I4">
        <v>77.037404379999998</v>
      </c>
      <c r="J4">
        <v>75.872083750000002</v>
      </c>
      <c r="K4">
        <v>72.537958630000006</v>
      </c>
      <c r="L4">
        <v>70.591164469999995</v>
      </c>
      <c r="M4">
        <v>69.988688170000003</v>
      </c>
      <c r="N4">
        <v>69.748210369999995</v>
      </c>
      <c r="O4">
        <v>69.752402549999999</v>
      </c>
      <c r="P4">
        <v>68.573760399999998</v>
      </c>
      <c r="Q4">
        <v>66.648259710000005</v>
      </c>
      <c r="R4">
        <v>65.818157049999996</v>
      </c>
      <c r="S4">
        <v>65.639226070000007</v>
      </c>
      <c r="T4">
        <v>64.849679320000007</v>
      </c>
      <c r="U4">
        <v>64.402528480000001</v>
      </c>
      <c r="V4">
        <v>63.931446880000003</v>
      </c>
      <c r="W4">
        <v>63.145222580000002</v>
      </c>
      <c r="X4">
        <v>62.194370759999998</v>
      </c>
      <c r="Y4">
        <v>61.29044124</v>
      </c>
      <c r="Z4">
        <v>60.611191099999999</v>
      </c>
      <c r="AA4">
        <v>60.084014719999999</v>
      </c>
      <c r="AB4">
        <v>59.674306270000002</v>
      </c>
      <c r="AC4">
        <v>59.350451280000001</v>
      </c>
      <c r="AD4">
        <v>58.810595579999998</v>
      </c>
      <c r="AE4">
        <v>58.276670760000002</v>
      </c>
      <c r="AF4">
        <v>57.753561449999999</v>
      </c>
      <c r="AG4">
        <v>57.237635330000003</v>
      </c>
      <c r="AH4">
        <v>56.728676</v>
      </c>
      <c r="AI4">
        <v>56.225787580000002</v>
      </c>
      <c r="AJ4">
        <v>55.739010690000001</v>
      </c>
      <c r="AK4">
        <v>55.280946780000001</v>
      </c>
      <c r="AL4">
        <v>54.843582300000001</v>
      </c>
      <c r="AM4">
        <v>54.425731710000001</v>
      </c>
      <c r="AN4">
        <v>54.047374679999997</v>
      </c>
      <c r="AO4">
        <v>53.649959840000001</v>
      </c>
      <c r="AP4">
        <v>53.241393430000002</v>
      </c>
      <c r="AQ4">
        <v>52.836679719999999</v>
      </c>
      <c r="AR4">
        <v>52.425627609999999</v>
      </c>
      <c r="AS4">
        <v>51.978190599999998</v>
      </c>
      <c r="AT4">
        <v>51.52749172</v>
      </c>
      <c r="AU4">
        <v>51.075746180000003</v>
      </c>
      <c r="AV4">
        <v>50.629679160000002</v>
      </c>
      <c r="AW4">
        <v>50.223474000000003</v>
      </c>
    </row>
    <row r="5" spans="1:49" x14ac:dyDescent="0.25">
      <c r="B5" s="16" t="s">
        <v>333</v>
      </c>
      <c r="C5">
        <v>0.67805251130835598</v>
      </c>
      <c r="D5">
        <v>0.68893886369971102</v>
      </c>
      <c r="E5">
        <v>0.70003457099999999</v>
      </c>
      <c r="F5">
        <v>1.111214345</v>
      </c>
      <c r="G5">
        <v>1.464844069</v>
      </c>
      <c r="H5">
        <v>1.786421214</v>
      </c>
      <c r="I5">
        <v>2.166170454</v>
      </c>
      <c r="J5">
        <v>2.5130809529999998</v>
      </c>
      <c r="K5">
        <v>2.767405771</v>
      </c>
      <c r="L5">
        <v>3.0498313069999998</v>
      </c>
      <c r="M5">
        <v>3.3791768059999998</v>
      </c>
      <c r="N5">
        <v>3.72344382</v>
      </c>
      <c r="O5">
        <v>3.942816085</v>
      </c>
      <c r="P5">
        <v>4.1043172810000002</v>
      </c>
      <c r="Q5">
        <v>4.2238392950000003</v>
      </c>
      <c r="R5">
        <v>4.416720346</v>
      </c>
      <c r="S5">
        <v>3.3373822729999998</v>
      </c>
      <c r="T5">
        <v>3.5112057110000001</v>
      </c>
      <c r="U5">
        <v>3.698553698</v>
      </c>
      <c r="V5">
        <v>3.8805903129999999</v>
      </c>
      <c r="W5">
        <v>3.9614006449999999</v>
      </c>
      <c r="X5">
        <v>4.0298763969999998</v>
      </c>
      <c r="Y5">
        <v>3.9710948570000002</v>
      </c>
      <c r="Z5">
        <v>3.9268636859999999</v>
      </c>
      <c r="AA5">
        <v>3.8924760350000001</v>
      </c>
      <c r="AB5">
        <v>3.8669408590000001</v>
      </c>
      <c r="AC5">
        <v>3.8470219910000001</v>
      </c>
      <c r="AD5">
        <v>3.8086314300000002</v>
      </c>
      <c r="AE5">
        <v>3.7705040200000002</v>
      </c>
      <c r="AF5">
        <v>3.732944238</v>
      </c>
      <c r="AG5">
        <v>3.6962538710000001</v>
      </c>
      <c r="AH5">
        <v>3.659876836</v>
      </c>
      <c r="AI5">
        <v>3.6290973229999999</v>
      </c>
      <c r="AJ5">
        <v>3.5994135780000001</v>
      </c>
      <c r="AK5">
        <v>3.571645749</v>
      </c>
      <c r="AL5">
        <v>3.5446388080000002</v>
      </c>
      <c r="AM5">
        <v>3.518942944</v>
      </c>
      <c r="AN5">
        <v>3.5078868929999998</v>
      </c>
      <c r="AO5">
        <v>3.4959216139999998</v>
      </c>
      <c r="AP5">
        <v>3.483568972</v>
      </c>
      <c r="AQ5">
        <v>3.471826428</v>
      </c>
      <c r="AR5">
        <v>3.4600469650000001</v>
      </c>
      <c r="AS5">
        <v>3.4483344850000002</v>
      </c>
      <c r="AT5">
        <v>3.4364993699999999</v>
      </c>
      <c r="AU5">
        <v>3.4246899179999999</v>
      </c>
      <c r="AV5">
        <v>3.4133617209999998</v>
      </c>
      <c r="AW5">
        <v>3.4048420739999998</v>
      </c>
    </row>
    <row r="6" spans="1:49" x14ac:dyDescent="0.25">
      <c r="B6" s="16" t="s">
        <v>334</v>
      </c>
      <c r="C6">
        <v>28.634797354551999</v>
      </c>
      <c r="D6">
        <v>29.094538288267</v>
      </c>
      <c r="E6">
        <v>29.721453270000001</v>
      </c>
      <c r="F6">
        <v>30.297857990000001</v>
      </c>
      <c r="G6">
        <v>30.917066569999999</v>
      </c>
      <c r="H6">
        <v>28.76871762</v>
      </c>
      <c r="I6">
        <v>29.837455949999999</v>
      </c>
      <c r="J6">
        <v>30.960004619999999</v>
      </c>
      <c r="K6">
        <v>31.405712300000001</v>
      </c>
      <c r="L6">
        <v>31.320997240000001</v>
      </c>
      <c r="M6">
        <v>31.216952790000001</v>
      </c>
      <c r="N6">
        <v>30.56389399</v>
      </c>
      <c r="O6">
        <v>29.27349864</v>
      </c>
      <c r="P6">
        <v>28.770462680000001</v>
      </c>
      <c r="Q6">
        <v>28.680177749999999</v>
      </c>
      <c r="R6">
        <v>27.823877400000001</v>
      </c>
      <c r="S6">
        <v>26.237298429999999</v>
      </c>
      <c r="T6">
        <v>26.307758239999998</v>
      </c>
      <c r="U6">
        <v>26.069111679999999</v>
      </c>
      <c r="V6">
        <v>25.61243035</v>
      </c>
      <c r="W6">
        <v>25.279088689999998</v>
      </c>
      <c r="X6">
        <v>25.126361889999998</v>
      </c>
      <c r="Y6">
        <v>24.827422089999999</v>
      </c>
      <c r="Z6">
        <v>24.642923039999999</v>
      </c>
      <c r="AA6">
        <v>24.527961579999999</v>
      </c>
      <c r="AB6">
        <v>24.512544819999999</v>
      </c>
      <c r="AC6">
        <v>24.521779479999999</v>
      </c>
      <c r="AD6">
        <v>24.281323369999999</v>
      </c>
      <c r="AE6">
        <v>24.068460559999998</v>
      </c>
      <c r="AF6">
        <v>23.87303842</v>
      </c>
      <c r="AG6">
        <v>23.662336960000001</v>
      </c>
      <c r="AH6">
        <v>23.456460310000001</v>
      </c>
      <c r="AI6">
        <v>23.17412835</v>
      </c>
      <c r="AJ6">
        <v>22.887462939999999</v>
      </c>
      <c r="AK6">
        <v>22.595350920000001</v>
      </c>
      <c r="AL6">
        <v>22.27250823</v>
      </c>
      <c r="AM6">
        <v>21.944156549999999</v>
      </c>
      <c r="AN6">
        <v>21.607577169999999</v>
      </c>
      <c r="AO6">
        <v>21.261393959999999</v>
      </c>
      <c r="AP6">
        <v>20.910762900000002</v>
      </c>
      <c r="AQ6">
        <v>20.556683289999999</v>
      </c>
      <c r="AR6">
        <v>20.198310840000001</v>
      </c>
      <c r="AS6">
        <v>19.743343800000002</v>
      </c>
      <c r="AT6">
        <v>19.282577830000001</v>
      </c>
      <c r="AU6">
        <v>18.816704770000001</v>
      </c>
      <c r="AV6">
        <v>18.344885420000001</v>
      </c>
      <c r="AW6">
        <v>17.86855409</v>
      </c>
    </row>
    <row r="7" spans="1:49" x14ac:dyDescent="0.25">
      <c r="B7" s="16" t="s">
        <v>335</v>
      </c>
      <c r="C7">
        <v>0.36749349586970598</v>
      </c>
      <c r="D7">
        <v>0.37339372281503302</v>
      </c>
      <c r="E7">
        <v>0.38143942939999997</v>
      </c>
      <c r="F7">
        <v>0.35244306260000002</v>
      </c>
      <c r="G7">
        <v>0.32598440169999998</v>
      </c>
      <c r="H7">
        <v>0.27494165329999998</v>
      </c>
      <c r="I7">
        <v>0.25846594249999999</v>
      </c>
      <c r="J7">
        <v>0.24308829579999999</v>
      </c>
      <c r="K7">
        <v>0.2235080542</v>
      </c>
      <c r="L7">
        <v>0.20204197669999999</v>
      </c>
      <c r="M7">
        <v>0.18252318270000001</v>
      </c>
      <c r="N7">
        <v>0.16197862490000001</v>
      </c>
      <c r="O7">
        <v>0.14360092159999999</v>
      </c>
      <c r="P7">
        <v>0.13063604279999999</v>
      </c>
      <c r="Q7">
        <v>0.1205401096</v>
      </c>
      <c r="R7">
        <v>0.10824328599999999</v>
      </c>
      <c r="S7">
        <v>0.1099483976</v>
      </c>
      <c r="T7">
        <v>0.17993676980000001</v>
      </c>
      <c r="U7">
        <v>0.2446884225</v>
      </c>
      <c r="V7">
        <v>0.30314287870000001</v>
      </c>
      <c r="W7">
        <v>0.25958103719999998</v>
      </c>
      <c r="X7">
        <v>0.21883166940000001</v>
      </c>
      <c r="Y7">
        <v>0.21490063240000001</v>
      </c>
      <c r="Z7">
        <v>0.21197549230000001</v>
      </c>
      <c r="AA7">
        <v>0.20965404339999999</v>
      </c>
      <c r="AB7">
        <v>0.20818872790000001</v>
      </c>
      <c r="AC7">
        <v>0.20692899349999999</v>
      </c>
      <c r="AD7">
        <v>0.2115696577</v>
      </c>
      <c r="AE7">
        <v>0.2164550563</v>
      </c>
      <c r="AF7">
        <v>0.22151452150000001</v>
      </c>
      <c r="AG7">
        <v>0.22682594270000001</v>
      </c>
      <c r="AH7">
        <v>0.23221863009999999</v>
      </c>
      <c r="AI7">
        <v>0.23239440710000001</v>
      </c>
      <c r="AJ7">
        <v>0.23254705989999999</v>
      </c>
      <c r="AK7">
        <v>0.2326643645</v>
      </c>
      <c r="AL7">
        <v>0.23262610459999999</v>
      </c>
      <c r="AM7">
        <v>0.23255112680000001</v>
      </c>
      <c r="AN7">
        <v>0.2375091013</v>
      </c>
      <c r="AO7">
        <v>0.2424267356</v>
      </c>
      <c r="AP7">
        <v>0.2473569414</v>
      </c>
      <c r="AQ7">
        <v>0.25231011269999998</v>
      </c>
      <c r="AR7">
        <v>0.25727485449999998</v>
      </c>
      <c r="AS7">
        <v>0.25983201439999998</v>
      </c>
      <c r="AT7">
        <v>0.26238324639999999</v>
      </c>
      <c r="AU7">
        <v>0.26493639060000002</v>
      </c>
      <c r="AV7">
        <v>0.26747812319999997</v>
      </c>
      <c r="AW7">
        <v>0.27002756100000003</v>
      </c>
    </row>
    <row r="8" spans="1:49" x14ac:dyDescent="0.25">
      <c r="B8" t="s">
        <v>336</v>
      </c>
      <c r="C8">
        <v>1.4676116307532601</v>
      </c>
      <c r="D8">
        <v>1.4911746101974399</v>
      </c>
      <c r="E8">
        <v>1.5233057169999999</v>
      </c>
      <c r="F8">
        <v>1.491217166</v>
      </c>
      <c r="G8">
        <v>1.4612993379999999</v>
      </c>
      <c r="H8">
        <v>1.3057900280000001</v>
      </c>
      <c r="I8">
        <v>1.300548561</v>
      </c>
      <c r="J8">
        <v>1.29591864</v>
      </c>
      <c r="K8">
        <v>1.262400929</v>
      </c>
      <c r="L8">
        <v>1.2090274919999999</v>
      </c>
      <c r="M8">
        <v>1.157185653</v>
      </c>
      <c r="N8">
        <v>1.0880106730000001</v>
      </c>
      <c r="O8">
        <v>1.162490013</v>
      </c>
      <c r="P8">
        <v>1.274534439</v>
      </c>
      <c r="Q8">
        <v>1.4173486559999999</v>
      </c>
      <c r="R8">
        <v>1.5339197449999999</v>
      </c>
      <c r="S8">
        <v>2.3265678059999999</v>
      </c>
      <c r="T8">
        <v>1.7758143310000001</v>
      </c>
      <c r="U8">
        <v>1.2291515879999999</v>
      </c>
      <c r="V8">
        <v>0.70618094529999997</v>
      </c>
      <c r="W8">
        <v>0.67002992819999996</v>
      </c>
      <c r="X8">
        <v>0.63931798120000005</v>
      </c>
      <c r="Y8">
        <v>0.63254854250000003</v>
      </c>
      <c r="Z8">
        <v>0.62868514509999995</v>
      </c>
      <c r="AA8">
        <v>0.62659228560000002</v>
      </c>
      <c r="AB8">
        <v>0.62701761609999995</v>
      </c>
      <c r="AC8">
        <v>0.62807584279999995</v>
      </c>
      <c r="AD8">
        <v>0.63476810770000003</v>
      </c>
      <c r="AE8">
        <v>0.64219002069999997</v>
      </c>
      <c r="AF8">
        <v>0.65011045609999996</v>
      </c>
      <c r="AG8">
        <v>0.65837816920000003</v>
      </c>
      <c r="AH8">
        <v>0.66684761739999998</v>
      </c>
      <c r="AI8">
        <v>0.67510540299999999</v>
      </c>
      <c r="AJ8">
        <v>0.68334839650000001</v>
      </c>
      <c r="AK8">
        <v>0.69153835200000002</v>
      </c>
      <c r="AL8">
        <v>0.69966406780000001</v>
      </c>
      <c r="AM8">
        <v>0.70773081670000004</v>
      </c>
      <c r="AN8">
        <v>0.71502648059999996</v>
      </c>
      <c r="AO8">
        <v>0.72214321329999998</v>
      </c>
      <c r="AP8">
        <v>0.72924362310000002</v>
      </c>
      <c r="AQ8">
        <v>0.73635952159999996</v>
      </c>
      <c r="AR8">
        <v>0.74345846770000001</v>
      </c>
      <c r="AS8">
        <v>1.0253876099999999</v>
      </c>
      <c r="AT8">
        <v>1.309532661</v>
      </c>
      <c r="AU8">
        <v>1.5958843279999999</v>
      </c>
      <c r="AV8">
        <v>1.8843175190000001</v>
      </c>
      <c r="AW8">
        <v>2.1749153209999998</v>
      </c>
    </row>
    <row r="9" spans="1:49" x14ac:dyDescent="0.25">
      <c r="B9" t="s">
        <v>337</v>
      </c>
      <c r="C9">
        <v>1.4643633957556199</v>
      </c>
      <c r="D9">
        <v>1.4878742237362399</v>
      </c>
      <c r="E9">
        <v>1.5199342149999999</v>
      </c>
      <c r="F9">
        <v>1.448195951</v>
      </c>
      <c r="G9">
        <v>1.381256509</v>
      </c>
      <c r="H9">
        <v>1.2013158660000001</v>
      </c>
      <c r="I9">
        <v>1.1645527179999999</v>
      </c>
      <c r="J9">
        <v>1.1294292539999999</v>
      </c>
      <c r="K9">
        <v>1.0708467340000001</v>
      </c>
      <c r="L9">
        <v>0.99819387989999997</v>
      </c>
      <c r="M9">
        <v>0.92988765510000004</v>
      </c>
      <c r="N9">
        <v>0.85096032539999999</v>
      </c>
      <c r="O9">
        <v>0.75307006949999999</v>
      </c>
      <c r="P9">
        <v>0.68386083409999998</v>
      </c>
      <c r="Q9">
        <v>0.62988730120000003</v>
      </c>
      <c r="R9">
        <v>0.56462329769999997</v>
      </c>
      <c r="S9">
        <v>0.21670855389999999</v>
      </c>
      <c r="T9">
        <v>0.17784118669999999</v>
      </c>
      <c r="U9">
        <v>0.13865173959999999</v>
      </c>
      <c r="V9">
        <v>0.100708724</v>
      </c>
      <c r="W9">
        <v>7.8453070900000005E-2</v>
      </c>
      <c r="X9">
        <v>5.7264339300000001E-2</v>
      </c>
      <c r="Y9">
        <v>5.6637928999999997E-2</v>
      </c>
      <c r="Z9">
        <v>5.6271954800000003E-2</v>
      </c>
      <c r="AA9">
        <v>5.6064540199999999E-2</v>
      </c>
      <c r="AB9">
        <v>5.6082541800000003E-2</v>
      </c>
      <c r="AC9">
        <v>5.6157094900000003E-2</v>
      </c>
      <c r="AD9">
        <v>5.6741158399999998E-2</v>
      </c>
      <c r="AE9">
        <v>5.7390435199999999E-2</v>
      </c>
      <c r="AF9">
        <v>5.80842279E-2</v>
      </c>
      <c r="AG9">
        <v>5.8807963099999999E-2</v>
      </c>
      <c r="AH9">
        <v>5.9549647300000001E-2</v>
      </c>
      <c r="AI9">
        <v>6.0284364100000001E-2</v>
      </c>
      <c r="AJ9">
        <v>6.1017741899999998E-2</v>
      </c>
      <c r="AK9">
        <v>6.1746366599999998E-2</v>
      </c>
      <c r="AL9">
        <v>6.2469102800000002E-2</v>
      </c>
      <c r="AM9">
        <v>6.3186557000000004E-2</v>
      </c>
      <c r="AN9">
        <v>6.3835288500000004E-2</v>
      </c>
      <c r="AO9">
        <v>6.4468025999999998E-2</v>
      </c>
      <c r="AP9">
        <v>6.5099287800000002E-2</v>
      </c>
      <c r="AQ9">
        <v>6.5731914000000002E-2</v>
      </c>
      <c r="AR9">
        <v>6.6363009099999995E-2</v>
      </c>
      <c r="AS9">
        <v>6.6789835399999997E-2</v>
      </c>
      <c r="AT9">
        <v>6.7213239100000002E-2</v>
      </c>
      <c r="AU9">
        <v>6.76352697E-2</v>
      </c>
      <c r="AV9">
        <v>6.8052563900000002E-2</v>
      </c>
      <c r="AW9">
        <v>6.8470029200000004E-2</v>
      </c>
    </row>
    <row r="10" spans="1:49" x14ac:dyDescent="0.25">
      <c r="B10" t="s">
        <v>338</v>
      </c>
      <c r="C10">
        <v>0.29584764130791702</v>
      </c>
      <c r="D10">
        <v>0.300597570883747</v>
      </c>
      <c r="E10">
        <v>0.30707470139999998</v>
      </c>
      <c r="F10">
        <v>0.50785035329999995</v>
      </c>
      <c r="G10">
        <v>0.69973207940000004</v>
      </c>
      <c r="H10">
        <v>0.80375910530000005</v>
      </c>
      <c r="I10">
        <v>0.97465158559999998</v>
      </c>
      <c r="J10">
        <v>1.138903937</v>
      </c>
      <c r="K10">
        <v>1.2644332229999999</v>
      </c>
      <c r="L10">
        <v>1.347853505</v>
      </c>
      <c r="M10">
        <v>1.4055910869999999</v>
      </c>
      <c r="N10">
        <v>1.410195764</v>
      </c>
      <c r="O10">
        <v>1.5686719490000001</v>
      </c>
      <c r="P10">
        <v>1.7905692630000001</v>
      </c>
      <c r="Q10">
        <v>2.0730648899999999</v>
      </c>
      <c r="R10">
        <v>2.3357991060000001</v>
      </c>
      <c r="S10">
        <v>3.17352488</v>
      </c>
      <c r="T10">
        <v>3.3464294460000001</v>
      </c>
      <c r="U10">
        <v>3.4726497369999998</v>
      </c>
      <c r="V10">
        <v>3.559799833</v>
      </c>
      <c r="W10">
        <v>3.8280021560000002</v>
      </c>
      <c r="X10">
        <v>4.1159504370000004</v>
      </c>
      <c r="Y10">
        <v>4.3540516069999997</v>
      </c>
      <c r="Z10">
        <v>4.6089089080000001</v>
      </c>
      <c r="AA10">
        <v>4.8755742629999999</v>
      </c>
      <c r="AB10">
        <v>5.0672787770000003</v>
      </c>
      <c r="AC10">
        <v>5.2646323989999999</v>
      </c>
      <c r="AD10">
        <v>5.5814743790000003</v>
      </c>
      <c r="AE10">
        <v>5.9048970599999997</v>
      </c>
      <c r="AF10">
        <v>6.2335497440000003</v>
      </c>
      <c r="AG10">
        <v>6.5798964529999999</v>
      </c>
      <c r="AH10">
        <v>6.9295189129999999</v>
      </c>
      <c r="AI10">
        <v>7.292484558</v>
      </c>
      <c r="AJ10">
        <v>7.6571415150000002</v>
      </c>
      <c r="AK10">
        <v>8.0229800260000008</v>
      </c>
      <c r="AL10">
        <v>8.4017973020000003</v>
      </c>
      <c r="AM10">
        <v>8.7816630129999904</v>
      </c>
      <c r="AN10">
        <v>9.1677014280000009</v>
      </c>
      <c r="AO10">
        <v>9.553649279</v>
      </c>
      <c r="AP10">
        <v>9.9414643379999994</v>
      </c>
      <c r="AQ10">
        <v>10.33153452</v>
      </c>
      <c r="AR10">
        <v>10.72337246</v>
      </c>
      <c r="AS10">
        <v>11.09798515</v>
      </c>
      <c r="AT10">
        <v>11.474530830000001</v>
      </c>
      <c r="AU10">
        <v>11.853305110000001</v>
      </c>
      <c r="AV10">
        <v>12.233668099999999</v>
      </c>
      <c r="AW10">
        <v>12.61644379</v>
      </c>
    </row>
    <row r="11" spans="1:49" x14ac:dyDescent="0.25">
      <c r="B11" t="s">
        <v>339</v>
      </c>
      <c r="C11">
        <v>6.65657192942814E-2</v>
      </c>
      <c r="D11">
        <v>6.7634453448843099E-2</v>
      </c>
      <c r="E11">
        <v>6.9091807800000002E-2</v>
      </c>
      <c r="F11">
        <v>8.7377117800000001E-2</v>
      </c>
      <c r="G11">
        <v>0.1106148272</v>
      </c>
      <c r="H11">
        <v>0.12769233899999999</v>
      </c>
      <c r="I11">
        <v>0.1642991831</v>
      </c>
      <c r="J11">
        <v>0.2114968505</v>
      </c>
      <c r="K11">
        <v>0.26615878790000003</v>
      </c>
      <c r="L11">
        <v>0.3293040089</v>
      </c>
      <c r="M11">
        <v>0.40717510639999999</v>
      </c>
      <c r="N11">
        <v>0.49457102609999998</v>
      </c>
      <c r="O11">
        <v>0.56767872350000004</v>
      </c>
      <c r="P11">
        <v>0.66862534360000003</v>
      </c>
      <c r="Q11">
        <v>0.79877750810000003</v>
      </c>
      <c r="R11">
        <v>0.92868758799999995</v>
      </c>
      <c r="S11">
        <v>1.3985886890000001</v>
      </c>
      <c r="T11">
        <v>1.4747886180000001</v>
      </c>
      <c r="U11">
        <v>1.5304145469999999</v>
      </c>
      <c r="V11">
        <v>1.5688220420000001</v>
      </c>
      <c r="W11">
        <v>1.619634236</v>
      </c>
      <c r="X11">
        <v>1.6802963099999999</v>
      </c>
      <c r="Y11">
        <v>1.788780268</v>
      </c>
      <c r="Z11">
        <v>1.904026532</v>
      </c>
      <c r="AA11">
        <v>2.0241097099999998</v>
      </c>
      <c r="AB11">
        <v>2.1514185819999998</v>
      </c>
      <c r="AC11">
        <v>2.281256215</v>
      </c>
      <c r="AD11">
        <v>2.57819376</v>
      </c>
      <c r="AE11">
        <v>2.8782673380000001</v>
      </c>
      <c r="AF11">
        <v>3.1812508410000002</v>
      </c>
      <c r="AG11">
        <v>3.5006988680000002</v>
      </c>
      <c r="AH11">
        <v>3.8225353530000001</v>
      </c>
      <c r="AI11">
        <v>4.1584540710000004</v>
      </c>
      <c r="AJ11">
        <v>4.4962090970000004</v>
      </c>
      <c r="AK11">
        <v>4.8354642339999998</v>
      </c>
      <c r="AL11">
        <v>5.1883983020000004</v>
      </c>
      <c r="AM11">
        <v>5.5427230539999996</v>
      </c>
      <c r="AN11">
        <v>5.9072272039999998</v>
      </c>
      <c r="AO11">
        <v>6.2725451010000004</v>
      </c>
      <c r="AP11">
        <v>6.639887936</v>
      </c>
      <c r="AQ11">
        <v>7.0094977690000002</v>
      </c>
      <c r="AR11">
        <v>7.3810322839999998</v>
      </c>
      <c r="AS11">
        <v>7.59440589</v>
      </c>
      <c r="AT11">
        <v>7.8087482369999996</v>
      </c>
      <c r="AU11">
        <v>8.0242679609999996</v>
      </c>
      <c r="AV11">
        <v>8.240538656</v>
      </c>
      <c r="AW11">
        <v>8.4581229679999996</v>
      </c>
    </row>
    <row r="12" spans="1:49" x14ac:dyDescent="0.25">
      <c r="B12" t="s">
        <v>340</v>
      </c>
      <c r="C12">
        <v>3.32767453113023</v>
      </c>
      <c r="D12">
        <v>3.3811014220943498</v>
      </c>
      <c r="E12">
        <v>3.4539557539999999</v>
      </c>
      <c r="F12">
        <v>3.5186188610000002</v>
      </c>
      <c r="G12">
        <v>3.5881629190000002</v>
      </c>
      <c r="H12">
        <v>3.336629216</v>
      </c>
      <c r="I12">
        <v>3.4583011379999999</v>
      </c>
      <c r="J12">
        <v>3.5860439300000002</v>
      </c>
      <c r="K12">
        <v>3.6352711389999999</v>
      </c>
      <c r="L12">
        <v>3.6230749119999999</v>
      </c>
      <c r="M12">
        <v>3.608658723</v>
      </c>
      <c r="N12">
        <v>3.5308361229999998</v>
      </c>
      <c r="O12">
        <v>3.5748983750000001</v>
      </c>
      <c r="P12">
        <v>3.7141215249999999</v>
      </c>
      <c r="Q12">
        <v>3.9139141500000001</v>
      </c>
      <c r="R12">
        <v>4.0139069569999997</v>
      </c>
      <c r="S12">
        <v>3.8779050019999999</v>
      </c>
      <c r="T12">
        <v>4.0891866229999998</v>
      </c>
      <c r="U12">
        <v>4.2434221540000001</v>
      </c>
      <c r="V12">
        <v>4.3499156619999999</v>
      </c>
      <c r="W12">
        <v>4.1293408779999998</v>
      </c>
      <c r="X12">
        <v>3.9422336489999998</v>
      </c>
      <c r="Y12">
        <v>3.8987158649999998</v>
      </c>
      <c r="Z12">
        <v>3.8731299450000001</v>
      </c>
      <c r="AA12">
        <v>3.8584591339999998</v>
      </c>
      <c r="AB12">
        <v>3.8600139339999999</v>
      </c>
      <c r="AC12">
        <v>3.86546192</v>
      </c>
      <c r="AD12">
        <v>3.9039410409999999</v>
      </c>
      <c r="AE12">
        <v>3.9469059190000002</v>
      </c>
      <c r="AF12">
        <v>3.99292801</v>
      </c>
      <c r="AG12">
        <v>4.0412423999999998</v>
      </c>
      <c r="AH12">
        <v>4.0907834479999998</v>
      </c>
      <c r="AI12">
        <v>4.1400267079999997</v>
      </c>
      <c r="AJ12">
        <v>4.1891698110000002</v>
      </c>
      <c r="AK12">
        <v>4.2379787110000002</v>
      </c>
      <c r="AL12">
        <v>4.2865206960000002</v>
      </c>
      <c r="AM12">
        <v>4.3346936700000001</v>
      </c>
      <c r="AN12">
        <v>4.3782718230000004</v>
      </c>
      <c r="AO12">
        <v>4.4207460909999998</v>
      </c>
      <c r="AP12">
        <v>4.4631126380000001</v>
      </c>
      <c r="AQ12">
        <v>4.5055663270000004</v>
      </c>
      <c r="AR12">
        <v>4.5479087810000003</v>
      </c>
      <c r="AS12">
        <v>4.5767872839999999</v>
      </c>
      <c r="AT12">
        <v>4.6054282110000004</v>
      </c>
      <c r="AU12">
        <v>4.6339720570000003</v>
      </c>
      <c r="AV12">
        <v>4.6621884429999998</v>
      </c>
      <c r="AW12">
        <v>4.6904136459999997</v>
      </c>
    </row>
    <row r="13" spans="1:49" x14ac:dyDescent="0.25">
      <c r="B13" t="s">
        <v>341</v>
      </c>
      <c r="C13">
        <v>0.21556468620722</v>
      </c>
      <c r="D13">
        <v>0.21902564697065</v>
      </c>
      <c r="E13">
        <v>0.2237451053</v>
      </c>
      <c r="F13">
        <v>0.23788028410000001</v>
      </c>
      <c r="G13">
        <v>0.25316742520000002</v>
      </c>
      <c r="H13">
        <v>0.24569316099999999</v>
      </c>
      <c r="I13">
        <v>0.26576474919999998</v>
      </c>
      <c r="J13">
        <v>0.28760711300000003</v>
      </c>
      <c r="K13">
        <v>0.3042778048</v>
      </c>
      <c r="L13">
        <v>0.31649017200000001</v>
      </c>
      <c r="M13">
        <v>0.32898657460000003</v>
      </c>
      <c r="N13">
        <v>0.33593818640000001</v>
      </c>
      <c r="O13">
        <v>0.37923043410000001</v>
      </c>
      <c r="P13">
        <v>0.43929196819999999</v>
      </c>
      <c r="Q13">
        <v>0.51613833819999999</v>
      </c>
      <c r="R13">
        <v>0.59017362340000001</v>
      </c>
      <c r="S13">
        <v>0.46095650929999998</v>
      </c>
      <c r="T13">
        <v>0.60705850319999999</v>
      </c>
      <c r="U13">
        <v>0.73953729560000003</v>
      </c>
      <c r="V13">
        <v>0.85699531799999995</v>
      </c>
      <c r="W13">
        <v>0.84197657179999996</v>
      </c>
      <c r="X13">
        <v>0.83306705400000003</v>
      </c>
      <c r="Y13">
        <v>0.85904196389999998</v>
      </c>
      <c r="Z13">
        <v>0.88856234950000001</v>
      </c>
      <c r="AA13">
        <v>0.92044040169999997</v>
      </c>
      <c r="AB13">
        <v>0.95499778629999998</v>
      </c>
      <c r="AC13">
        <v>0.9906153607</v>
      </c>
      <c r="AD13">
        <v>1.0088250839999999</v>
      </c>
      <c r="AE13">
        <v>1.0281992659999999</v>
      </c>
      <c r="AF13">
        <v>1.048390591</v>
      </c>
      <c r="AG13">
        <v>1.0697116289999999</v>
      </c>
      <c r="AH13">
        <v>1.0913981150000001</v>
      </c>
      <c r="AI13">
        <v>1.1666186730000001</v>
      </c>
      <c r="AJ13">
        <v>1.242225796</v>
      </c>
      <c r="AK13">
        <v>1.318131878</v>
      </c>
      <c r="AL13">
        <v>1.39719543</v>
      </c>
      <c r="AM13">
        <v>1.4765336849999999</v>
      </c>
      <c r="AN13">
        <v>1.5035971939999999</v>
      </c>
      <c r="AO13">
        <v>1.530372745</v>
      </c>
      <c r="AP13">
        <v>1.5571971870000001</v>
      </c>
      <c r="AQ13">
        <v>1.5841366139999999</v>
      </c>
      <c r="AR13">
        <v>1.6111199460000001</v>
      </c>
      <c r="AS13">
        <v>1.6402330540000001</v>
      </c>
      <c r="AT13">
        <v>1.669415586</v>
      </c>
      <c r="AU13">
        <v>1.698715118</v>
      </c>
      <c r="AV13">
        <v>1.7280440800000001</v>
      </c>
      <c r="AW13">
        <v>1.7575235149999999</v>
      </c>
    </row>
    <row r="14" spans="1:49" x14ac:dyDescent="0.25">
      <c r="B14" t="s">
        <v>342</v>
      </c>
      <c r="C14">
        <v>35.839918454870201</v>
      </c>
      <c r="D14">
        <v>36.415339938413297</v>
      </c>
      <c r="E14">
        <v>37.200000000000003</v>
      </c>
      <c r="F14">
        <v>37.941440780000001</v>
      </c>
      <c r="G14">
        <v>38.73728406</v>
      </c>
      <c r="H14">
        <v>36.064538990000003</v>
      </c>
      <c r="I14">
        <v>37.424039829999998</v>
      </c>
      <c r="J14">
        <v>38.852492640000001</v>
      </c>
      <c r="K14">
        <v>39.432608969999997</v>
      </c>
      <c r="L14">
        <v>39.346983180000002</v>
      </c>
      <c r="M14">
        <v>39.236960770000003</v>
      </c>
      <c r="N14">
        <v>38.436384709999999</v>
      </c>
      <c r="O14">
        <v>37.423139130000003</v>
      </c>
      <c r="P14">
        <v>37.472102100000001</v>
      </c>
      <c r="Q14">
        <v>38.1498487</v>
      </c>
      <c r="R14">
        <v>37.899231</v>
      </c>
      <c r="S14">
        <v>37.801498270000003</v>
      </c>
      <c r="T14">
        <v>37.958813720000002</v>
      </c>
      <c r="U14">
        <v>37.667627170000003</v>
      </c>
      <c r="V14">
        <v>37.057995750000003</v>
      </c>
      <c r="W14">
        <v>36.706106570000003</v>
      </c>
      <c r="X14">
        <v>36.61332333</v>
      </c>
      <c r="Y14">
        <v>36.632098900000003</v>
      </c>
      <c r="Z14">
        <v>36.814483369999998</v>
      </c>
      <c r="AA14">
        <v>37.098855960000002</v>
      </c>
      <c r="AB14">
        <v>37.437542780000001</v>
      </c>
      <c r="AC14">
        <v>37.814907300000002</v>
      </c>
      <c r="AD14">
        <v>38.256836560000004</v>
      </c>
      <c r="AE14">
        <v>38.742765650000003</v>
      </c>
      <c r="AF14">
        <v>39.258866810000001</v>
      </c>
      <c r="AG14">
        <v>39.797898379999999</v>
      </c>
      <c r="AH14">
        <v>40.34931203</v>
      </c>
      <c r="AI14">
        <v>40.89949653</v>
      </c>
      <c r="AJ14">
        <v>41.449122350000003</v>
      </c>
      <c r="AK14">
        <v>41.995854850000001</v>
      </c>
      <c r="AL14">
        <v>42.541179239999998</v>
      </c>
      <c r="AM14">
        <v>43.083238469999998</v>
      </c>
      <c r="AN14">
        <v>43.580745690000001</v>
      </c>
      <c r="AO14">
        <v>44.067745160000001</v>
      </c>
      <c r="AP14">
        <v>44.554124850000001</v>
      </c>
      <c r="AQ14">
        <v>45.04182007</v>
      </c>
      <c r="AR14">
        <v>45.528840639999999</v>
      </c>
      <c r="AS14">
        <v>46.004764629999997</v>
      </c>
      <c r="AT14">
        <v>46.479829840000001</v>
      </c>
      <c r="AU14">
        <v>46.955421010000002</v>
      </c>
      <c r="AV14">
        <v>47.429172899999998</v>
      </c>
      <c r="AW14">
        <v>47.904470920000001</v>
      </c>
    </row>
    <row r="15" spans="1:49" x14ac:dyDescent="0.25">
      <c r="B15" t="s">
        <v>343</v>
      </c>
      <c r="C15">
        <v>36.006525643363197</v>
      </c>
      <c r="D15">
        <v>36.584622059208101</v>
      </c>
      <c r="E15">
        <v>37.372</v>
      </c>
      <c r="F15">
        <v>37.82324508</v>
      </c>
      <c r="G15">
        <v>37.293796260000001</v>
      </c>
      <c r="H15">
        <v>36.157518879999998</v>
      </c>
      <c r="I15">
        <v>37.112009209999997</v>
      </c>
      <c r="J15">
        <v>37.322172080000001</v>
      </c>
      <c r="K15">
        <v>36.268315129999998</v>
      </c>
      <c r="L15">
        <v>35.701269439999997</v>
      </c>
      <c r="M15">
        <v>35.741305969999999</v>
      </c>
      <c r="N15">
        <v>36.19373315</v>
      </c>
      <c r="O15">
        <v>36.809124140000002</v>
      </c>
      <c r="P15">
        <v>36.689246009999998</v>
      </c>
      <c r="Q15">
        <v>35.572715809999998</v>
      </c>
      <c r="R15">
        <v>34.496221200000001</v>
      </c>
      <c r="S15">
        <v>33.220591910000003</v>
      </c>
      <c r="T15">
        <v>31.88705843</v>
      </c>
      <c r="U15">
        <v>31.449611539999999</v>
      </c>
      <c r="V15">
        <v>31.32099285</v>
      </c>
      <c r="W15">
        <v>31.097108739999999</v>
      </c>
      <c r="X15">
        <v>30.8042126</v>
      </c>
      <c r="Y15">
        <v>30.766567250000001</v>
      </c>
      <c r="Z15">
        <v>30.733775690000002</v>
      </c>
      <c r="AA15">
        <v>30.66446681</v>
      </c>
      <c r="AB15">
        <v>30.579833650000001</v>
      </c>
      <c r="AC15">
        <v>30.49165416</v>
      </c>
      <c r="AD15">
        <v>30.466154670000002</v>
      </c>
      <c r="AE15">
        <v>30.432123239999999</v>
      </c>
      <c r="AF15">
        <v>30.40056105</v>
      </c>
      <c r="AG15">
        <v>30.372097459999999</v>
      </c>
      <c r="AH15">
        <v>30.354560490000001</v>
      </c>
      <c r="AI15">
        <v>30.353411099999999</v>
      </c>
      <c r="AJ15">
        <v>30.36587553</v>
      </c>
      <c r="AK15">
        <v>30.394866660000002</v>
      </c>
      <c r="AL15">
        <v>30.43170374</v>
      </c>
      <c r="AM15">
        <v>30.475064530000001</v>
      </c>
      <c r="AN15">
        <v>30.431205370000001</v>
      </c>
      <c r="AO15">
        <v>30.367632690000001</v>
      </c>
      <c r="AP15">
        <v>30.294747839999999</v>
      </c>
      <c r="AQ15">
        <v>30.222590830000001</v>
      </c>
      <c r="AR15">
        <v>30.146097569999998</v>
      </c>
      <c r="AS15">
        <v>30.083502320000001</v>
      </c>
      <c r="AT15">
        <v>30.015324450000001</v>
      </c>
      <c r="AU15">
        <v>29.940388370000001</v>
      </c>
      <c r="AV15">
        <v>29.86237058</v>
      </c>
      <c r="AW15">
        <v>29.802737870000001</v>
      </c>
    </row>
    <row r="16" spans="1:49" x14ac:dyDescent="0.25">
      <c r="B16" t="s">
        <v>344</v>
      </c>
      <c r="C16">
        <v>33.108335480742298</v>
      </c>
      <c r="D16">
        <v>33.639900516080203</v>
      </c>
      <c r="E16">
        <v>34.363901859999999</v>
      </c>
      <c r="F16">
        <v>34.500509569999998</v>
      </c>
      <c r="G16">
        <v>33.745347879999997</v>
      </c>
      <c r="H16">
        <v>32.455367440000003</v>
      </c>
      <c r="I16">
        <v>33.045548799999999</v>
      </c>
      <c r="J16">
        <v>32.966740180000002</v>
      </c>
      <c r="K16">
        <v>31.779500580000001</v>
      </c>
      <c r="L16">
        <v>31.032298130000001</v>
      </c>
      <c r="M16">
        <v>30.81848535</v>
      </c>
      <c r="N16">
        <v>30.95885187</v>
      </c>
      <c r="O16">
        <v>30.522076259999999</v>
      </c>
      <c r="P16">
        <v>29.272739770000001</v>
      </c>
      <c r="Q16">
        <v>27.063772910000001</v>
      </c>
      <c r="R16">
        <v>24.758846519999999</v>
      </c>
      <c r="S16">
        <v>22.7369211</v>
      </c>
      <c r="T16">
        <v>21.724193039999999</v>
      </c>
      <c r="U16">
        <v>21.32950821</v>
      </c>
      <c r="V16">
        <v>21.147943120000001</v>
      </c>
      <c r="W16">
        <v>20.781069989999999</v>
      </c>
      <c r="X16">
        <v>20.368755069999999</v>
      </c>
      <c r="Y16">
        <v>20.134763029999998</v>
      </c>
      <c r="Z16">
        <v>19.904102399999999</v>
      </c>
      <c r="AA16">
        <v>19.65016327</v>
      </c>
      <c r="AB16">
        <v>19.381829280000002</v>
      </c>
      <c r="AC16">
        <v>19.11221887</v>
      </c>
      <c r="AD16">
        <v>18.91104078</v>
      </c>
      <c r="AE16">
        <v>18.70615785</v>
      </c>
      <c r="AF16">
        <v>18.504404579999999</v>
      </c>
      <c r="AG16">
        <v>18.30182138</v>
      </c>
      <c r="AH16">
        <v>18.107362689999999</v>
      </c>
      <c r="AI16">
        <v>18.02334789</v>
      </c>
      <c r="AJ16">
        <v>17.947758740000001</v>
      </c>
      <c r="AK16">
        <v>17.882195329999998</v>
      </c>
      <c r="AL16">
        <v>17.819578400000001</v>
      </c>
      <c r="AM16">
        <v>17.76092439</v>
      </c>
      <c r="AN16">
        <v>17.628925240000001</v>
      </c>
      <c r="AO16">
        <v>17.486001049999999</v>
      </c>
      <c r="AP16">
        <v>17.338310379999999</v>
      </c>
      <c r="AQ16">
        <v>17.19166079</v>
      </c>
      <c r="AR16">
        <v>17.043180629999998</v>
      </c>
      <c r="AS16">
        <v>16.900288750000001</v>
      </c>
      <c r="AT16">
        <v>16.754327490000001</v>
      </c>
      <c r="AU16">
        <v>16.604705450000001</v>
      </c>
      <c r="AV16">
        <v>16.45352205</v>
      </c>
      <c r="AW16">
        <v>16.31256145</v>
      </c>
    </row>
    <row r="17" spans="2:49" x14ac:dyDescent="0.25">
      <c r="B17" t="s">
        <v>345</v>
      </c>
      <c r="C17">
        <v>1.54983431156195</v>
      </c>
      <c r="D17">
        <v>1.57471740274219</v>
      </c>
      <c r="E17">
        <v>1.60860863</v>
      </c>
      <c r="F17">
        <v>1.8734534979999999</v>
      </c>
      <c r="G17">
        <v>2.0794475559999999</v>
      </c>
      <c r="H17">
        <v>2.2310755389999999</v>
      </c>
      <c r="I17">
        <v>2.4993992070000002</v>
      </c>
      <c r="J17">
        <v>2.711946116</v>
      </c>
      <c r="K17">
        <v>2.8152645569999999</v>
      </c>
      <c r="L17">
        <v>2.934496781</v>
      </c>
      <c r="M17">
        <v>3.0860763339999999</v>
      </c>
      <c r="N17">
        <v>3.258491426</v>
      </c>
      <c r="O17">
        <v>4.2111868189999999</v>
      </c>
      <c r="P17">
        <v>5.2943482599999996</v>
      </c>
      <c r="Q17">
        <v>6.416470071</v>
      </c>
      <c r="R17">
        <v>7.6947929500000001</v>
      </c>
      <c r="S17">
        <v>6.4441832640000003</v>
      </c>
      <c r="T17">
        <v>6.3862554640000004</v>
      </c>
      <c r="U17">
        <v>6.4926361379999999</v>
      </c>
      <c r="V17">
        <v>6.6554100309999997</v>
      </c>
      <c r="W17">
        <v>6.6284938349999996</v>
      </c>
      <c r="X17">
        <v>6.5868026220000004</v>
      </c>
      <c r="Y17">
        <v>6.6598933239999996</v>
      </c>
      <c r="Z17">
        <v>6.7339745779999998</v>
      </c>
      <c r="AA17">
        <v>6.7999106119999997</v>
      </c>
      <c r="AB17">
        <v>6.8626709410000002</v>
      </c>
      <c r="AC17">
        <v>6.9242655580000001</v>
      </c>
      <c r="AD17">
        <v>7.005479952</v>
      </c>
      <c r="AE17">
        <v>7.0839849700000004</v>
      </c>
      <c r="AF17">
        <v>7.1623075260000002</v>
      </c>
      <c r="AG17">
        <v>7.2407296929999996</v>
      </c>
      <c r="AH17">
        <v>7.3210489970000001</v>
      </c>
      <c r="AI17">
        <v>7.3363362289999996</v>
      </c>
      <c r="AJ17">
        <v>7.3548500030000001</v>
      </c>
      <c r="AK17">
        <v>7.3773185530000003</v>
      </c>
      <c r="AL17">
        <v>7.4011738500000002</v>
      </c>
      <c r="AM17">
        <v>7.4265904660000004</v>
      </c>
      <c r="AN17">
        <v>7.4482637150000004</v>
      </c>
      <c r="AO17">
        <v>7.4649614069999997</v>
      </c>
      <c r="AP17">
        <v>7.479188905</v>
      </c>
      <c r="AQ17">
        <v>7.4934062140000002</v>
      </c>
      <c r="AR17">
        <v>7.5063550130000003</v>
      </c>
      <c r="AS17">
        <v>7.4921155199999996</v>
      </c>
      <c r="AT17">
        <v>7.4764848710000003</v>
      </c>
      <c r="AU17">
        <v>7.459169427</v>
      </c>
      <c r="AV17">
        <v>7.4410843770000001</v>
      </c>
      <c r="AW17">
        <v>7.4275793390000002</v>
      </c>
    </row>
    <row r="18" spans="2:49" x14ac:dyDescent="0.25">
      <c r="B18" t="s">
        <v>346</v>
      </c>
      <c r="C18">
        <v>0.19372928894524399</v>
      </c>
      <c r="D18">
        <v>0.196839675342774</v>
      </c>
      <c r="E18">
        <v>0.2010760788</v>
      </c>
      <c r="F18">
        <v>0.19032070619999999</v>
      </c>
      <c r="G18">
        <v>0.17549996509999999</v>
      </c>
      <c r="H18">
        <v>0.15913006809999999</v>
      </c>
      <c r="I18">
        <v>0.1527500218</v>
      </c>
      <c r="J18">
        <v>0.14366365489999999</v>
      </c>
      <c r="K18">
        <v>0.13056313429999999</v>
      </c>
      <c r="L18">
        <v>0.1201960047</v>
      </c>
      <c r="M18">
        <v>0.1125356121</v>
      </c>
      <c r="N18">
        <v>0.1065776467</v>
      </c>
      <c r="O18">
        <v>0.1052195043</v>
      </c>
      <c r="P18">
        <v>0.1010523571</v>
      </c>
      <c r="Q18">
        <v>9.3556144100000002E-2</v>
      </c>
      <c r="R18">
        <v>8.5706799700000003E-2</v>
      </c>
      <c r="S18">
        <v>0.36039756820000002</v>
      </c>
      <c r="T18">
        <v>0.32360292909999999</v>
      </c>
      <c r="U18">
        <v>0.29758793729999999</v>
      </c>
      <c r="V18">
        <v>0.27531410439999998</v>
      </c>
      <c r="W18">
        <v>0.35121208390000003</v>
      </c>
      <c r="X18">
        <v>0.42608645039999998</v>
      </c>
      <c r="Y18">
        <v>0.425242281</v>
      </c>
      <c r="Z18">
        <v>0.42446543799999997</v>
      </c>
      <c r="AA18">
        <v>0.4231848272</v>
      </c>
      <c r="AB18">
        <v>0.4215856322</v>
      </c>
      <c r="AC18">
        <v>0.41993950260000001</v>
      </c>
      <c r="AD18">
        <v>0.4352002995</v>
      </c>
      <c r="AE18">
        <v>0.45020508780000001</v>
      </c>
      <c r="AF18">
        <v>0.4651105257</v>
      </c>
      <c r="AG18">
        <v>0.48003975110000002</v>
      </c>
      <c r="AH18">
        <v>0.4950139288</v>
      </c>
      <c r="AI18">
        <v>0.51411322940000004</v>
      </c>
      <c r="AJ18">
        <v>0.53336465040000003</v>
      </c>
      <c r="AK18">
        <v>0.55284725069999996</v>
      </c>
      <c r="AL18">
        <v>0.57276838470000002</v>
      </c>
      <c r="AM18">
        <v>0.59277966709999996</v>
      </c>
      <c r="AN18">
        <v>0.60927839569999998</v>
      </c>
      <c r="AO18">
        <v>0.62530172049999999</v>
      </c>
      <c r="AP18">
        <v>0.64103620490000002</v>
      </c>
      <c r="AQ18">
        <v>0.65668427959999998</v>
      </c>
      <c r="AR18">
        <v>0.67213444769999997</v>
      </c>
      <c r="AS18">
        <v>0.68468618729999997</v>
      </c>
      <c r="AT18">
        <v>0.69710219929999995</v>
      </c>
      <c r="AU18">
        <v>0.70934677459999995</v>
      </c>
      <c r="AV18">
        <v>0.7214991717</v>
      </c>
      <c r="AW18">
        <v>0.73408369669999995</v>
      </c>
    </row>
    <row r="19" spans="2:49" x14ac:dyDescent="0.25">
      <c r="B19" t="s">
        <v>347</v>
      </c>
      <c r="C19">
        <v>0.57343869527792402</v>
      </c>
      <c r="D19">
        <v>0.58264543901461296</v>
      </c>
      <c r="E19">
        <v>0.59518519319999996</v>
      </c>
      <c r="F19">
        <v>0.59038676670000001</v>
      </c>
      <c r="G19">
        <v>0.57054049009999996</v>
      </c>
      <c r="H19">
        <v>0.54215135540000003</v>
      </c>
      <c r="I19">
        <v>0.5453915976</v>
      </c>
      <c r="J19">
        <v>0.53756741490000004</v>
      </c>
      <c r="K19">
        <v>0.51199468749999999</v>
      </c>
      <c r="L19">
        <v>0.49396227510000001</v>
      </c>
      <c r="M19">
        <v>0.48467719990000002</v>
      </c>
      <c r="N19">
        <v>0.48104710150000002</v>
      </c>
      <c r="O19">
        <v>0.49115852139999999</v>
      </c>
      <c r="P19">
        <v>0.48783823539999999</v>
      </c>
      <c r="Q19">
        <v>0.46709547359999998</v>
      </c>
      <c r="R19">
        <v>0.4425400491</v>
      </c>
      <c r="S19">
        <v>1.213603561</v>
      </c>
      <c r="T19">
        <v>1.0189885329999999</v>
      </c>
      <c r="U19">
        <v>0.86402473960000004</v>
      </c>
      <c r="V19">
        <v>0.72289661130000005</v>
      </c>
      <c r="W19">
        <v>0.72886728999999995</v>
      </c>
      <c r="X19">
        <v>0.73318550650000003</v>
      </c>
      <c r="Y19">
        <v>0.73289682970000003</v>
      </c>
      <c r="Z19">
        <v>0.73272332559999998</v>
      </c>
      <c r="AA19">
        <v>0.73167813510000002</v>
      </c>
      <c r="AB19">
        <v>0.72979830700000003</v>
      </c>
      <c r="AC19">
        <v>0.72783321160000003</v>
      </c>
      <c r="AD19">
        <v>0.72241267419999999</v>
      </c>
      <c r="AE19">
        <v>0.71683116920000001</v>
      </c>
      <c r="AF19">
        <v>0.71134970779999995</v>
      </c>
      <c r="AG19">
        <v>0.70586848390000001</v>
      </c>
      <c r="AH19">
        <v>0.70068123709999997</v>
      </c>
      <c r="AI19">
        <v>0.6981489514</v>
      </c>
      <c r="AJ19">
        <v>0.69594007700000005</v>
      </c>
      <c r="AK19">
        <v>0.69411771629999997</v>
      </c>
      <c r="AL19">
        <v>0.69244973330000004</v>
      </c>
      <c r="AM19">
        <v>0.69093444599999998</v>
      </c>
      <c r="AN19">
        <v>0.68891945779999997</v>
      </c>
      <c r="AO19">
        <v>0.68646293039999995</v>
      </c>
      <c r="AP19">
        <v>0.68380161139999995</v>
      </c>
      <c r="AQ19">
        <v>0.6811627093</v>
      </c>
      <c r="AR19">
        <v>0.67843217479999995</v>
      </c>
      <c r="AS19">
        <v>0.67805482299999997</v>
      </c>
      <c r="AT19">
        <v>0.67755100280000002</v>
      </c>
      <c r="AU19">
        <v>0.67689355539999996</v>
      </c>
      <c r="AV19">
        <v>0.67616501959999997</v>
      </c>
      <c r="AW19">
        <v>0.67585187899999999</v>
      </c>
    </row>
    <row r="20" spans="2:49" x14ac:dyDescent="0.25">
      <c r="B20" t="s">
        <v>348</v>
      </c>
      <c r="C20">
        <v>0.19372928894524399</v>
      </c>
      <c r="D20">
        <v>0.196839675342774</v>
      </c>
      <c r="E20">
        <v>0.2010760788</v>
      </c>
      <c r="F20">
        <v>0.2108392167</v>
      </c>
      <c r="G20">
        <v>0.21538117470000001</v>
      </c>
      <c r="H20">
        <v>0.2163457205</v>
      </c>
      <c r="I20">
        <v>0.23006083660000001</v>
      </c>
      <c r="J20">
        <v>0.23970311529999999</v>
      </c>
      <c r="K20">
        <v>0.24133076410000001</v>
      </c>
      <c r="L20">
        <v>0.24612033999999999</v>
      </c>
      <c r="M20">
        <v>0.25527765689999998</v>
      </c>
      <c r="N20">
        <v>0.26782696979999998</v>
      </c>
      <c r="O20">
        <v>0.28303874229999998</v>
      </c>
      <c r="P20">
        <v>0.2909762454</v>
      </c>
      <c r="Q20">
        <v>0.2883665326</v>
      </c>
      <c r="R20">
        <v>0.28278037979999998</v>
      </c>
      <c r="S20">
        <v>0.31518372750000001</v>
      </c>
      <c r="T20">
        <v>0.29295941980000001</v>
      </c>
      <c r="U20">
        <v>0.2796905563</v>
      </c>
      <c r="V20">
        <v>0.26951927440000001</v>
      </c>
      <c r="W20">
        <v>0.27219607979999999</v>
      </c>
      <c r="X20">
        <v>0.27425437990000001</v>
      </c>
      <c r="Y20">
        <v>0.27701565480000001</v>
      </c>
      <c r="Z20">
        <v>0.27981833769999997</v>
      </c>
      <c r="AA20">
        <v>0.28228304900000001</v>
      </c>
      <c r="AB20">
        <v>0.28450857140000002</v>
      </c>
      <c r="AC20">
        <v>0.28668746899999997</v>
      </c>
      <c r="AD20">
        <v>0.28478376239999997</v>
      </c>
      <c r="AE20">
        <v>0.28281459920000002</v>
      </c>
      <c r="AF20">
        <v>0.28088286569999998</v>
      </c>
      <c r="AG20">
        <v>0.27896488489999999</v>
      </c>
      <c r="AH20">
        <v>0.27716102419999999</v>
      </c>
      <c r="AI20">
        <v>0.27634594439999999</v>
      </c>
      <c r="AJ20">
        <v>0.27565811089999998</v>
      </c>
      <c r="AK20">
        <v>0.27512279239999998</v>
      </c>
      <c r="AL20">
        <v>0.27467250519999997</v>
      </c>
      <c r="AM20">
        <v>0.27428242879999998</v>
      </c>
      <c r="AN20">
        <v>0.27377070219999999</v>
      </c>
      <c r="AO20">
        <v>0.2730821692</v>
      </c>
      <c r="AP20">
        <v>0.2723105508</v>
      </c>
      <c r="AQ20">
        <v>0.27154616110000002</v>
      </c>
      <c r="AR20">
        <v>0.27074350990000001</v>
      </c>
      <c r="AS20">
        <v>0.27071495270000001</v>
      </c>
      <c r="AT20">
        <v>0.270635827</v>
      </c>
      <c r="AU20">
        <v>0.27049521129999998</v>
      </c>
      <c r="AV20">
        <v>0.27032602090000002</v>
      </c>
      <c r="AW20">
        <v>0.27032279749999999</v>
      </c>
    </row>
    <row r="21" spans="2:49" x14ac:dyDescent="0.25">
      <c r="B21" t="s">
        <v>349</v>
      </c>
      <c r="C21">
        <v>0.38745857789048899</v>
      </c>
      <c r="D21">
        <v>0.39367935068554899</v>
      </c>
      <c r="E21">
        <v>0.4021521575</v>
      </c>
      <c r="F21">
        <v>0.45773532300000003</v>
      </c>
      <c r="G21">
        <v>0.50757919549999997</v>
      </c>
      <c r="H21">
        <v>0.5534487602</v>
      </c>
      <c r="I21">
        <v>0.63885874300000001</v>
      </c>
      <c r="J21">
        <v>0.72255159560000004</v>
      </c>
      <c r="K21">
        <v>0.78966140500000004</v>
      </c>
      <c r="L21">
        <v>0.87419590650000001</v>
      </c>
      <c r="M21">
        <v>0.98425381150000002</v>
      </c>
      <c r="N21">
        <v>1.12093814</v>
      </c>
      <c r="O21">
        <v>1.1964442879999999</v>
      </c>
      <c r="P21">
        <v>1.242291137</v>
      </c>
      <c r="Q21">
        <v>1.243454684</v>
      </c>
      <c r="R21">
        <v>1.231554504</v>
      </c>
      <c r="S21">
        <v>2.150302693</v>
      </c>
      <c r="T21">
        <v>2.1410590389999999</v>
      </c>
      <c r="U21">
        <v>2.1861639589999999</v>
      </c>
      <c r="V21">
        <v>2.2499097049999999</v>
      </c>
      <c r="W21">
        <v>2.3352694629999999</v>
      </c>
      <c r="X21">
        <v>2.4151285680000001</v>
      </c>
      <c r="Y21">
        <v>2.536756139</v>
      </c>
      <c r="Z21">
        <v>2.658691605</v>
      </c>
      <c r="AA21">
        <v>2.7772469160000002</v>
      </c>
      <c r="AB21">
        <v>2.8994409160000001</v>
      </c>
      <c r="AC21">
        <v>3.0207095580000001</v>
      </c>
      <c r="AD21">
        <v>3.1072372050000001</v>
      </c>
      <c r="AE21">
        <v>3.1921295650000001</v>
      </c>
      <c r="AF21">
        <v>3.2765058470000001</v>
      </c>
      <c r="AG21">
        <v>3.364673271</v>
      </c>
      <c r="AH21">
        <v>3.4532926129999999</v>
      </c>
      <c r="AI21">
        <v>3.5051188610000001</v>
      </c>
      <c r="AJ21">
        <v>3.5583039489999999</v>
      </c>
      <c r="AK21">
        <v>3.6132650210000001</v>
      </c>
      <c r="AL21">
        <v>3.6710608680000001</v>
      </c>
      <c r="AM21">
        <v>3.7295531290000001</v>
      </c>
      <c r="AN21">
        <v>3.782047859</v>
      </c>
      <c r="AO21">
        <v>3.8318234169999998</v>
      </c>
      <c r="AP21">
        <v>3.8801001849999999</v>
      </c>
      <c r="AQ21">
        <v>3.9281306690000002</v>
      </c>
      <c r="AR21">
        <v>3.9752517969999999</v>
      </c>
      <c r="AS21">
        <v>4.057642092</v>
      </c>
      <c r="AT21">
        <v>4.13922306</v>
      </c>
      <c r="AU21">
        <v>4.2197779540000004</v>
      </c>
      <c r="AV21">
        <v>4.2997739490000004</v>
      </c>
      <c r="AW21">
        <v>4.3823386979999999</v>
      </c>
    </row>
    <row r="22" spans="2:49" x14ac:dyDescent="0.25">
      <c r="B22" t="s">
        <v>350</v>
      </c>
      <c r="C22">
        <v>5.5705789795526002</v>
      </c>
      <c r="D22">
        <v>5.6600164269241402</v>
      </c>
      <c r="E22">
        <v>5.7508898210000003</v>
      </c>
      <c r="F22">
        <v>5.782126914</v>
      </c>
      <c r="G22">
        <v>4.9984667759999999</v>
      </c>
      <c r="H22">
        <v>4.2429968880000004</v>
      </c>
      <c r="I22">
        <v>4.4961025899999996</v>
      </c>
      <c r="J22">
        <v>4.3650904629999996</v>
      </c>
      <c r="K22">
        <v>4.1532771989999997</v>
      </c>
      <c r="L22">
        <v>4.366136354</v>
      </c>
      <c r="M22">
        <v>4.5182413529999996</v>
      </c>
      <c r="N22">
        <v>4.5163766479999996</v>
      </c>
      <c r="O22">
        <v>3.8670998000000001</v>
      </c>
      <c r="P22">
        <v>3.2132699179999999</v>
      </c>
      <c r="Q22">
        <v>2.8046488950000001</v>
      </c>
      <c r="R22">
        <v>2.6093244900000001</v>
      </c>
      <c r="S22">
        <v>2.423270713</v>
      </c>
      <c r="T22">
        <v>2.3439681210000001</v>
      </c>
      <c r="U22">
        <v>2.3533831200000002</v>
      </c>
      <c r="V22">
        <v>2.4029645130000001</v>
      </c>
      <c r="W22">
        <v>2.4508022330000001</v>
      </c>
      <c r="X22">
        <v>2.4938068859999998</v>
      </c>
      <c r="Y22">
        <v>2.5229803880000001</v>
      </c>
      <c r="Z22">
        <v>2.5523503010000002</v>
      </c>
      <c r="AA22">
        <v>2.581939958</v>
      </c>
      <c r="AB22">
        <v>2.613902414</v>
      </c>
      <c r="AC22">
        <v>2.6486137099999998</v>
      </c>
      <c r="AD22">
        <v>2.6842387329999999</v>
      </c>
      <c r="AE22">
        <v>2.7195836670000002</v>
      </c>
      <c r="AF22">
        <v>2.755155539</v>
      </c>
      <c r="AG22">
        <v>2.790840964</v>
      </c>
      <c r="AH22">
        <v>2.827091244</v>
      </c>
      <c r="AI22">
        <v>2.8635909499999999</v>
      </c>
      <c r="AJ22">
        <v>2.9006731600000002</v>
      </c>
      <c r="AK22">
        <v>2.9391138130000001</v>
      </c>
      <c r="AL22">
        <v>2.97829217</v>
      </c>
      <c r="AM22">
        <v>3.0181138179999998</v>
      </c>
      <c r="AN22">
        <v>3.055543439</v>
      </c>
      <c r="AO22">
        <v>3.0912838850000002</v>
      </c>
      <c r="AP22">
        <v>3.1258328620000002</v>
      </c>
      <c r="AQ22">
        <v>3.1600981529999999</v>
      </c>
      <c r="AR22">
        <v>3.1934169720000001</v>
      </c>
      <c r="AS22">
        <v>3.2293125759999999</v>
      </c>
      <c r="AT22">
        <v>3.267299301</v>
      </c>
      <c r="AU22">
        <v>3.3063712920000001</v>
      </c>
      <c r="AV22">
        <v>3.3463557609999999</v>
      </c>
      <c r="AW22">
        <v>3.3892655629999999</v>
      </c>
    </row>
    <row r="23" spans="2:49" x14ac:dyDescent="0.25">
      <c r="B23" t="s">
        <v>351</v>
      </c>
      <c r="C23">
        <v>159.36780837797201</v>
      </c>
      <c r="D23">
        <v>161.92651009045801</v>
      </c>
      <c r="E23">
        <v>164.93047089999999</v>
      </c>
      <c r="F23">
        <v>166.5178641</v>
      </c>
      <c r="G23">
        <v>163.0570567</v>
      </c>
      <c r="H23">
        <v>155.45710249999999</v>
      </c>
      <c r="I23">
        <v>158.2357265</v>
      </c>
      <c r="J23">
        <v>158.92491989999999</v>
      </c>
      <c r="K23">
        <v>155.1595657</v>
      </c>
      <c r="L23">
        <v>153.05538480000001</v>
      </c>
      <c r="M23">
        <v>152.86437309999999</v>
      </c>
      <c r="N23">
        <v>152.61814870000001</v>
      </c>
      <c r="O23">
        <v>151.79458170000001</v>
      </c>
      <c r="P23">
        <v>150.05269569999999</v>
      </c>
      <c r="Q23">
        <v>147.39931240000001</v>
      </c>
      <c r="R23">
        <v>145.2396541</v>
      </c>
      <c r="S23">
        <v>142.42196920000001</v>
      </c>
      <c r="T23">
        <v>140.55072530000001</v>
      </c>
      <c r="U23">
        <v>139.57170400000001</v>
      </c>
      <c r="V23">
        <v>138.5939903</v>
      </c>
      <c r="W23">
        <v>137.3606408</v>
      </c>
      <c r="X23">
        <v>136.13559000000001</v>
      </c>
      <c r="Y23">
        <v>135.18318260000001</v>
      </c>
      <c r="Z23">
        <v>134.6386641</v>
      </c>
      <c r="AA23">
        <v>134.3217535</v>
      </c>
      <c r="AB23">
        <v>134.172526</v>
      </c>
      <c r="AC23">
        <v>134.1526485</v>
      </c>
      <c r="AD23">
        <v>134.02645699999999</v>
      </c>
      <c r="AE23">
        <v>133.9416473</v>
      </c>
      <c r="AF23">
        <v>133.90108910000001</v>
      </c>
      <c r="AG23">
        <v>133.89472599999999</v>
      </c>
      <c r="AH23">
        <v>133.91951660000001</v>
      </c>
      <c r="AI23">
        <v>133.9713835</v>
      </c>
      <c r="AJ23">
        <v>134.0540953</v>
      </c>
      <c r="AK23">
        <v>134.18242789999999</v>
      </c>
      <c r="AL23">
        <v>134.3393963</v>
      </c>
      <c r="AM23">
        <v>134.52109150000001</v>
      </c>
      <c r="AN23">
        <v>134.6227561</v>
      </c>
      <c r="AO23">
        <v>134.67254320000001</v>
      </c>
      <c r="AP23">
        <v>134.699668</v>
      </c>
      <c r="AQ23">
        <v>134.73301520000001</v>
      </c>
      <c r="AR23">
        <v>134.75402980000001</v>
      </c>
      <c r="AS23">
        <v>134.74410459999999</v>
      </c>
      <c r="AT23">
        <v>134.7264447</v>
      </c>
      <c r="AU23">
        <v>134.70261679999999</v>
      </c>
      <c r="AV23">
        <v>134.68094009999999</v>
      </c>
      <c r="AW23">
        <v>134.72479039999999</v>
      </c>
    </row>
    <row r="24" spans="2:49" x14ac:dyDescent="0.25">
      <c r="B24" t="s">
        <v>352</v>
      </c>
      <c r="C24">
        <v>2.7703288319169999</v>
      </c>
      <c r="D24">
        <v>2.8148073574016701</v>
      </c>
      <c r="E24">
        <v>2.86</v>
      </c>
      <c r="F24">
        <v>2.9313422349999998</v>
      </c>
      <c r="G24">
        <v>2.8449189829999999</v>
      </c>
      <c r="H24">
        <v>2.8646052420000001</v>
      </c>
      <c r="I24">
        <v>2.989946679</v>
      </c>
      <c r="J24">
        <v>2.9060938219999999</v>
      </c>
      <c r="K24">
        <v>2.8556162650000001</v>
      </c>
      <c r="L24">
        <v>2.7183980509999999</v>
      </c>
      <c r="M24">
        <v>2.8266948809999999</v>
      </c>
      <c r="N24">
        <v>2.8559492519999998</v>
      </c>
      <c r="O24">
        <v>2.9643300410000002</v>
      </c>
      <c r="P24">
        <v>3.0216099540000001</v>
      </c>
      <c r="Q24">
        <v>3.0130421090000001</v>
      </c>
      <c r="R24">
        <v>3.0314183159999999</v>
      </c>
      <c r="S24">
        <v>3.0102809910000001</v>
      </c>
      <c r="T24">
        <v>2.9993446609999999</v>
      </c>
      <c r="U24">
        <v>2.9874308479999998</v>
      </c>
      <c r="V24">
        <v>2.9867838689999999</v>
      </c>
      <c r="W24">
        <v>2.976506337</v>
      </c>
      <c r="X24">
        <v>2.9648459489999999</v>
      </c>
      <c r="Y24">
        <v>2.9701071560000001</v>
      </c>
      <c r="Z24">
        <v>2.99436912</v>
      </c>
      <c r="AA24">
        <v>3.0311193150000002</v>
      </c>
      <c r="AB24">
        <v>3.0764071890000002</v>
      </c>
      <c r="AC24">
        <v>3.1274813620000002</v>
      </c>
      <c r="AD24">
        <v>3.183000201</v>
      </c>
      <c r="AE24">
        <v>3.2409370700000002</v>
      </c>
      <c r="AF24">
        <v>3.300017516</v>
      </c>
      <c r="AG24">
        <v>3.3597506570000002</v>
      </c>
      <c r="AH24">
        <v>3.4209070750000001</v>
      </c>
      <c r="AI24">
        <v>3.4820404100000002</v>
      </c>
      <c r="AJ24">
        <v>3.5440963999999999</v>
      </c>
      <c r="AK24">
        <v>3.6076685639999999</v>
      </c>
      <c r="AL24">
        <v>3.6723750279999998</v>
      </c>
      <c r="AM24">
        <v>3.738212189</v>
      </c>
      <c r="AN24">
        <v>3.8012025939999998</v>
      </c>
      <c r="AO24">
        <v>3.8621136439999999</v>
      </c>
      <c r="AP24">
        <v>3.9217094260000001</v>
      </c>
      <c r="AQ24">
        <v>3.9812291399999999</v>
      </c>
      <c r="AR24">
        <v>4.040117371</v>
      </c>
      <c r="AS24">
        <v>4.0997972430000003</v>
      </c>
      <c r="AT24">
        <v>4.158445478</v>
      </c>
      <c r="AU24">
        <v>4.2161920979999996</v>
      </c>
      <c r="AV24">
        <v>4.2739427149999996</v>
      </c>
      <c r="AW24">
        <v>4.3354405519999997</v>
      </c>
    </row>
    <row r="25" spans="2:49" x14ac:dyDescent="0.25">
      <c r="B25" t="s">
        <v>353</v>
      </c>
      <c r="C25">
        <v>46.663857241186399</v>
      </c>
      <c r="D25">
        <v>47.413060563046002</v>
      </c>
      <c r="E25">
        <v>48.17429259</v>
      </c>
      <c r="F25">
        <v>48.662520450000002</v>
      </c>
      <c r="G25">
        <v>46.341074140000003</v>
      </c>
      <c r="H25">
        <v>41.651631909999999</v>
      </c>
      <c r="I25">
        <v>43.131251409999997</v>
      </c>
      <c r="J25">
        <v>43.882111279999997</v>
      </c>
      <c r="K25">
        <v>41.597957780000002</v>
      </c>
      <c r="L25">
        <v>40.812922729999997</v>
      </c>
      <c r="M25">
        <v>40.973583820000002</v>
      </c>
      <c r="N25">
        <v>41.255973580000003</v>
      </c>
      <c r="O25">
        <v>40.792277630000001</v>
      </c>
      <c r="P25">
        <v>39.575878099999997</v>
      </c>
      <c r="Q25">
        <v>38.205516269999997</v>
      </c>
      <c r="R25">
        <v>37.30797587</v>
      </c>
      <c r="S25">
        <v>36.46745928</v>
      </c>
      <c r="T25">
        <v>35.650099410000003</v>
      </c>
      <c r="U25">
        <v>35.51092689</v>
      </c>
      <c r="V25">
        <v>35.73030902</v>
      </c>
      <c r="W25">
        <v>35.788525900000003</v>
      </c>
      <c r="X25">
        <v>35.847535010000001</v>
      </c>
      <c r="Y25">
        <v>35.894130490000002</v>
      </c>
      <c r="Z25">
        <v>36.140792589999997</v>
      </c>
      <c r="AA25">
        <v>36.47811085</v>
      </c>
      <c r="AB25">
        <v>36.87969262</v>
      </c>
      <c r="AC25">
        <v>37.33310075</v>
      </c>
      <c r="AD25">
        <v>37.833070489999997</v>
      </c>
      <c r="AE25">
        <v>38.348964860000002</v>
      </c>
      <c r="AF25">
        <v>38.878899930000003</v>
      </c>
      <c r="AG25">
        <v>39.419312900000001</v>
      </c>
      <c r="AH25">
        <v>39.980116299999999</v>
      </c>
      <c r="AI25">
        <v>40.5370323</v>
      </c>
      <c r="AJ25">
        <v>41.104536330000002</v>
      </c>
      <c r="AK25">
        <v>41.6974345</v>
      </c>
      <c r="AL25">
        <v>42.303512269999999</v>
      </c>
      <c r="AM25">
        <v>42.920991360000002</v>
      </c>
      <c r="AN25">
        <v>43.51404892</v>
      </c>
      <c r="AO25">
        <v>44.092299850000003</v>
      </c>
      <c r="AP25">
        <v>44.662936440000003</v>
      </c>
      <c r="AQ25">
        <v>45.240733839999997</v>
      </c>
      <c r="AR25">
        <v>45.809046160000001</v>
      </c>
      <c r="AS25">
        <v>46.40014043</v>
      </c>
      <c r="AT25">
        <v>47.003851640000001</v>
      </c>
      <c r="AU25">
        <v>47.612777209999997</v>
      </c>
      <c r="AV25">
        <v>48.229318749999997</v>
      </c>
      <c r="AW25">
        <v>48.890746210000003</v>
      </c>
    </row>
    <row r="26" spans="2:49" x14ac:dyDescent="0.25">
      <c r="B26" t="s">
        <v>354</v>
      </c>
      <c r="C26">
        <v>39.525714811669303</v>
      </c>
      <c r="D26">
        <v>40.160312947925298</v>
      </c>
      <c r="E26">
        <v>40.805099759999997</v>
      </c>
      <c r="F26">
        <v>40.495634189999997</v>
      </c>
      <c r="G26">
        <v>39.897213979999997</v>
      </c>
      <c r="H26">
        <v>39.755082649999999</v>
      </c>
      <c r="I26">
        <v>39.42261517</v>
      </c>
      <c r="J26">
        <v>38.888580470000001</v>
      </c>
      <c r="K26">
        <v>38.198486690000003</v>
      </c>
      <c r="L26">
        <v>37.681182630000002</v>
      </c>
      <c r="M26">
        <v>37.2702314</v>
      </c>
      <c r="N26">
        <v>37.067745360000004</v>
      </c>
      <c r="O26">
        <v>36.929655279999999</v>
      </c>
      <c r="P26">
        <v>36.529282610000003</v>
      </c>
      <c r="Q26">
        <v>35.843993660000002</v>
      </c>
      <c r="R26">
        <v>35.19309312</v>
      </c>
      <c r="S26">
        <v>34.391799220000003</v>
      </c>
      <c r="T26">
        <v>33.551316409999998</v>
      </c>
      <c r="U26">
        <v>33.189581609999998</v>
      </c>
      <c r="V26">
        <v>32.786160770000002</v>
      </c>
      <c r="W26">
        <v>32.271130970000002</v>
      </c>
      <c r="X26">
        <v>31.689821009999999</v>
      </c>
      <c r="Y26">
        <v>31.184749719999999</v>
      </c>
      <c r="Z26">
        <v>30.70869905</v>
      </c>
      <c r="AA26">
        <v>30.276880389999999</v>
      </c>
      <c r="AB26">
        <v>29.89434155</v>
      </c>
      <c r="AC26">
        <v>29.551377070000001</v>
      </c>
      <c r="AD26">
        <v>29.232857070000001</v>
      </c>
      <c r="AE26">
        <v>28.936391820000001</v>
      </c>
      <c r="AF26">
        <v>28.6609689</v>
      </c>
      <c r="AG26">
        <v>28.403040910000001</v>
      </c>
      <c r="AH26">
        <v>28.16376399</v>
      </c>
      <c r="AI26">
        <v>27.94209772</v>
      </c>
      <c r="AJ26">
        <v>27.73179223</v>
      </c>
      <c r="AK26">
        <v>27.532744439999998</v>
      </c>
      <c r="AL26">
        <v>27.340914210000001</v>
      </c>
      <c r="AM26">
        <v>27.154344510000001</v>
      </c>
      <c r="AN26">
        <v>26.963648020000001</v>
      </c>
      <c r="AO26">
        <v>26.770088980000001</v>
      </c>
      <c r="AP26">
        <v>26.573158930000002</v>
      </c>
      <c r="AQ26">
        <v>26.375119250000001</v>
      </c>
      <c r="AR26">
        <v>26.174418769999999</v>
      </c>
      <c r="AS26">
        <v>25.975006910000001</v>
      </c>
      <c r="AT26">
        <v>25.769223950000001</v>
      </c>
      <c r="AU26">
        <v>25.55705811</v>
      </c>
      <c r="AV26">
        <v>25.33954241</v>
      </c>
      <c r="AW26">
        <v>25.131607630000001</v>
      </c>
    </row>
    <row r="27" spans="2:49" x14ac:dyDescent="0.25">
      <c r="B27" t="s">
        <v>355</v>
      </c>
      <c r="C27">
        <v>21.072806770403201</v>
      </c>
      <c r="D27">
        <v>21.411137499294501</v>
      </c>
      <c r="E27">
        <v>21.754900240000001</v>
      </c>
      <c r="F27">
        <v>22.638905680000001</v>
      </c>
      <c r="G27">
        <v>23.282393119999998</v>
      </c>
      <c r="H27">
        <v>22.56508088</v>
      </c>
      <c r="I27">
        <v>23.505699239999998</v>
      </c>
      <c r="J27">
        <v>24.2715906</v>
      </c>
      <c r="K27">
        <v>24.533194600000002</v>
      </c>
      <c r="L27">
        <v>24.663808750000001</v>
      </c>
      <c r="M27">
        <v>24.967752520000001</v>
      </c>
      <c r="N27">
        <v>25.36113756</v>
      </c>
      <c r="O27">
        <v>24.684834639999998</v>
      </c>
      <c r="P27">
        <v>24.187765760000001</v>
      </c>
      <c r="Q27">
        <v>23.64986223</v>
      </c>
      <c r="R27">
        <v>22.825600519999998</v>
      </c>
      <c r="S27">
        <v>21.996296139999998</v>
      </c>
      <c r="T27">
        <v>21.924401419999999</v>
      </c>
      <c r="U27">
        <v>21.687904849999999</v>
      </c>
      <c r="V27">
        <v>21.37569302</v>
      </c>
      <c r="W27">
        <v>21.209683389999999</v>
      </c>
      <c r="X27">
        <v>21.17183434</v>
      </c>
      <c r="Y27">
        <v>21.256726019999999</v>
      </c>
      <c r="Z27">
        <v>21.362937899999999</v>
      </c>
      <c r="AA27">
        <v>21.45471392</v>
      </c>
      <c r="AB27">
        <v>21.52074275</v>
      </c>
      <c r="AC27">
        <v>21.56379257</v>
      </c>
      <c r="AD27">
        <v>21.597356000000001</v>
      </c>
      <c r="AE27">
        <v>21.622893919999999</v>
      </c>
      <c r="AF27">
        <v>21.64048008</v>
      </c>
      <c r="AG27">
        <v>21.650325129999999</v>
      </c>
      <c r="AH27">
        <v>21.651111239999999</v>
      </c>
      <c r="AI27">
        <v>21.64265601</v>
      </c>
      <c r="AJ27">
        <v>21.62478827</v>
      </c>
      <c r="AK27">
        <v>21.596544439999999</v>
      </c>
      <c r="AL27">
        <v>21.558699829999998</v>
      </c>
      <c r="AM27">
        <v>21.51155962</v>
      </c>
      <c r="AN27">
        <v>21.36780194</v>
      </c>
      <c r="AO27">
        <v>21.188292529999998</v>
      </c>
      <c r="AP27">
        <v>20.995865030000001</v>
      </c>
      <c r="AQ27">
        <v>20.798432559999998</v>
      </c>
      <c r="AR27">
        <v>20.59939129</v>
      </c>
      <c r="AS27">
        <v>20.395787500000001</v>
      </c>
      <c r="AT27">
        <v>20.190143509999999</v>
      </c>
      <c r="AU27">
        <v>19.983561290000001</v>
      </c>
      <c r="AV27">
        <v>19.77603654</v>
      </c>
      <c r="AW27">
        <v>19.565526290000001</v>
      </c>
    </row>
    <row r="28" spans="2:49" x14ac:dyDescent="0.25">
      <c r="B28" t="s">
        <v>356</v>
      </c>
      <c r="C28">
        <v>27.1225441730464</v>
      </c>
      <c r="D28">
        <v>27.5580053927801</v>
      </c>
      <c r="E28">
        <v>28.000458080000001</v>
      </c>
      <c r="F28">
        <v>28.11856423</v>
      </c>
      <c r="G28">
        <v>28.166123200000001</v>
      </c>
      <c r="H28">
        <v>28.36828847</v>
      </c>
      <c r="I28">
        <v>28.51040188</v>
      </c>
      <c r="J28">
        <v>28.585387969999999</v>
      </c>
      <c r="K28">
        <v>28.414861949999999</v>
      </c>
      <c r="L28">
        <v>28.166817890000001</v>
      </c>
      <c r="M28">
        <v>27.92941978</v>
      </c>
      <c r="N28">
        <v>27.617515709999999</v>
      </c>
      <c r="O28">
        <v>27.381232409999999</v>
      </c>
      <c r="P28">
        <v>27.359796630000002</v>
      </c>
      <c r="Q28">
        <v>27.34374038</v>
      </c>
      <c r="R28">
        <v>27.32836867</v>
      </c>
      <c r="S28">
        <v>26.993577009999999</v>
      </c>
      <c r="T28">
        <v>26.910630189999999</v>
      </c>
      <c r="U28">
        <v>26.772486149999999</v>
      </c>
      <c r="V28">
        <v>26.428271280000001</v>
      </c>
      <c r="W28">
        <v>26.01698889</v>
      </c>
      <c r="X28">
        <v>25.571363219999999</v>
      </c>
      <c r="Y28">
        <v>25.130228020000001</v>
      </c>
      <c r="Z28">
        <v>24.697967269999999</v>
      </c>
      <c r="AA28">
        <v>24.275134399999999</v>
      </c>
      <c r="AB28">
        <v>23.858641909999999</v>
      </c>
      <c r="AC28">
        <v>23.446315670000001</v>
      </c>
      <c r="AD28">
        <v>23.035831399999999</v>
      </c>
      <c r="AE28">
        <v>22.613780760000001</v>
      </c>
      <c r="AF28">
        <v>22.188479770000001</v>
      </c>
      <c r="AG28">
        <v>21.76419576</v>
      </c>
      <c r="AH28">
        <v>21.33301011</v>
      </c>
      <c r="AI28">
        <v>20.913616210000001</v>
      </c>
      <c r="AJ28">
        <v>20.50480675</v>
      </c>
      <c r="AK28">
        <v>20.106056599999999</v>
      </c>
      <c r="AL28">
        <v>19.717955409999998</v>
      </c>
      <c r="AM28">
        <v>19.341059430000001</v>
      </c>
      <c r="AN28">
        <v>18.97866835</v>
      </c>
      <c r="AO28">
        <v>18.62841139</v>
      </c>
      <c r="AP28">
        <v>18.28814874</v>
      </c>
      <c r="AQ28">
        <v>17.95721442</v>
      </c>
      <c r="AR28">
        <v>17.63512424</v>
      </c>
      <c r="AS28">
        <v>17.291432530000002</v>
      </c>
      <c r="AT28">
        <v>16.93812526</v>
      </c>
      <c r="AU28">
        <v>16.587808259999999</v>
      </c>
      <c r="AV28">
        <v>16.245214069999999</v>
      </c>
      <c r="AW28">
        <v>15.912605839999999</v>
      </c>
    </row>
    <row r="29" spans="2:49" x14ac:dyDescent="0.25">
      <c r="B29" t="s">
        <v>357</v>
      </c>
      <c r="C29">
        <v>22.604062437828901</v>
      </c>
      <c r="D29">
        <v>22.966977971759398</v>
      </c>
      <c r="E29">
        <v>23.33572023</v>
      </c>
      <c r="F29">
        <v>23.670897279999998</v>
      </c>
      <c r="G29">
        <v>22.525331810000001</v>
      </c>
      <c r="H29">
        <v>20.252413409999999</v>
      </c>
      <c r="I29">
        <v>20.675812090000001</v>
      </c>
      <c r="J29">
        <v>20.391155730000001</v>
      </c>
      <c r="K29">
        <v>19.559448419999999</v>
      </c>
      <c r="L29">
        <v>19.012254639999998</v>
      </c>
      <c r="M29">
        <v>18.896690670000002</v>
      </c>
      <c r="N29">
        <v>18.459827229999998</v>
      </c>
      <c r="O29">
        <v>19.04225181</v>
      </c>
      <c r="P29">
        <v>19.378362580000001</v>
      </c>
      <c r="Q29">
        <v>19.34315775</v>
      </c>
      <c r="R29">
        <v>19.55319652</v>
      </c>
      <c r="S29">
        <v>19.56255659</v>
      </c>
      <c r="T29">
        <v>19.514933200000002</v>
      </c>
      <c r="U29">
        <v>19.42337367</v>
      </c>
      <c r="V29">
        <v>19.28677235</v>
      </c>
      <c r="W29">
        <v>19.097805279999999</v>
      </c>
      <c r="X29">
        <v>18.890190440000001</v>
      </c>
      <c r="Y29">
        <v>18.747241240000001</v>
      </c>
      <c r="Z29">
        <v>18.73389821</v>
      </c>
      <c r="AA29">
        <v>18.805794599999999</v>
      </c>
      <c r="AB29">
        <v>18.942699950000002</v>
      </c>
      <c r="AC29">
        <v>19.130581039999999</v>
      </c>
      <c r="AD29">
        <v>19.144341820000001</v>
      </c>
      <c r="AE29">
        <v>19.178678909999999</v>
      </c>
      <c r="AF29">
        <v>19.232242880000001</v>
      </c>
      <c r="AG29">
        <v>19.298100649999999</v>
      </c>
      <c r="AH29">
        <v>19.370607889999999</v>
      </c>
      <c r="AI29">
        <v>19.453940849999999</v>
      </c>
      <c r="AJ29">
        <v>19.544075339999999</v>
      </c>
      <c r="AK29">
        <v>19.64197931</v>
      </c>
      <c r="AL29">
        <v>19.745939509999999</v>
      </c>
      <c r="AM29">
        <v>19.854924350000001</v>
      </c>
      <c r="AN29">
        <v>19.997386240000001</v>
      </c>
      <c r="AO29">
        <v>20.131336789999999</v>
      </c>
      <c r="AP29">
        <v>20.25784938</v>
      </c>
      <c r="AQ29">
        <v>20.380285969999999</v>
      </c>
      <c r="AR29">
        <v>20.495931930000001</v>
      </c>
      <c r="AS29">
        <v>20.58194001</v>
      </c>
      <c r="AT29">
        <v>20.66665484</v>
      </c>
      <c r="AU29">
        <v>20.745219809999998</v>
      </c>
      <c r="AV29">
        <v>20.81688565</v>
      </c>
      <c r="AW29">
        <v>20.8888639</v>
      </c>
    </row>
    <row r="30" spans="2:49" x14ac:dyDescent="0.25">
      <c r="B30" t="s">
        <v>45</v>
      </c>
      <c r="C30">
        <v>30998.430217312201</v>
      </c>
      <c r="D30">
        <v>31496.120041177499</v>
      </c>
      <c r="E30">
        <v>32001.800439999999</v>
      </c>
      <c r="F30">
        <v>32688.379000000001</v>
      </c>
      <c r="G30">
        <v>33314.794710000002</v>
      </c>
      <c r="H30">
        <v>34142.844949999999</v>
      </c>
      <c r="I30">
        <v>34863.837440000003</v>
      </c>
      <c r="J30">
        <v>35489.148800000003</v>
      </c>
      <c r="K30">
        <v>35731.31351</v>
      </c>
      <c r="L30">
        <v>35839.916219999999</v>
      </c>
      <c r="M30">
        <v>35948.063869999998</v>
      </c>
      <c r="N30">
        <v>35911.307350000003</v>
      </c>
      <c r="O30">
        <v>35978.501450000003</v>
      </c>
      <c r="P30">
        <v>36321.204380000003</v>
      </c>
      <c r="Q30">
        <v>36708.886160000002</v>
      </c>
      <c r="R30">
        <v>37113.743849999999</v>
      </c>
      <c r="S30">
        <v>37033.338620000002</v>
      </c>
      <c r="T30">
        <v>37409.700570000001</v>
      </c>
      <c r="U30">
        <v>37836.800909999998</v>
      </c>
      <c r="V30">
        <v>37961.527029999997</v>
      </c>
      <c r="W30">
        <v>37978.188540000003</v>
      </c>
      <c r="X30">
        <v>37947.284699999997</v>
      </c>
      <c r="Y30">
        <v>37941.73158</v>
      </c>
      <c r="Z30">
        <v>37968.841469999999</v>
      </c>
      <c r="AA30">
        <v>38029.415269999998</v>
      </c>
      <c r="AB30">
        <v>38115.245060000001</v>
      </c>
      <c r="AC30">
        <v>38219.041290000001</v>
      </c>
      <c r="AD30">
        <v>38332.181940000002</v>
      </c>
      <c r="AE30">
        <v>38412.900589999997</v>
      </c>
      <c r="AF30">
        <v>38480.194929999998</v>
      </c>
      <c r="AG30">
        <v>38540.575980000001</v>
      </c>
      <c r="AH30">
        <v>38561.841359999999</v>
      </c>
      <c r="AI30">
        <v>38603.390619999998</v>
      </c>
      <c r="AJ30">
        <v>38653.253709999997</v>
      </c>
      <c r="AK30">
        <v>38707.50462</v>
      </c>
      <c r="AL30">
        <v>38765.845300000001</v>
      </c>
      <c r="AM30">
        <v>38828.313739999998</v>
      </c>
      <c r="AN30">
        <v>38924.910920000002</v>
      </c>
      <c r="AO30">
        <v>39037.462149999999</v>
      </c>
      <c r="AP30">
        <v>39158.201439999997</v>
      </c>
      <c r="AQ30">
        <v>39284.068720000003</v>
      </c>
      <c r="AR30">
        <v>39412.794699999999</v>
      </c>
      <c r="AS30">
        <v>39363.160230000001</v>
      </c>
      <c r="AT30">
        <v>39245.45708</v>
      </c>
      <c r="AU30">
        <v>39101.122109999997</v>
      </c>
      <c r="AV30">
        <v>38946.03168</v>
      </c>
      <c r="AW30">
        <v>38788.121030000002</v>
      </c>
    </row>
    <row r="31" spans="2:49" x14ac:dyDescent="0.25">
      <c r="B31" t="s">
        <v>46</v>
      </c>
      <c r="C31">
        <v>17.998489648965599</v>
      </c>
      <c r="D31">
        <v>18.287461222056098</v>
      </c>
      <c r="E31">
        <v>18.581072330000001</v>
      </c>
      <c r="F31">
        <v>24.543979929999999</v>
      </c>
      <c r="G31">
        <v>67.475959900000007</v>
      </c>
      <c r="H31">
        <v>105.8759269</v>
      </c>
      <c r="I31">
        <v>147.96070019999999</v>
      </c>
      <c r="J31">
        <v>203.36593859999999</v>
      </c>
      <c r="K31">
        <v>258.32944800000001</v>
      </c>
      <c r="L31">
        <v>308.1945958</v>
      </c>
      <c r="M31">
        <v>356.05896569999999</v>
      </c>
      <c r="N31">
        <v>385.8848107</v>
      </c>
      <c r="O31">
        <v>412.8864762</v>
      </c>
      <c r="P31">
        <v>436.86374919999997</v>
      </c>
      <c r="Q31">
        <v>481.34432429999998</v>
      </c>
      <c r="R31">
        <v>526.93570179999995</v>
      </c>
      <c r="S31">
        <v>577.92591289999996</v>
      </c>
      <c r="T31">
        <v>643.14929759999995</v>
      </c>
      <c r="U31">
        <v>753.22315319999996</v>
      </c>
      <c r="V31">
        <v>866.03536659999997</v>
      </c>
      <c r="W31">
        <v>973.30928740000002</v>
      </c>
      <c r="X31">
        <v>1077.437737</v>
      </c>
      <c r="Y31">
        <v>1178.568536</v>
      </c>
      <c r="Z31">
        <v>1275.0338569999999</v>
      </c>
      <c r="AA31">
        <v>1366.3028959999999</v>
      </c>
      <c r="AB31">
        <v>1451.600044</v>
      </c>
      <c r="AC31">
        <v>1530.589768</v>
      </c>
      <c r="AD31">
        <v>1603.0940700000001</v>
      </c>
      <c r="AE31">
        <v>1666.8641319999999</v>
      </c>
      <c r="AF31">
        <v>1723.8967709999999</v>
      </c>
      <c r="AG31">
        <v>1775.2743049999999</v>
      </c>
      <c r="AH31">
        <v>1819.4784119999999</v>
      </c>
      <c r="AI31">
        <v>1860.9000820000001</v>
      </c>
      <c r="AJ31">
        <v>1899.1255450000001</v>
      </c>
      <c r="AK31">
        <v>1934.224954</v>
      </c>
      <c r="AL31">
        <v>1966.514529</v>
      </c>
      <c r="AM31">
        <v>1996.3012570000001</v>
      </c>
      <c r="AN31">
        <v>2027.1604170000001</v>
      </c>
      <c r="AO31">
        <v>2058.2192319999999</v>
      </c>
      <c r="AP31">
        <v>2089.1886509999999</v>
      </c>
      <c r="AQ31">
        <v>2120.0800650000001</v>
      </c>
      <c r="AR31">
        <v>2150.9699409999998</v>
      </c>
      <c r="AS31">
        <v>2170.6937600000001</v>
      </c>
      <c r="AT31">
        <v>2186.430781</v>
      </c>
      <c r="AU31">
        <v>2200.9665209999998</v>
      </c>
      <c r="AV31">
        <v>2215.4387059999999</v>
      </c>
      <c r="AW31">
        <v>2230.4659820000002</v>
      </c>
    </row>
    <row r="32" spans="2:49" x14ac:dyDescent="0.25">
      <c r="B32" t="s">
        <v>47</v>
      </c>
      <c r="C32">
        <v>1571.8931047778699</v>
      </c>
      <c r="D32">
        <v>1597.13035701831</v>
      </c>
      <c r="E32">
        <v>1622.772802</v>
      </c>
      <c r="F32">
        <v>1976.3471019999999</v>
      </c>
      <c r="G32">
        <v>2319.948226</v>
      </c>
      <c r="H32">
        <v>2691.4689680000001</v>
      </c>
      <c r="I32">
        <v>3029.8025940000002</v>
      </c>
      <c r="J32">
        <v>3341.3082850000001</v>
      </c>
      <c r="K32">
        <v>3570.7993740000002</v>
      </c>
      <c r="L32">
        <v>3764.9029289999999</v>
      </c>
      <c r="M32">
        <v>3949.4254799999999</v>
      </c>
      <c r="N32">
        <v>4099.3037960000001</v>
      </c>
      <c r="O32">
        <v>4258.823684</v>
      </c>
      <c r="P32">
        <v>4441.1964129999997</v>
      </c>
      <c r="Q32">
        <v>4627.961429</v>
      </c>
      <c r="R32">
        <v>4808.7867070000002</v>
      </c>
      <c r="S32">
        <v>4901.7945200000004</v>
      </c>
      <c r="T32">
        <v>5058.9871489999996</v>
      </c>
      <c r="U32">
        <v>5238.2084340000001</v>
      </c>
      <c r="V32">
        <v>5356.078904</v>
      </c>
      <c r="W32">
        <v>5437.0434910000004</v>
      </c>
      <c r="X32">
        <v>5491.9986570000001</v>
      </c>
      <c r="Y32">
        <v>5534.2193049999996</v>
      </c>
      <c r="Z32">
        <v>5564.6880799999999</v>
      </c>
      <c r="AA32">
        <v>5583.9216999999999</v>
      </c>
      <c r="AB32">
        <v>5591.3861219999999</v>
      </c>
      <c r="AC32">
        <v>5587.0665129999998</v>
      </c>
      <c r="AD32">
        <v>5571.0552420000004</v>
      </c>
      <c r="AE32">
        <v>5539.4500179999995</v>
      </c>
      <c r="AF32">
        <v>5496.3898790000003</v>
      </c>
      <c r="AG32">
        <v>5444.1623659999996</v>
      </c>
      <c r="AH32">
        <v>5380.4981799999996</v>
      </c>
      <c r="AI32">
        <v>5313.304521</v>
      </c>
      <c r="AJ32">
        <v>5242.1827789999998</v>
      </c>
      <c r="AK32">
        <v>5167.5721290000001</v>
      </c>
      <c r="AL32">
        <v>5090.21486</v>
      </c>
      <c r="AM32">
        <v>5010.792074</v>
      </c>
      <c r="AN32">
        <v>4932.146847</v>
      </c>
      <c r="AO32">
        <v>4852.9888389999996</v>
      </c>
      <c r="AP32">
        <v>4773.0211579999996</v>
      </c>
      <c r="AQ32">
        <v>4692.3568960000002</v>
      </c>
      <c r="AR32">
        <v>4611.1518560000004</v>
      </c>
      <c r="AS32">
        <v>4515.349577</v>
      </c>
      <c r="AT32">
        <v>4414.44067</v>
      </c>
      <c r="AU32">
        <v>4312.0222610000001</v>
      </c>
      <c r="AV32">
        <v>4209.5407939999996</v>
      </c>
      <c r="AW32">
        <v>4107.7526209999996</v>
      </c>
    </row>
    <row r="33" spans="2:49" x14ac:dyDescent="0.25">
      <c r="B33" t="s">
        <v>48</v>
      </c>
      <c r="C33">
        <v>3720.5673609549599</v>
      </c>
      <c r="D33">
        <v>3780.3022733867101</v>
      </c>
      <c r="E33">
        <v>3840.9962489999998</v>
      </c>
      <c r="F33">
        <v>4324.7916429999996</v>
      </c>
      <c r="G33">
        <v>4771.4145609999996</v>
      </c>
      <c r="H33">
        <v>5261.3516010000003</v>
      </c>
      <c r="I33">
        <v>5704.8766210000003</v>
      </c>
      <c r="J33">
        <v>6106.1215279999997</v>
      </c>
      <c r="K33">
        <v>6384.8399010000003</v>
      </c>
      <c r="L33">
        <v>6612.5498269999998</v>
      </c>
      <c r="M33">
        <v>6827.2699430000002</v>
      </c>
      <c r="N33">
        <v>7001.6598590000003</v>
      </c>
      <c r="O33">
        <v>7192.436455</v>
      </c>
      <c r="P33">
        <v>7431.0213370000001</v>
      </c>
      <c r="Q33">
        <v>7668.3264209999998</v>
      </c>
      <c r="R33">
        <v>7897.0904309999996</v>
      </c>
      <c r="S33">
        <v>7984.2768679999999</v>
      </c>
      <c r="T33">
        <v>8174.2369049999998</v>
      </c>
      <c r="U33">
        <v>8368.93785199999</v>
      </c>
      <c r="V33">
        <v>8465.1201359999995</v>
      </c>
      <c r="W33">
        <v>8509.8992039999903</v>
      </c>
      <c r="X33">
        <v>8519.2501329999996</v>
      </c>
      <c r="Y33">
        <v>8511.8560109999999</v>
      </c>
      <c r="Z33">
        <v>8490.0042639999901</v>
      </c>
      <c r="AA33">
        <v>8454.6284529999903</v>
      </c>
      <c r="AB33">
        <v>8405.1882399999995</v>
      </c>
      <c r="AC33">
        <v>8341.7476279999901</v>
      </c>
      <c r="AD33">
        <v>8264.4484479999901</v>
      </c>
      <c r="AE33">
        <v>8168.1399709999996</v>
      </c>
      <c r="AF33">
        <v>8058.2732390000001</v>
      </c>
      <c r="AG33">
        <v>7937.8419629999999</v>
      </c>
      <c r="AH33">
        <v>7803.9245149999997</v>
      </c>
      <c r="AI33">
        <v>7666.8077929999999</v>
      </c>
      <c r="AJ33">
        <v>7526.0227850000001</v>
      </c>
      <c r="AK33">
        <v>7382.1935039999998</v>
      </c>
      <c r="AL33">
        <v>7236.3004179999998</v>
      </c>
      <c r="AM33">
        <v>7089.235267</v>
      </c>
      <c r="AN33">
        <v>6943.9207150000002</v>
      </c>
      <c r="AO33">
        <v>6798.7684950000003</v>
      </c>
      <c r="AP33">
        <v>6653.4562050000004</v>
      </c>
      <c r="AQ33">
        <v>6508.1524099999997</v>
      </c>
      <c r="AR33">
        <v>6363.0570420000004</v>
      </c>
      <c r="AS33">
        <v>6201.0682720000004</v>
      </c>
      <c r="AT33">
        <v>6033.9004510000004</v>
      </c>
      <c r="AU33">
        <v>5865.98207</v>
      </c>
      <c r="AV33">
        <v>5699.096004</v>
      </c>
      <c r="AW33">
        <v>5534.1768860000002</v>
      </c>
    </row>
    <row r="34" spans="2:49" x14ac:dyDescent="0.25">
      <c r="B34" t="s">
        <v>49</v>
      </c>
      <c r="C34">
        <v>5208.7853750706399</v>
      </c>
      <c r="D34">
        <v>5292.4141090967596</v>
      </c>
      <c r="E34">
        <v>5377.3855290000001</v>
      </c>
      <c r="F34">
        <v>5765.4862949999997</v>
      </c>
      <c r="G34">
        <v>6118.8786989999999</v>
      </c>
      <c r="H34">
        <v>6519.1317220000001</v>
      </c>
      <c r="I34">
        <v>6877.725625</v>
      </c>
      <c r="J34">
        <v>7196.5335850000001</v>
      </c>
      <c r="K34">
        <v>7398.1961419999998</v>
      </c>
      <c r="L34">
        <v>7553.4647560000003</v>
      </c>
      <c r="M34">
        <v>7699.1788550000001</v>
      </c>
      <c r="N34">
        <v>7800.0295459999998</v>
      </c>
      <c r="O34">
        <v>7920.4609790000004</v>
      </c>
      <c r="P34">
        <v>8097.5067639999997</v>
      </c>
      <c r="Q34">
        <v>8268.4344110000002</v>
      </c>
      <c r="R34">
        <v>8435.8407189999998</v>
      </c>
      <c r="S34">
        <v>8460.5736070000003</v>
      </c>
      <c r="T34">
        <v>8598.4337259999902</v>
      </c>
      <c r="U34">
        <v>8725.7411119999997</v>
      </c>
      <c r="V34">
        <v>8755.1228609999998</v>
      </c>
      <c r="W34">
        <v>8738.1304839999902</v>
      </c>
      <c r="X34">
        <v>8689.8867140000002</v>
      </c>
      <c r="Y34">
        <v>8627.9632540000002</v>
      </c>
      <c r="Z34">
        <v>8554.8714870000003</v>
      </c>
      <c r="AA34">
        <v>8471.5218609999902</v>
      </c>
      <c r="AB34">
        <v>8377.4517919999998</v>
      </c>
      <c r="AC34">
        <v>8272.7014049999998</v>
      </c>
      <c r="AD34">
        <v>8157.3527050000002</v>
      </c>
      <c r="AE34">
        <v>8026.7334030000002</v>
      </c>
      <c r="AF34">
        <v>7885.6809139999996</v>
      </c>
      <c r="AG34">
        <v>7736.8231699999997</v>
      </c>
      <c r="AH34">
        <v>7577.5344089999999</v>
      </c>
      <c r="AI34">
        <v>7416.9244760000001</v>
      </c>
      <c r="AJ34">
        <v>7254.5602779999999</v>
      </c>
      <c r="AK34">
        <v>7090.9836420000001</v>
      </c>
      <c r="AL34">
        <v>6927.0367610000003</v>
      </c>
      <c r="AM34">
        <v>6763.4798110000002</v>
      </c>
      <c r="AN34">
        <v>6602.424951</v>
      </c>
      <c r="AO34">
        <v>6442.4854249999999</v>
      </c>
      <c r="AP34">
        <v>6283.3896430000004</v>
      </c>
      <c r="AQ34">
        <v>6125.2846499999996</v>
      </c>
      <c r="AR34">
        <v>5968.3362559999996</v>
      </c>
      <c r="AS34">
        <v>5797.8981990000002</v>
      </c>
      <c r="AT34">
        <v>5624.0633090000001</v>
      </c>
      <c r="AU34">
        <v>5450.6358110000001</v>
      </c>
      <c r="AV34">
        <v>5279.1437059999998</v>
      </c>
      <c r="AW34">
        <v>5110.3858559999999</v>
      </c>
    </row>
    <row r="35" spans="2:49" x14ac:dyDescent="0.25">
      <c r="B35" t="s">
        <v>50</v>
      </c>
      <c r="C35">
        <v>13521.9613593495</v>
      </c>
      <c r="D35">
        <v>13739.0608227762</v>
      </c>
      <c r="E35">
        <v>13959.64589</v>
      </c>
      <c r="F35">
        <v>13628.977220000001</v>
      </c>
      <c r="G35">
        <v>13296.77282</v>
      </c>
      <c r="H35">
        <v>13022.83323</v>
      </c>
      <c r="I35">
        <v>12751.221229999999</v>
      </c>
      <c r="J35">
        <v>12478.039790000001</v>
      </c>
      <c r="K35">
        <v>12156.10159</v>
      </c>
      <c r="L35">
        <v>11834.49015</v>
      </c>
      <c r="M35">
        <v>11528.79867</v>
      </c>
      <c r="N35">
        <v>11208.35556</v>
      </c>
      <c r="O35">
        <v>10920.827740000001</v>
      </c>
      <c r="P35">
        <v>10714.654109999999</v>
      </c>
      <c r="Q35">
        <v>10513.98596</v>
      </c>
      <c r="R35">
        <v>10319.7701</v>
      </c>
      <c r="S35">
        <v>10043.019389999999</v>
      </c>
      <c r="T35">
        <v>9856.2530360000001</v>
      </c>
      <c r="U35">
        <v>9617.84171099999</v>
      </c>
      <c r="V35">
        <v>9320.5405659999997</v>
      </c>
      <c r="W35">
        <v>9015.4893780000002</v>
      </c>
      <c r="X35">
        <v>8710.0217969999994</v>
      </c>
      <c r="Y35">
        <v>8412.3728819999997</v>
      </c>
      <c r="Z35">
        <v>8123.6183549999996</v>
      </c>
      <c r="AA35">
        <v>7843.6085110000004</v>
      </c>
      <c r="AB35">
        <v>7571.5316750000002</v>
      </c>
      <c r="AC35">
        <v>7306.7899100000004</v>
      </c>
      <c r="AD35">
        <v>7048.8014810000004</v>
      </c>
      <c r="AE35">
        <v>6794.8138909999998</v>
      </c>
      <c r="AF35">
        <v>6546.4929229999998</v>
      </c>
      <c r="AG35">
        <v>6304.5097669999996</v>
      </c>
      <c r="AH35">
        <v>6067.1936159999996</v>
      </c>
      <c r="AI35">
        <v>5838.1990290000003</v>
      </c>
      <c r="AJ35">
        <v>5616.9080050000002</v>
      </c>
      <c r="AK35">
        <v>5403.1658379999999</v>
      </c>
      <c r="AL35">
        <v>5196.9565339999999</v>
      </c>
      <c r="AM35">
        <v>4998.2424899999996</v>
      </c>
      <c r="AN35">
        <v>4806.7199060000003</v>
      </c>
      <c r="AO35">
        <v>4621.5761750000001</v>
      </c>
      <c r="AP35">
        <v>4442.4966889999996</v>
      </c>
      <c r="AQ35">
        <v>4269.3469320000004</v>
      </c>
      <c r="AR35">
        <v>4102.001115</v>
      </c>
      <c r="AS35">
        <v>3934.060997</v>
      </c>
      <c r="AT35">
        <v>3769.660425</v>
      </c>
      <c r="AU35">
        <v>3610.244009</v>
      </c>
      <c r="AV35">
        <v>3456.2899539999999</v>
      </c>
      <c r="AW35">
        <v>3307.970703</v>
      </c>
    </row>
    <row r="36" spans="2:49" x14ac:dyDescent="0.25">
      <c r="B36" t="s">
        <v>51</v>
      </c>
      <c r="C36">
        <v>4769.5635809194901</v>
      </c>
      <c r="D36">
        <v>4846.1404669702097</v>
      </c>
      <c r="E36">
        <v>4923.9468200000001</v>
      </c>
      <c r="F36">
        <v>4796.2794279999998</v>
      </c>
      <c r="G36">
        <v>4658.2311339999997</v>
      </c>
      <c r="H36">
        <v>4538.6348079999998</v>
      </c>
      <c r="I36">
        <v>4421.2603509999999</v>
      </c>
      <c r="J36">
        <v>4301.5147829999996</v>
      </c>
      <c r="K36">
        <v>4167.4780010000004</v>
      </c>
      <c r="L36">
        <v>4032.2480810000002</v>
      </c>
      <c r="M36">
        <v>3902.8537550000001</v>
      </c>
      <c r="N36">
        <v>3768.513856</v>
      </c>
      <c r="O36">
        <v>3644.4980599999999</v>
      </c>
      <c r="P36">
        <v>3555.452612</v>
      </c>
      <c r="Q36">
        <v>3466.398733</v>
      </c>
      <c r="R36">
        <v>3378.21414</v>
      </c>
      <c r="S36">
        <v>3263.307429</v>
      </c>
      <c r="T36">
        <v>3148.0684190000002</v>
      </c>
      <c r="U36">
        <v>3008.8414830000002</v>
      </c>
      <c r="V36">
        <v>2858.6808299999998</v>
      </c>
      <c r="W36">
        <v>2713.4324999999999</v>
      </c>
      <c r="X36">
        <v>2573.879864</v>
      </c>
      <c r="Y36">
        <v>2440.7591900000002</v>
      </c>
      <c r="Z36">
        <v>2314.1400210000002</v>
      </c>
      <c r="AA36">
        <v>2193.788759</v>
      </c>
      <c r="AB36">
        <v>2079.405205</v>
      </c>
      <c r="AC36">
        <v>1970.694127</v>
      </c>
      <c r="AD36">
        <v>1867.359674</v>
      </c>
      <c r="AE36">
        <v>1768.957856</v>
      </c>
      <c r="AF36">
        <v>1675.3757210000001</v>
      </c>
      <c r="AG36">
        <v>1586.4381249999999</v>
      </c>
      <c r="AH36">
        <v>1501.828172</v>
      </c>
      <c r="AI36">
        <v>1421.586452</v>
      </c>
      <c r="AJ36">
        <v>1345.4862909999999</v>
      </c>
      <c r="AK36">
        <v>1273.339166</v>
      </c>
      <c r="AL36">
        <v>1204.9684950000001</v>
      </c>
      <c r="AM36">
        <v>1140.202749</v>
      </c>
      <c r="AN36">
        <v>1078.521829</v>
      </c>
      <c r="AO36">
        <v>1019.779771</v>
      </c>
      <c r="AP36">
        <v>963.86151410000002</v>
      </c>
      <c r="AQ36">
        <v>910.66203440000004</v>
      </c>
      <c r="AR36">
        <v>860.07772729999999</v>
      </c>
      <c r="AS36">
        <v>811.69729329999996</v>
      </c>
      <c r="AT36">
        <v>765.63883959999998</v>
      </c>
      <c r="AU36">
        <v>721.88400309999997</v>
      </c>
      <c r="AV36">
        <v>680.36755860000005</v>
      </c>
      <c r="AW36">
        <v>641.01096640000003</v>
      </c>
    </row>
    <row r="37" spans="2:49" x14ac:dyDescent="0.25">
      <c r="B37" t="s">
        <v>52</v>
      </c>
      <c r="C37">
        <v>2185.3248924602099</v>
      </c>
      <c r="D37">
        <v>2220.4109904720199</v>
      </c>
      <c r="E37">
        <v>2256.0604069999999</v>
      </c>
      <c r="F37">
        <v>2166.0740460000002</v>
      </c>
      <c r="G37">
        <v>2070.535077</v>
      </c>
      <c r="H37">
        <v>1983.025114</v>
      </c>
      <c r="I37">
        <v>1898.2714350000001</v>
      </c>
      <c r="J37">
        <v>1813.1377279999999</v>
      </c>
      <c r="K37">
        <v>1727.2343920000001</v>
      </c>
      <c r="L37">
        <v>1641.4613469999999</v>
      </c>
      <c r="M37">
        <v>1559.7921759999999</v>
      </c>
      <c r="N37">
        <v>1484.4397710000001</v>
      </c>
      <c r="O37">
        <v>1412.7467280000001</v>
      </c>
      <c r="P37">
        <v>1356.2781170000001</v>
      </c>
      <c r="Q37">
        <v>1299.1515039999999</v>
      </c>
      <c r="R37">
        <v>1241.9822750000001</v>
      </c>
      <c r="S37">
        <v>1182.3770340000001</v>
      </c>
      <c r="T37">
        <v>1123.2581829999999</v>
      </c>
      <c r="U37">
        <v>1060.8549499999999</v>
      </c>
      <c r="V37">
        <v>998.45171789999995</v>
      </c>
      <c r="W37">
        <v>939.71926389999999</v>
      </c>
      <c r="X37">
        <v>884.4416602</v>
      </c>
      <c r="Y37">
        <v>832.4156802</v>
      </c>
      <c r="Z37">
        <v>783.45005189999995</v>
      </c>
      <c r="AA37">
        <v>737.36475470000005</v>
      </c>
      <c r="AB37">
        <v>693.99035739999999</v>
      </c>
      <c r="AC37">
        <v>653.16739519999999</v>
      </c>
      <c r="AD37">
        <v>614.74578369999995</v>
      </c>
      <c r="AE37">
        <v>578.58426699999995</v>
      </c>
      <c r="AF37">
        <v>544.54989839999996</v>
      </c>
      <c r="AG37">
        <v>512.5175514</v>
      </c>
      <c r="AH37">
        <v>482.36946019999999</v>
      </c>
      <c r="AI37">
        <v>453.99478599999998</v>
      </c>
      <c r="AJ37">
        <v>427.2892104</v>
      </c>
      <c r="AK37">
        <v>402.15455100000003</v>
      </c>
      <c r="AL37">
        <v>378.49840089999998</v>
      </c>
      <c r="AM37">
        <v>356.23378910000002</v>
      </c>
      <c r="AN37">
        <v>335.15486659999999</v>
      </c>
      <c r="AO37">
        <v>315.20517219999999</v>
      </c>
      <c r="AP37">
        <v>296.33061099999998</v>
      </c>
      <c r="AQ37">
        <v>278.4793694</v>
      </c>
      <c r="AR37">
        <v>261.60183180000001</v>
      </c>
      <c r="AS37">
        <v>245.65050059999999</v>
      </c>
      <c r="AT37">
        <v>230.5799178</v>
      </c>
      <c r="AU37">
        <v>216.34658949999999</v>
      </c>
      <c r="AV37">
        <v>202.90891310000001</v>
      </c>
      <c r="AW37">
        <v>190.22710609999999</v>
      </c>
    </row>
    <row r="38" spans="2:49" x14ac:dyDescent="0.25">
      <c r="B38" t="s">
        <v>53</v>
      </c>
      <c r="C38">
        <v>6.9573204344700098E-3</v>
      </c>
      <c r="D38">
        <v>7.06902246445449E-3</v>
      </c>
      <c r="E38">
        <v>7.1825179100000001E-3</v>
      </c>
      <c r="F38">
        <v>2.4398206400000001E-2</v>
      </c>
      <c r="G38">
        <v>6.4343079400000003E-2</v>
      </c>
      <c r="H38">
        <v>0.14391088460000001</v>
      </c>
      <c r="I38">
        <v>0.26959379690000002</v>
      </c>
      <c r="J38">
        <v>0.46564623399999999</v>
      </c>
      <c r="K38">
        <v>0.71899249030000001</v>
      </c>
      <c r="L38">
        <v>1.074042229</v>
      </c>
      <c r="M38">
        <v>1.6144743349999999</v>
      </c>
      <c r="N38">
        <v>2.3261005620000001</v>
      </c>
      <c r="O38">
        <v>3.385783236</v>
      </c>
      <c r="P38">
        <v>4.2646649490000001</v>
      </c>
      <c r="Q38">
        <v>5.6194685099999999</v>
      </c>
      <c r="R38">
        <v>7.6141570349999999</v>
      </c>
      <c r="S38">
        <v>9.7496658820000004</v>
      </c>
      <c r="T38">
        <v>13.628108490000001</v>
      </c>
      <c r="U38">
        <v>22.508505599999999</v>
      </c>
      <c r="V38">
        <v>34.854407039999998</v>
      </c>
      <c r="W38">
        <v>49.375274179999998</v>
      </c>
      <c r="X38">
        <v>66.675049189999996</v>
      </c>
      <c r="Y38">
        <v>87.69315417</v>
      </c>
      <c r="Z38">
        <v>112.8501084</v>
      </c>
      <c r="AA38">
        <v>142.42239240000001</v>
      </c>
      <c r="AB38">
        <v>176.44282989999999</v>
      </c>
      <c r="AC38">
        <v>214.82725980000001</v>
      </c>
      <c r="AD38">
        <v>257.34693119999997</v>
      </c>
      <c r="AE38">
        <v>302.80432930000001</v>
      </c>
      <c r="AF38">
        <v>351.39190059999999</v>
      </c>
      <c r="AG38">
        <v>403.04904479999999</v>
      </c>
      <c r="AH38">
        <v>456.45574770000002</v>
      </c>
      <c r="AI38">
        <v>513.37832920000005</v>
      </c>
      <c r="AJ38">
        <v>573.26801450000005</v>
      </c>
      <c r="AK38">
        <v>635.83350350000001</v>
      </c>
      <c r="AL38">
        <v>700.92781360000004</v>
      </c>
      <c r="AM38">
        <v>768.43277650000005</v>
      </c>
      <c r="AN38">
        <v>841.155574</v>
      </c>
      <c r="AO38">
        <v>918.27822000000003</v>
      </c>
      <c r="AP38">
        <v>999.41605270000002</v>
      </c>
      <c r="AQ38">
        <v>1084.4097730000001</v>
      </c>
      <c r="AR38">
        <v>1173.137277</v>
      </c>
      <c r="AS38">
        <v>1253.8619249999999</v>
      </c>
      <c r="AT38">
        <v>1332.9409459999999</v>
      </c>
      <c r="AU38">
        <v>1412.8657209999999</v>
      </c>
      <c r="AV38">
        <v>1494.617978</v>
      </c>
      <c r="AW38">
        <v>1578.72488</v>
      </c>
    </row>
    <row r="39" spans="2:49" x14ac:dyDescent="0.25">
      <c r="B39" t="s">
        <v>54</v>
      </c>
      <c r="C39">
        <v>1.59483191497851E-2</v>
      </c>
      <c r="D39">
        <v>1.6204374572364899E-2</v>
      </c>
      <c r="E39">
        <v>1.6464540999999999E-2</v>
      </c>
      <c r="F39">
        <v>4.4858855500000003E-2</v>
      </c>
      <c r="G39">
        <v>9.9259408199999996E-2</v>
      </c>
      <c r="H39">
        <v>0.19651013640000001</v>
      </c>
      <c r="I39">
        <v>0.34031765870000003</v>
      </c>
      <c r="J39">
        <v>0.55170309049999999</v>
      </c>
      <c r="K39">
        <v>0.81490462819999998</v>
      </c>
      <c r="L39">
        <v>1.170432141</v>
      </c>
      <c r="M39">
        <v>1.6868056170000001</v>
      </c>
      <c r="N39">
        <v>2.3470067229999998</v>
      </c>
      <c r="O39">
        <v>3.3062079889999998</v>
      </c>
      <c r="P39">
        <v>4.2482660870000002</v>
      </c>
      <c r="Q39">
        <v>5.6170778529999996</v>
      </c>
      <c r="R39">
        <v>7.54013578</v>
      </c>
      <c r="S39">
        <v>9.5188297760000005</v>
      </c>
      <c r="T39">
        <v>12.99882654</v>
      </c>
      <c r="U39">
        <v>19.987491760000001</v>
      </c>
      <c r="V39">
        <v>29.188391249999999</v>
      </c>
      <c r="W39">
        <v>39.873820019999997</v>
      </c>
      <c r="X39">
        <v>52.444451039999997</v>
      </c>
      <c r="Y39">
        <v>67.536445650000005</v>
      </c>
      <c r="Z39">
        <v>85.393322190000006</v>
      </c>
      <c r="AA39">
        <v>106.1525367</v>
      </c>
      <c r="AB39">
        <v>129.7787811</v>
      </c>
      <c r="AC39">
        <v>156.15812199999999</v>
      </c>
      <c r="AD39">
        <v>185.08042029999999</v>
      </c>
      <c r="AE39">
        <v>215.67782130000001</v>
      </c>
      <c r="AF39">
        <v>248.04615820000001</v>
      </c>
      <c r="AG39">
        <v>282.10689450000001</v>
      </c>
      <c r="AH39">
        <v>316.94266770000002</v>
      </c>
      <c r="AI39">
        <v>353.69721559999999</v>
      </c>
      <c r="AJ39">
        <v>391.96818660000002</v>
      </c>
      <c r="AK39">
        <v>431.52875069999999</v>
      </c>
      <c r="AL39">
        <v>472.24929659999998</v>
      </c>
      <c r="AM39">
        <v>514.02038210000001</v>
      </c>
      <c r="AN39">
        <v>558.38788880000004</v>
      </c>
      <c r="AO39">
        <v>604.75511340000003</v>
      </c>
      <c r="AP39">
        <v>652.80708340000001</v>
      </c>
      <c r="AQ39">
        <v>702.37068079999995</v>
      </c>
      <c r="AR39">
        <v>753.29503079999995</v>
      </c>
      <c r="AS39">
        <v>798.48361379999994</v>
      </c>
      <c r="AT39">
        <v>841.775353</v>
      </c>
      <c r="AU39">
        <v>884.6192456</v>
      </c>
      <c r="AV39">
        <v>927.54061230000002</v>
      </c>
      <c r="AW39">
        <v>970.78206120000004</v>
      </c>
    </row>
    <row r="40" spans="2:49" x14ac:dyDescent="0.25">
      <c r="B40" t="s">
        <v>55</v>
      </c>
      <c r="C40">
        <v>6.5291776385026298E-2</v>
      </c>
      <c r="D40">
        <v>6.63400569741113E-2</v>
      </c>
      <c r="E40">
        <v>6.7405168000000001E-2</v>
      </c>
      <c r="F40">
        <v>0.16629403949999999</v>
      </c>
      <c r="G40">
        <v>0.33095528400000002</v>
      </c>
      <c r="H40">
        <v>0.59654533949999999</v>
      </c>
      <c r="I40">
        <v>0.96125763809999998</v>
      </c>
      <c r="J40">
        <v>1.4582466549999999</v>
      </c>
      <c r="K40">
        <v>2.0454344569999998</v>
      </c>
      <c r="L40">
        <v>2.7950977930000001</v>
      </c>
      <c r="M40">
        <v>3.80120046</v>
      </c>
      <c r="N40">
        <v>5.0196419739999998</v>
      </c>
      <c r="O40">
        <v>6.7067774760000001</v>
      </c>
      <c r="P40">
        <v>8.9033296419999903</v>
      </c>
      <c r="Q40">
        <v>11.83120538</v>
      </c>
      <c r="R40">
        <v>15.63927934</v>
      </c>
      <c r="S40">
        <v>19.283803590000002</v>
      </c>
      <c r="T40">
        <v>25.298734970000002</v>
      </c>
      <c r="U40">
        <v>34.099513450000003</v>
      </c>
      <c r="V40">
        <v>43.981460259999999</v>
      </c>
      <c r="W40">
        <v>55.034941459999999</v>
      </c>
      <c r="X40">
        <v>67.557106520000005</v>
      </c>
      <c r="Y40">
        <v>82.064624760000001</v>
      </c>
      <c r="Z40">
        <v>98.639256489999994</v>
      </c>
      <c r="AA40">
        <v>117.2604822</v>
      </c>
      <c r="AB40">
        <v>137.75388280000001</v>
      </c>
      <c r="AC40">
        <v>159.89043219999999</v>
      </c>
      <c r="AD40">
        <v>183.3742823</v>
      </c>
      <c r="AE40">
        <v>207.37818480000001</v>
      </c>
      <c r="AF40">
        <v>231.91929819999999</v>
      </c>
      <c r="AG40">
        <v>256.86907660000003</v>
      </c>
      <c r="AH40">
        <v>281.45783690000002</v>
      </c>
      <c r="AI40">
        <v>306.51696550000003</v>
      </c>
      <c r="AJ40">
        <v>331.6824967</v>
      </c>
      <c r="AK40">
        <v>356.73812020000003</v>
      </c>
      <c r="AL40">
        <v>381.547571</v>
      </c>
      <c r="AM40">
        <v>405.99493760000001</v>
      </c>
      <c r="AN40">
        <v>430.61578589999999</v>
      </c>
      <c r="AO40">
        <v>454.91613389999998</v>
      </c>
      <c r="AP40">
        <v>478.60915030000001</v>
      </c>
      <c r="AQ40">
        <v>501.50608829999999</v>
      </c>
      <c r="AR40">
        <v>523.43746710000005</v>
      </c>
      <c r="AS40">
        <v>540.51651949999996</v>
      </c>
      <c r="AT40">
        <v>554.94316509999999</v>
      </c>
      <c r="AU40">
        <v>567.48837979999996</v>
      </c>
      <c r="AV40">
        <v>578.3938617</v>
      </c>
      <c r="AW40">
        <v>587.73621279999998</v>
      </c>
    </row>
    <row r="41" spans="2:49" x14ac:dyDescent="0.25">
      <c r="B41" t="s">
        <v>56</v>
      </c>
      <c r="C41">
        <v>1.5338215665531501</v>
      </c>
      <c r="D41">
        <v>1.55844756793281</v>
      </c>
      <c r="E41">
        <v>1.5834689479999999</v>
      </c>
      <c r="F41">
        <v>3.8602273760000001</v>
      </c>
      <c r="G41">
        <v>7.5755836990000001</v>
      </c>
      <c r="H41">
        <v>13.469991200000001</v>
      </c>
      <c r="I41">
        <v>21.46075136</v>
      </c>
      <c r="J41">
        <v>32.197762769999997</v>
      </c>
      <c r="K41">
        <v>44.753931690000002</v>
      </c>
      <c r="L41">
        <v>60.600972159999998</v>
      </c>
      <c r="M41">
        <v>81.510974410000003</v>
      </c>
      <c r="N41">
        <v>106.5273668</v>
      </c>
      <c r="O41">
        <v>140.78511270000001</v>
      </c>
      <c r="P41">
        <v>188.15845139999999</v>
      </c>
      <c r="Q41">
        <v>250.2397517</v>
      </c>
      <c r="R41">
        <v>329.68128869999998</v>
      </c>
      <c r="S41">
        <v>404.48937000000001</v>
      </c>
      <c r="T41">
        <v>526.1466173</v>
      </c>
      <c r="U41">
        <v>690.41903160000004</v>
      </c>
      <c r="V41">
        <v>867.6474743</v>
      </c>
      <c r="W41">
        <v>1064.375734</v>
      </c>
      <c r="X41">
        <v>1285.6938660000001</v>
      </c>
      <c r="Y41">
        <v>1540.6434549999999</v>
      </c>
      <c r="Z41">
        <v>1830.4684709999999</v>
      </c>
      <c r="AA41">
        <v>2154.7002550000002</v>
      </c>
      <c r="AB41">
        <v>2510.2626089999999</v>
      </c>
      <c r="AC41">
        <v>2893.2346210000001</v>
      </c>
      <c r="AD41">
        <v>3298.6247990000002</v>
      </c>
      <c r="AE41">
        <v>3712.2494579999998</v>
      </c>
      <c r="AF41">
        <v>4134.7595819999997</v>
      </c>
      <c r="AG41">
        <v>4564.2996359999997</v>
      </c>
      <c r="AH41">
        <v>4987.8781429999999</v>
      </c>
      <c r="AI41">
        <v>5420.4502179999999</v>
      </c>
      <c r="AJ41">
        <v>5856.1671189999997</v>
      </c>
      <c r="AK41">
        <v>6291.7784730000003</v>
      </c>
      <c r="AL41">
        <v>6725.4514989999998</v>
      </c>
      <c r="AM41">
        <v>7155.7268510000004</v>
      </c>
      <c r="AN41">
        <v>7593.9476729999997</v>
      </c>
      <c r="AO41">
        <v>8032.6247739999999</v>
      </c>
      <c r="AP41">
        <v>8467.9404620000005</v>
      </c>
      <c r="AQ41">
        <v>8897.8645240000005</v>
      </c>
      <c r="AR41">
        <v>9320.7575909999996</v>
      </c>
      <c r="AS41">
        <v>9665.6519630000003</v>
      </c>
      <c r="AT41">
        <v>9973.6606840000004</v>
      </c>
      <c r="AU41">
        <v>10260.20124</v>
      </c>
      <c r="AV41">
        <v>10531.080819999999</v>
      </c>
      <c r="AW41">
        <v>10789.167020000001</v>
      </c>
    </row>
    <row r="42" spans="2:49" x14ac:dyDescent="0.25">
      <c r="B42" t="s">
        <v>57</v>
      </c>
      <c r="C42">
        <v>0.60453762790594801</v>
      </c>
      <c r="D42">
        <v>0.61424367506521405</v>
      </c>
      <c r="E42">
        <v>0.62410555599999995</v>
      </c>
      <c r="F42">
        <v>1.5177371260000001</v>
      </c>
      <c r="G42">
        <v>2.9695997850000002</v>
      </c>
      <c r="H42">
        <v>5.2641918949999997</v>
      </c>
      <c r="I42">
        <v>8.3651852219999903</v>
      </c>
      <c r="J42">
        <v>12.51716176</v>
      </c>
      <c r="K42" s="100">
        <v>17.359520669999998</v>
      </c>
      <c r="L42" s="100">
        <v>23.45184081</v>
      </c>
      <c r="M42" s="100">
        <v>31.451507899999999</v>
      </c>
      <c r="N42" s="100">
        <v>40.98685682</v>
      </c>
      <c r="O42" s="100">
        <v>53.998472040000003</v>
      </c>
      <c r="P42">
        <v>72.310075650000002</v>
      </c>
      <c r="Q42">
        <v>96.196544630000005</v>
      </c>
      <c r="R42">
        <v>126.6207615</v>
      </c>
      <c r="S42">
        <v>155.130855</v>
      </c>
      <c r="T42">
        <v>201.2756827</v>
      </c>
      <c r="U42">
        <v>261.62327599999998</v>
      </c>
      <c r="V42">
        <v>325.27008960000001</v>
      </c>
      <c r="W42">
        <v>395.49726950000002</v>
      </c>
      <c r="X42">
        <v>474.00853050000001</v>
      </c>
      <c r="Y42">
        <v>563.89856450000002</v>
      </c>
      <c r="Z42">
        <v>665.45134059999998</v>
      </c>
      <c r="AA42">
        <v>778.35113779999995</v>
      </c>
      <c r="AB42">
        <v>901.37969250000003</v>
      </c>
      <c r="AC42">
        <v>1033.0469680000001</v>
      </c>
      <c r="AD42">
        <v>1171.5155070000001</v>
      </c>
      <c r="AE42">
        <v>1311.8107950000001</v>
      </c>
      <c r="AF42">
        <v>1454.110494</v>
      </c>
      <c r="AG42">
        <v>1597.7327780000001</v>
      </c>
      <c r="AH42">
        <v>1738.233524</v>
      </c>
      <c r="AI42">
        <v>1880.65227</v>
      </c>
      <c r="AJ42">
        <v>2022.9805590000001</v>
      </c>
      <c r="AK42">
        <v>2164.1068789999999</v>
      </c>
      <c r="AL42">
        <v>2303.408077</v>
      </c>
      <c r="AM42">
        <v>2440.3951059999999</v>
      </c>
      <c r="AN42">
        <v>2578.2905909999999</v>
      </c>
      <c r="AO42">
        <v>2714.6047140000001</v>
      </c>
      <c r="AP42">
        <v>2848.085638</v>
      </c>
      <c r="AQ42">
        <v>2978.0812639999999</v>
      </c>
      <c r="AR42">
        <v>3104.0802720000002</v>
      </c>
      <c r="AS42">
        <v>3203.669128</v>
      </c>
      <c r="AT42">
        <v>3290.0988889999999</v>
      </c>
      <c r="AU42">
        <v>3368.3454099999999</v>
      </c>
      <c r="AV42">
        <v>3440.3166470000001</v>
      </c>
      <c r="AW42">
        <v>3506.9838810000001</v>
      </c>
    </row>
    <row r="43" spans="2:49" x14ac:dyDescent="0.25">
      <c r="B43" t="s">
        <v>58</v>
      </c>
      <c r="C43">
        <v>8.2417488223721705E-3</v>
      </c>
      <c r="D43">
        <v>8.3740727655845504E-3</v>
      </c>
      <c r="E43">
        <v>8.5085212099999998E-3</v>
      </c>
      <c r="F43">
        <v>1.55302576E-2</v>
      </c>
      <c r="G43">
        <v>1.8136798700000002E-2</v>
      </c>
      <c r="H43">
        <v>1.7139275499999999E-2</v>
      </c>
      <c r="I43">
        <v>1.6196615300000002E-2</v>
      </c>
      <c r="J43">
        <v>1.5305801500000001E-2</v>
      </c>
      <c r="K43">
        <v>1.44639824E-2</v>
      </c>
      <c r="L43">
        <v>1.3668463400000001E-2</v>
      </c>
      <c r="M43">
        <v>1.2916697899999999E-2</v>
      </c>
      <c r="N43">
        <v>1.22062795E-2</v>
      </c>
      <c r="O43">
        <v>1.15349341E-2</v>
      </c>
      <c r="P43">
        <v>1.09581874E-2</v>
      </c>
      <c r="Q43">
        <v>1.0410278E-2</v>
      </c>
      <c r="R43">
        <v>9.88976414E-3</v>
      </c>
      <c r="S43">
        <v>9.3952759399999995E-3</v>
      </c>
      <c r="T43">
        <v>8.9255121399999995E-3</v>
      </c>
      <c r="U43">
        <v>8.4296503600000006E-3</v>
      </c>
      <c r="V43">
        <v>7.9337885699999906E-3</v>
      </c>
      <c r="W43">
        <v>7.4670951200000004E-3</v>
      </c>
      <c r="X43">
        <v>7.02785423E-3</v>
      </c>
      <c r="Y43">
        <v>6.6144510400000002E-3</v>
      </c>
      <c r="Z43">
        <v>6.2253656899999999E-3</v>
      </c>
      <c r="AA43">
        <v>5.85916771E-3</v>
      </c>
      <c r="AB43">
        <v>5.5145107799999997E-3</v>
      </c>
      <c r="AC43">
        <v>5.1901278000000004E-3</v>
      </c>
      <c r="AD43">
        <v>4.8848261600000003E-3</v>
      </c>
      <c r="AE43">
        <v>4.5974834500000002E-3</v>
      </c>
      <c r="AF43">
        <v>4.3270432399999999E-3</v>
      </c>
      <c r="AG43">
        <v>4.0725112899999997E-3</v>
      </c>
      <c r="AH43">
        <v>3.8329518000000001E-3</v>
      </c>
      <c r="AI43">
        <v>3.60748405E-3</v>
      </c>
      <c r="AJ43">
        <v>3.3952791000000002E-3</v>
      </c>
      <c r="AK43">
        <v>3.1955567999999998E-3</v>
      </c>
      <c r="AL43">
        <v>3.00758287E-3</v>
      </c>
      <c r="AM43">
        <v>2.8306662299999999E-3</v>
      </c>
      <c r="AN43">
        <v>2.6631711899999999E-3</v>
      </c>
      <c r="AO43">
        <v>2.5046490999999999E-3</v>
      </c>
      <c r="AP43">
        <v>2.3546701100000001E-3</v>
      </c>
      <c r="AQ43">
        <v>2.2128225099999998E-3</v>
      </c>
      <c r="AR43">
        <v>2.0787120600000001E-3</v>
      </c>
      <c r="AS43">
        <v>1.9519613199999999E-3</v>
      </c>
      <c r="AT43">
        <v>1.8322090900000001E-3</v>
      </c>
      <c r="AU43">
        <v>1.7191097700000001E-3</v>
      </c>
      <c r="AV43">
        <v>1.61233276E-3</v>
      </c>
      <c r="AW43">
        <v>1.5115619600000001E-3</v>
      </c>
    </row>
    <row r="44" spans="2:49" x14ac:dyDescent="0.25">
      <c r="B44" t="s">
        <v>59</v>
      </c>
      <c r="C44">
        <v>0.101255771246286</v>
      </c>
      <c r="D44">
        <v>0.10288146540575301</v>
      </c>
      <c r="E44">
        <v>0.1045332606</v>
      </c>
      <c r="F44">
        <v>0.25023992160000003</v>
      </c>
      <c r="G44">
        <v>0.4803549768</v>
      </c>
      <c r="H44">
        <v>0.83528810919999996</v>
      </c>
      <c r="I44">
        <v>1.3055824709999999</v>
      </c>
      <c r="J44">
        <v>1.9213345639999999</v>
      </c>
      <c r="K44">
        <v>2.6274119580000002</v>
      </c>
      <c r="L44">
        <v>3.49847983</v>
      </c>
      <c r="M44">
        <v>4.608136096</v>
      </c>
      <c r="N44">
        <v>5.900971889</v>
      </c>
      <c r="O44">
        <v>7.6274395840000002</v>
      </c>
      <c r="P44">
        <v>10.335530390000001</v>
      </c>
      <c r="Q44">
        <v>13.768918429999999</v>
      </c>
      <c r="R44">
        <v>18.018259789999998</v>
      </c>
      <c r="S44">
        <v>21.881936710000002</v>
      </c>
      <c r="T44">
        <v>27.95696246</v>
      </c>
      <c r="U44">
        <v>34.505965089999997</v>
      </c>
      <c r="V44">
        <v>40.546894930000001</v>
      </c>
      <c r="W44">
        <v>47.000426449999999</v>
      </c>
      <c r="X44">
        <v>53.98210967</v>
      </c>
      <c r="Y44">
        <v>61.733867480000001</v>
      </c>
      <c r="Z44">
        <v>70.226627140000005</v>
      </c>
      <c r="AA44">
        <v>79.385674559999998</v>
      </c>
      <c r="AB44">
        <v>89.068311280000003</v>
      </c>
      <c r="AC44">
        <v>99.121947879999894</v>
      </c>
      <c r="AD44">
        <v>109.3777118</v>
      </c>
      <c r="AE44">
        <v>119.4318605</v>
      </c>
      <c r="AF44">
        <v>129.3038243</v>
      </c>
      <c r="AG44">
        <v>138.94723260000001</v>
      </c>
      <c r="AH44">
        <v>148.04284050000001</v>
      </c>
      <c r="AI44">
        <v>156.97487330000001</v>
      </c>
      <c r="AJ44">
        <v>165.60904099999999</v>
      </c>
      <c r="AK44">
        <v>173.88191549999999</v>
      </c>
      <c r="AL44">
        <v>181.76803369999999</v>
      </c>
      <c r="AM44">
        <v>189.25341449999999</v>
      </c>
      <c r="AN44">
        <v>196.46121210000001</v>
      </c>
      <c r="AO44">
        <v>203.25757659999999</v>
      </c>
      <c r="AP44">
        <v>209.5962298</v>
      </c>
      <c r="AQ44">
        <v>215.47181449999999</v>
      </c>
      <c r="AR44">
        <v>220.88920909999999</v>
      </c>
      <c r="AS44">
        <v>224.55653229999999</v>
      </c>
      <c r="AT44">
        <v>227.3218158</v>
      </c>
      <c r="AU44">
        <v>229.5191303</v>
      </c>
      <c r="AV44">
        <v>231.29451829999999</v>
      </c>
      <c r="AW44">
        <v>232.73533620000001</v>
      </c>
    </row>
    <row r="45" spans="2:49" x14ac:dyDescent="0.25">
      <c r="B45" t="s">
        <v>60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</row>
    <row r="46" spans="2:49" x14ac:dyDescent="0.25">
      <c r="B46" t="s">
        <v>61</v>
      </c>
      <c r="C46">
        <v>30996.0941631817</v>
      </c>
      <c r="D46">
        <v>31493.7464809423</v>
      </c>
      <c r="E46">
        <v>31999.388770000001</v>
      </c>
      <c r="F46">
        <v>32682.49972</v>
      </c>
      <c r="G46">
        <v>33303.256479999996</v>
      </c>
      <c r="H46">
        <v>34122.321369999998</v>
      </c>
      <c r="I46">
        <v>34831.118560000003</v>
      </c>
      <c r="J46">
        <v>35440.021630000003</v>
      </c>
      <c r="K46">
        <v>35662.97885</v>
      </c>
      <c r="L46">
        <v>35747.311679999999</v>
      </c>
      <c r="M46">
        <v>35823.377849999997</v>
      </c>
      <c r="N46">
        <v>35748.1872</v>
      </c>
      <c r="O46">
        <v>35762.680119999997</v>
      </c>
      <c r="P46">
        <v>36032.973100000003</v>
      </c>
      <c r="Q46">
        <v>36325.602780000001</v>
      </c>
      <c r="R46">
        <v>36608.620080000001</v>
      </c>
      <c r="S46">
        <v>36413.27476</v>
      </c>
      <c r="T46">
        <v>36602.386720000002</v>
      </c>
      <c r="U46">
        <v>36773.648699999998</v>
      </c>
      <c r="V46">
        <v>36620.030379999997</v>
      </c>
      <c r="W46">
        <v>36327.023609999997</v>
      </c>
      <c r="X46">
        <v>35946.916559999998</v>
      </c>
      <c r="Y46">
        <v>35538.154860000002</v>
      </c>
      <c r="Z46">
        <v>35105.806120000001</v>
      </c>
      <c r="AA46">
        <v>34651.136930000001</v>
      </c>
      <c r="AB46">
        <v>34170.553440000003</v>
      </c>
      <c r="AC46">
        <v>33662.75675</v>
      </c>
      <c r="AD46">
        <v>33126.857400000001</v>
      </c>
      <c r="AE46">
        <v>32543.543539999999</v>
      </c>
      <c r="AF46">
        <v>31930.659350000002</v>
      </c>
      <c r="AG46">
        <v>31297.56725</v>
      </c>
      <c r="AH46">
        <v>30632.82676</v>
      </c>
      <c r="AI46">
        <v>29971.717140000001</v>
      </c>
      <c r="AJ46">
        <v>29311.57489</v>
      </c>
      <c r="AK46" s="100">
        <v>28653.63378</v>
      </c>
      <c r="AL46" s="100">
        <v>28000.49</v>
      </c>
      <c r="AM46" s="100">
        <v>27354.487440000001</v>
      </c>
      <c r="AN46" s="100">
        <v>26726.04953</v>
      </c>
      <c r="AO46" s="100">
        <v>26109.023109999998</v>
      </c>
      <c r="AP46" s="100">
        <v>25501.744470000001</v>
      </c>
      <c r="AQ46" s="100">
        <v>24904.362359999999</v>
      </c>
      <c r="AR46" s="100">
        <v>24317.195769999998</v>
      </c>
      <c r="AS46" s="100">
        <v>23676.418600000001</v>
      </c>
      <c r="AT46" s="100">
        <v>23024.714390000001</v>
      </c>
      <c r="AU46" s="100">
        <v>22378.081269999999</v>
      </c>
      <c r="AV46" s="100">
        <v>21742.785629999998</v>
      </c>
      <c r="AW46">
        <v>21121.990119999999</v>
      </c>
    </row>
    <row r="47" spans="2:49" x14ac:dyDescent="0.25">
      <c r="B47" t="s">
        <v>62</v>
      </c>
      <c r="C47">
        <v>2.3360541304970401</v>
      </c>
      <c r="D47" s="100">
        <v>2.3735602351802898</v>
      </c>
      <c r="E47" s="100">
        <v>2.411668513</v>
      </c>
      <c r="F47">
        <v>5.8792857820000002</v>
      </c>
      <c r="G47">
        <v>11.538233030000001</v>
      </c>
      <c r="H47">
        <v>20.52357684</v>
      </c>
      <c r="I47">
        <v>32.718884760000002</v>
      </c>
      <c r="J47">
        <v>49.127160879999998</v>
      </c>
      <c r="K47">
        <v>68.334659880000004</v>
      </c>
      <c r="L47">
        <v>92.604533419999996</v>
      </c>
      <c r="M47">
        <v>124.6860155</v>
      </c>
      <c r="N47" s="100">
        <v>163.12015099999999</v>
      </c>
      <c r="O47" s="100">
        <v>215.82132799999999</v>
      </c>
      <c r="P47" s="100">
        <v>288.23127629999999</v>
      </c>
      <c r="Q47" s="100">
        <v>383.28337670000002</v>
      </c>
      <c r="R47" s="100">
        <v>505.12377190000001</v>
      </c>
      <c r="S47" s="100">
        <v>620.06385620000003</v>
      </c>
      <c r="T47" s="100">
        <v>807.31385799999998</v>
      </c>
      <c r="U47" s="100">
        <v>1063.1522130000001</v>
      </c>
      <c r="V47" s="100">
        <v>1341.4966509999999</v>
      </c>
      <c r="W47" s="100">
        <v>1651.164933</v>
      </c>
      <c r="X47" s="100">
        <v>2000.3681409999999</v>
      </c>
      <c r="Y47" s="100">
        <v>2403.5767259999998</v>
      </c>
      <c r="Z47" s="100">
        <v>2863.035351</v>
      </c>
      <c r="AA47" s="100">
        <v>3378.2783380000001</v>
      </c>
      <c r="AB47" s="100">
        <v>3944.6916209999999</v>
      </c>
      <c r="AC47" s="100">
        <v>4556.284541</v>
      </c>
      <c r="AD47" s="100">
        <v>5205.3245370000004</v>
      </c>
      <c r="AE47" s="100">
        <v>5869.3570470000004</v>
      </c>
      <c r="AF47" s="100">
        <v>6549.5355849999996</v>
      </c>
      <c r="AG47">
        <v>7243.0087350000003</v>
      </c>
      <c r="AH47">
        <v>7929.0145929999999</v>
      </c>
      <c r="AI47">
        <v>8631.6734780000006</v>
      </c>
      <c r="AJ47">
        <v>9341.6788120000001</v>
      </c>
      <c r="AK47">
        <v>10053.87084</v>
      </c>
      <c r="AL47">
        <v>10765.355299999999</v>
      </c>
      <c r="AM47">
        <v>11473.826300000001</v>
      </c>
      <c r="AN47">
        <v>12198.86139</v>
      </c>
      <c r="AO47">
        <v>12928.439039999999</v>
      </c>
      <c r="AP47">
        <v>13656.456969999999</v>
      </c>
      <c r="AQ47">
        <v>14379.70636</v>
      </c>
      <c r="AR47">
        <v>15095.59893</v>
      </c>
      <c r="AS47">
        <v>15686.74163</v>
      </c>
      <c r="AT47">
        <v>16220.742689999999</v>
      </c>
      <c r="AU47">
        <v>16723.040850000001</v>
      </c>
      <c r="AV47">
        <v>17203.246050000002</v>
      </c>
      <c r="AW47">
        <v>17666.1309</v>
      </c>
    </row>
    <row r="48" spans="2:49" x14ac:dyDescent="0.25">
      <c r="B48" t="s">
        <v>63</v>
      </c>
      <c r="C48">
        <v>2.1906436884240502E-2</v>
      </c>
      <c r="D48" s="100">
        <v>2.2258151814254699E-2</v>
      </c>
      <c r="E48" s="100">
        <v>2.2615513600000001E-2</v>
      </c>
      <c r="F48">
        <v>2.9705931299999998E-2</v>
      </c>
      <c r="G48">
        <v>7.8553726000000004E-2</v>
      </c>
      <c r="H48">
        <v>0.1223092098</v>
      </c>
      <c r="I48" s="100">
        <v>0.17019456999999999</v>
      </c>
      <c r="J48" s="100">
        <v>0.2331024528</v>
      </c>
      <c r="K48" s="100">
        <v>0.29542925930000002</v>
      </c>
      <c r="L48" s="100">
        <v>0.35196059169999999</v>
      </c>
      <c r="M48" s="100">
        <v>0.40622188100000001</v>
      </c>
      <c r="N48" s="100">
        <v>0.4400687506</v>
      </c>
      <c r="O48" s="100">
        <v>0.4707345275</v>
      </c>
      <c r="P48" s="100">
        <v>0.49800622369999997</v>
      </c>
      <c r="Q48" s="100">
        <v>0.54844677220000004</v>
      </c>
      <c r="R48" s="100">
        <v>0.60013635620000005</v>
      </c>
      <c r="S48" s="100">
        <v>0.65783768009999999</v>
      </c>
      <c r="T48" s="100">
        <v>0.73168370969999996</v>
      </c>
      <c r="U48" s="100">
        <v>0.8562234568</v>
      </c>
      <c r="V48" s="100">
        <v>0.9837956269</v>
      </c>
      <c r="W48" s="100">
        <v>1.1050737740000001</v>
      </c>
      <c r="X48" s="100">
        <v>1.222772185</v>
      </c>
      <c r="Y48" s="100">
        <v>1.337071141</v>
      </c>
      <c r="Z48" s="100">
        <v>1.446087326</v>
      </c>
      <c r="AA48" s="100">
        <v>1.5492215600000001</v>
      </c>
      <c r="AB48" s="100">
        <v>1.645597032</v>
      </c>
      <c r="AC48" s="100">
        <v>1.7348346450000001</v>
      </c>
      <c r="AD48" s="100">
        <v>1.8167333910000001</v>
      </c>
      <c r="AE48" s="100">
        <v>1.8887486710000001</v>
      </c>
      <c r="AF48" s="100">
        <v>1.9531406120000001</v>
      </c>
      <c r="AG48" s="100">
        <v>2.0111342950000002</v>
      </c>
      <c r="AH48" s="100">
        <v>2.0610120620000001</v>
      </c>
      <c r="AI48" s="100">
        <v>2.1077427260000001</v>
      </c>
      <c r="AJ48" s="100">
        <v>2.1508584150000001</v>
      </c>
      <c r="AK48" s="100">
        <v>2.1904388240000001</v>
      </c>
      <c r="AL48">
        <v>2.2268419599999998</v>
      </c>
      <c r="AM48">
        <v>2.2604153349999998</v>
      </c>
      <c r="AN48">
        <v>2.2952011109999999</v>
      </c>
      <c r="AO48">
        <v>2.3302119440000002</v>
      </c>
      <c r="AP48">
        <v>2.3651209679999998</v>
      </c>
      <c r="AQ48">
        <v>2.3999411660000001</v>
      </c>
      <c r="AR48">
        <v>2.4347590860000001</v>
      </c>
      <c r="AS48">
        <v>2.4569470899999999</v>
      </c>
      <c r="AT48">
        <v>2.4746257370000002</v>
      </c>
      <c r="AU48">
        <v>2.4909456759999999</v>
      </c>
      <c r="AV48">
        <v>2.5071937480000002</v>
      </c>
      <c r="AW48">
        <v>2.5240696520000001</v>
      </c>
    </row>
    <row r="49" spans="2:49" x14ac:dyDescent="0.25">
      <c r="B49" t="s">
        <v>64</v>
      </c>
      <c r="C49">
        <v>2298.5980133353301</v>
      </c>
      <c r="D49">
        <v>2335.5027479420201</v>
      </c>
      <c r="E49">
        <v>2373</v>
      </c>
      <c r="F49">
        <v>2446.6775899999998</v>
      </c>
      <c r="G49">
        <v>2424.2765530000001</v>
      </c>
      <c r="H49">
        <v>2660.3639440000002</v>
      </c>
      <c r="I49">
        <v>2598.8489709999999</v>
      </c>
      <c r="J49">
        <v>2542.8224110000001</v>
      </c>
      <c r="K49">
        <v>2194.0678939999998</v>
      </c>
      <c r="L49">
        <v>2073.8249529999998</v>
      </c>
      <c r="M49">
        <v>2079.3430400000002</v>
      </c>
      <c r="N49">
        <v>1940.3869999999999</v>
      </c>
      <c r="O49">
        <v>2042.316</v>
      </c>
      <c r="P49">
        <v>2141.6280000000002</v>
      </c>
      <c r="Q49">
        <v>2203.7420000000002</v>
      </c>
      <c r="R49">
        <v>2240.3020000000001</v>
      </c>
      <c r="S49">
        <v>1775.2819629999999</v>
      </c>
      <c r="T49">
        <v>2228.0288850000002</v>
      </c>
      <c r="U49">
        <v>2505.4170340000001</v>
      </c>
      <c r="V49">
        <v>2350.4202949999999</v>
      </c>
      <c r="W49">
        <v>2249.6925110000002</v>
      </c>
      <c r="X49">
        <v>2203.1072530000001</v>
      </c>
      <c r="Y49">
        <v>2226.6400979999999</v>
      </c>
      <c r="Z49">
        <v>2258.9764460000001</v>
      </c>
      <c r="AA49">
        <v>2294.0350680000001</v>
      </c>
      <c r="AB49">
        <v>2322.8542120000002</v>
      </c>
      <c r="AC49">
        <v>2345.8694700000001</v>
      </c>
      <c r="AD49">
        <v>2361.3195529999998</v>
      </c>
      <c r="AE49">
        <v>2335.5528760000002</v>
      </c>
      <c r="AF49">
        <v>2326.8767320000002</v>
      </c>
      <c r="AG49">
        <v>2323.9219320000002</v>
      </c>
      <c r="AH49">
        <v>2288.3580790000001</v>
      </c>
      <c r="AI49">
        <v>2309.8928700000001</v>
      </c>
      <c r="AJ49">
        <v>2320.650772</v>
      </c>
      <c r="AK49">
        <v>2327.97172</v>
      </c>
      <c r="AL49">
        <v>2335.2527140000002</v>
      </c>
      <c r="AM49">
        <v>2342.8122800000001</v>
      </c>
      <c r="AN49">
        <v>2394.1305390000002</v>
      </c>
      <c r="AO49">
        <v>2429.5102120000001</v>
      </c>
      <c r="AP49">
        <v>2458.3118789999999</v>
      </c>
      <c r="AQ49">
        <v>2484.795071</v>
      </c>
      <c r="AR49">
        <v>2509.57863</v>
      </c>
      <c r="AS49">
        <v>2353.5847250000002</v>
      </c>
      <c r="AT49">
        <v>2297.2146520000001</v>
      </c>
      <c r="AU49">
        <v>2278.2241130000002</v>
      </c>
      <c r="AV49">
        <v>2273.5506909999999</v>
      </c>
      <c r="AW49">
        <v>2276.2163260000002</v>
      </c>
    </row>
    <row r="50" spans="2:49" x14ac:dyDescent="0.25">
      <c r="B50" t="s">
        <v>65</v>
      </c>
      <c r="C50">
        <v>2297.4487143286601</v>
      </c>
      <c r="D50">
        <v>2334.33499656805</v>
      </c>
      <c r="E50">
        <v>2370.8142619999999</v>
      </c>
      <c r="F50">
        <v>2443.077331</v>
      </c>
      <c r="G50">
        <v>2418.294245</v>
      </c>
      <c r="H50">
        <v>2650.743997</v>
      </c>
      <c r="I50">
        <v>2585.5248660000002</v>
      </c>
      <c r="J50">
        <v>2524.6145969999998</v>
      </c>
      <c r="K50">
        <v>2172.158402</v>
      </c>
      <c r="L50">
        <v>2045.7966730000001</v>
      </c>
      <c r="M50">
        <v>2042.1683089999999</v>
      </c>
      <c r="N50">
        <v>1895.0951339999999</v>
      </c>
      <c r="O50">
        <v>1980.6432150000001</v>
      </c>
      <c r="P50">
        <v>2058.4269850000001</v>
      </c>
      <c r="Q50">
        <v>2094.2783359999999</v>
      </c>
      <c r="R50">
        <v>2099.2974359999998</v>
      </c>
      <c r="S50">
        <v>1635.0856900000001</v>
      </c>
      <c r="T50">
        <v>2009.7756899999999</v>
      </c>
      <c r="U50">
        <v>2204.7279090000002</v>
      </c>
      <c r="V50">
        <v>2009.537491</v>
      </c>
      <c r="W50">
        <v>1861.112662</v>
      </c>
      <c r="X50">
        <v>1756.7766959999999</v>
      </c>
      <c r="Y50">
        <v>1705.7627990000001</v>
      </c>
      <c r="Z50">
        <v>1658.130956</v>
      </c>
      <c r="AA50">
        <v>1610.3782369999999</v>
      </c>
      <c r="AB50">
        <v>1557.718674</v>
      </c>
      <c r="AC50">
        <v>1502.2358670000001</v>
      </c>
      <c r="AD50">
        <v>1444.262819</v>
      </c>
      <c r="AE50">
        <v>1365.324805</v>
      </c>
      <c r="AF50">
        <v>1301.441898</v>
      </c>
      <c r="AG50">
        <v>1245.1819820000001</v>
      </c>
      <c r="AH50">
        <v>1176.292884</v>
      </c>
      <c r="AI50">
        <v>1140.821361</v>
      </c>
      <c r="AJ50">
        <v>1102.89994</v>
      </c>
      <c r="AK50">
        <v>1066.269176</v>
      </c>
      <c r="AL50">
        <v>1032.3640849999999</v>
      </c>
      <c r="AM50">
        <v>1001.085086</v>
      </c>
      <c r="AN50">
        <v>990.17081740000003</v>
      </c>
      <c r="AO50">
        <v>973.80986099999996</v>
      </c>
      <c r="AP50" s="100">
        <v>956.13591799999995</v>
      </c>
      <c r="AQ50" s="100">
        <v>938.86755359999995</v>
      </c>
      <c r="AR50" s="100">
        <v>922.18870719999995</v>
      </c>
      <c r="AS50" s="100">
        <v>841.97866869999996</v>
      </c>
      <c r="AT50" s="100">
        <v>800.83681300000001</v>
      </c>
      <c r="AU50">
        <v>774.64553820000003</v>
      </c>
      <c r="AV50">
        <v>754.64730420000001</v>
      </c>
      <c r="AW50">
        <v>738.12858960000005</v>
      </c>
    </row>
    <row r="51" spans="2:49" x14ac:dyDescent="0.25">
      <c r="B51" t="s">
        <v>66</v>
      </c>
      <c r="C51" s="100">
        <v>1.1492990066676601</v>
      </c>
      <c r="D51" s="100">
        <v>1.1677513739710099</v>
      </c>
      <c r="E51" s="100">
        <v>1.1860001309999999</v>
      </c>
      <c r="F51" s="100">
        <v>6.9848665800000003</v>
      </c>
      <c r="G51" s="100">
        <v>44.281898859999998</v>
      </c>
      <c r="H51" s="100">
        <v>42.111144799999998</v>
      </c>
      <c r="I51" s="100">
        <v>47.907949299999999</v>
      </c>
      <c r="J51" s="100">
        <v>63.543076849999999</v>
      </c>
      <c r="K51" s="100">
        <v>66.148636049999894</v>
      </c>
      <c r="L51" s="100">
        <v>64.073267439999995</v>
      </c>
      <c r="M51">
        <v>64.815072709999995</v>
      </c>
      <c r="N51">
        <v>49.409088050000001</v>
      </c>
      <c r="O51">
        <v>48.225330159999999</v>
      </c>
      <c r="P51">
        <v>44.62159681</v>
      </c>
      <c r="Q51">
        <v>66.32376257</v>
      </c>
      <c r="R51">
        <v>69.658593690000004</v>
      </c>
      <c r="S51">
        <v>77.336996200000002</v>
      </c>
      <c r="T51">
        <v>94.119680279999997</v>
      </c>
      <c r="U51">
        <v>145.80437219999999</v>
      </c>
      <c r="V51">
        <v>157.1194577</v>
      </c>
      <c r="W51">
        <v>158.21717770000001</v>
      </c>
      <c r="X51">
        <v>161.3819374</v>
      </c>
      <c r="Y51">
        <v>164.50948940000001</v>
      </c>
      <c r="Z51">
        <v>165.79288199999999</v>
      </c>
      <c r="AA51">
        <v>166.27103009999999</v>
      </c>
      <c r="AB51">
        <v>165.66790639999999</v>
      </c>
      <c r="AC51">
        <v>164.3779624</v>
      </c>
      <c r="AD51">
        <v>162.53899379999999</v>
      </c>
      <c r="AE51">
        <v>158.06971329999999</v>
      </c>
      <c r="AF51">
        <v>155.0834706</v>
      </c>
      <c r="AG51">
        <v>152.7832267</v>
      </c>
      <c r="AH51">
        <v>148.63200660000001</v>
      </c>
      <c r="AI51">
        <v>148.4498121</v>
      </c>
      <c r="AJ51">
        <v>147.6901738</v>
      </c>
      <c r="AK51">
        <v>146.81267650000001</v>
      </c>
      <c r="AL51">
        <v>146.06751349999999</v>
      </c>
      <c r="AM51">
        <v>145.46405329999999</v>
      </c>
      <c r="AN51" s="100">
        <v>148.9834942</v>
      </c>
      <c r="AO51" s="100">
        <v>151.7231262</v>
      </c>
      <c r="AP51" s="100">
        <v>154.2160792</v>
      </c>
      <c r="AQ51" s="100">
        <v>156.74615170000001</v>
      </c>
      <c r="AR51" s="100">
        <v>159.3795772</v>
      </c>
      <c r="AS51" s="100">
        <v>150.8805227</v>
      </c>
      <c r="AT51">
        <v>148.90841760000001</v>
      </c>
      <c r="AU51">
        <v>149.50060300000001</v>
      </c>
      <c r="AV51">
        <v>151.1781795</v>
      </c>
      <c r="AW51">
        <v>153.4921956</v>
      </c>
    </row>
    <row r="52" spans="2:49" x14ac:dyDescent="0.25">
      <c r="B52" t="s">
        <v>67</v>
      </c>
      <c r="C52">
        <v>413.74764240035898</v>
      </c>
      <c r="D52">
        <v>420.39049462956399</v>
      </c>
      <c r="E52">
        <v>426.96004720000002</v>
      </c>
      <c r="F52">
        <v>442.82680499999998</v>
      </c>
      <c r="G52">
        <v>452.30021379999999</v>
      </c>
      <c r="H52">
        <v>499.11789440000001</v>
      </c>
      <c r="I52">
        <v>486.36441919999999</v>
      </c>
      <c r="J52">
        <v>478.1448345</v>
      </c>
      <c r="K52">
        <v>413.26304440000001</v>
      </c>
      <c r="L52">
        <v>390.49752030000002</v>
      </c>
      <c r="M52">
        <v>391.5922127</v>
      </c>
      <c r="N52">
        <v>367.09671709999998</v>
      </c>
      <c r="O52">
        <v>384.98159620000001</v>
      </c>
      <c r="P52">
        <v>395.31391350000001</v>
      </c>
      <c r="Q52">
        <v>408.82483719999999</v>
      </c>
      <c r="R52">
        <v>412.22334940000002</v>
      </c>
      <c r="S52">
        <v>333.44714750000003</v>
      </c>
      <c r="T52">
        <v>402.28235519999998</v>
      </c>
      <c r="U52">
        <v>460.27612679999999</v>
      </c>
      <c r="V52">
        <v>426.00037809999998</v>
      </c>
      <c r="W52">
        <v>396.02805169999999</v>
      </c>
      <c r="X52">
        <v>374.7812543</v>
      </c>
      <c r="Y52">
        <v>365.27939240000001</v>
      </c>
      <c r="Z52">
        <v>356.01108640000001</v>
      </c>
      <c r="AA52">
        <v>346.5682132</v>
      </c>
      <c r="AB52">
        <v>335.93040489999998</v>
      </c>
      <c r="AC52">
        <v>324.58545679999997</v>
      </c>
      <c r="AD52">
        <v>312.63970010000003</v>
      </c>
      <c r="AE52">
        <v>296.10390840000002</v>
      </c>
      <c r="AF52">
        <v>282.78986200000003</v>
      </c>
      <c r="AG52">
        <v>271.08953889999998</v>
      </c>
      <c r="AH52">
        <v>256.58065829999998</v>
      </c>
      <c r="AI52">
        <v>249.30623439999999</v>
      </c>
      <c r="AJ52">
        <v>241.42558249999999</v>
      </c>
      <c r="AK52">
        <v>233.75304270000001</v>
      </c>
      <c r="AL52">
        <v>226.61756209999999</v>
      </c>
      <c r="AM52">
        <v>220.00161779999999</v>
      </c>
      <c r="AN52">
        <v>217.85134489999999</v>
      </c>
      <c r="AO52" s="100">
        <v>214.42216149999999</v>
      </c>
      <c r="AP52" s="100">
        <v>210.6304538</v>
      </c>
      <c r="AQ52" s="100">
        <v>206.86713309999999</v>
      </c>
      <c r="AR52" s="100">
        <v>203.18022629999999</v>
      </c>
      <c r="AS52" s="100">
        <v>185.36551729999999</v>
      </c>
      <c r="AT52">
        <v>176.1064039</v>
      </c>
      <c r="AU52">
        <v>170.07792910000001</v>
      </c>
      <c r="AV52">
        <v>165.34600209999999</v>
      </c>
      <c r="AW52">
        <v>161.3081273</v>
      </c>
    </row>
    <row r="53" spans="2:49" x14ac:dyDescent="0.25">
      <c r="B53" t="s">
        <v>68</v>
      </c>
      <c r="C53">
        <v>652.80183578723302</v>
      </c>
      <c r="D53">
        <v>663.28278041553403</v>
      </c>
      <c r="E53">
        <v>673.64807450000001</v>
      </c>
      <c r="F53">
        <v>695.05018710000002</v>
      </c>
      <c r="G53">
        <v>684.48645899999997</v>
      </c>
      <c r="H53">
        <v>752.36484110000004</v>
      </c>
      <c r="I53">
        <v>732.89935809999997</v>
      </c>
      <c r="J53">
        <v>715.0131202</v>
      </c>
      <c r="K53">
        <v>614.55505779999999</v>
      </c>
      <c r="L53">
        <v>578.87612049999996</v>
      </c>
      <c r="M53">
        <v>578.41035639999996</v>
      </c>
      <c r="N53">
        <v>549.88976260000004</v>
      </c>
      <c r="O53">
        <v>575.86788809999996</v>
      </c>
      <c r="P53">
        <v>598.20670540000003</v>
      </c>
      <c r="Q53">
        <v>608.85615040000005</v>
      </c>
      <c r="R53">
        <v>612.1803314</v>
      </c>
      <c r="S53">
        <v>482.0409583</v>
      </c>
      <c r="T53">
        <v>589.17387989999997</v>
      </c>
      <c r="U53">
        <v>648.82521999999994</v>
      </c>
      <c r="V53">
        <v>588.47274619999996</v>
      </c>
      <c r="W53">
        <v>542.72731109999995</v>
      </c>
      <c r="X53">
        <v>509.93323520000001</v>
      </c>
      <c r="Y53">
        <v>493.73823820000001</v>
      </c>
      <c r="Z53">
        <v>478.84566530000001</v>
      </c>
      <c r="AA53">
        <v>464.03620519999998</v>
      </c>
      <c r="AB53">
        <v>447.89087219999999</v>
      </c>
      <c r="AC53">
        <v>430.98222550000003</v>
      </c>
      <c r="AD53">
        <v>413.39185700000002</v>
      </c>
      <c r="AE53">
        <v>389.8355497</v>
      </c>
      <c r="AF53">
        <v>370.61208970000001</v>
      </c>
      <c r="AG53">
        <v>353.58479679999999</v>
      </c>
      <c r="AH53">
        <v>333.01443260000002</v>
      </c>
      <c r="AI53">
        <v>321.9376608</v>
      </c>
      <c r="AJ53">
        <v>310.20368530000002</v>
      </c>
      <c r="AK53">
        <v>298.87794159999999</v>
      </c>
      <c r="AL53">
        <v>288.35359130000001</v>
      </c>
      <c r="AM53">
        <v>278.59957910000003</v>
      </c>
      <c r="AN53">
        <v>274.16682450000002</v>
      </c>
      <c r="AO53" s="100">
        <v>268.17639450000001</v>
      </c>
      <c r="AP53" s="100">
        <v>261.79959530000002</v>
      </c>
      <c r="AQ53" s="100">
        <v>255.5068201</v>
      </c>
      <c r="AR53" s="100">
        <v>249.33811159999999</v>
      </c>
      <c r="AS53" s="100">
        <v>226.00251280000001</v>
      </c>
      <c r="AT53">
        <v>213.2658151</v>
      </c>
      <c r="AU53">
        <v>204.54461040000001</v>
      </c>
      <c r="AV53">
        <v>197.4606459</v>
      </c>
      <c r="AW53">
        <v>191.2743826</v>
      </c>
    </row>
    <row r="54" spans="2:49" x14ac:dyDescent="0.25">
      <c r="B54" t="s">
        <v>69</v>
      </c>
      <c r="C54">
        <v>643.60744373389196</v>
      </c>
      <c r="D54">
        <v>653.94076942376603</v>
      </c>
      <c r="E54">
        <v>664.16007339999999</v>
      </c>
      <c r="F54">
        <v>683.8569698</v>
      </c>
      <c r="G54">
        <v>670.49415039999997</v>
      </c>
      <c r="H54">
        <v>736.79135069999995</v>
      </c>
      <c r="I54">
        <v>717.14614759999995</v>
      </c>
      <c r="J54">
        <v>697.08286959999998</v>
      </c>
      <c r="K54">
        <v>597.47190430000001</v>
      </c>
      <c r="L54">
        <v>562.16940199999999</v>
      </c>
      <c r="M54">
        <v>561.15466030000005</v>
      </c>
      <c r="N54">
        <v>524.30552780000005</v>
      </c>
      <c r="O54">
        <v>549.4330582</v>
      </c>
      <c r="P54">
        <v>573.06883419999997</v>
      </c>
      <c r="Q54">
        <v>575.80298479999999</v>
      </c>
      <c r="R54">
        <v>580.82802860000004</v>
      </c>
      <c r="S54">
        <v>446.52492389999998</v>
      </c>
      <c r="T54">
        <v>560.88880029999996</v>
      </c>
      <c r="U54">
        <v>604.99814849999996</v>
      </c>
      <c r="V54">
        <v>542.66063740000004</v>
      </c>
      <c r="W54">
        <v>498.0148504</v>
      </c>
      <c r="X54">
        <v>465.76390570000001</v>
      </c>
      <c r="Y54">
        <v>449.24634689999999</v>
      </c>
      <c r="Z54">
        <v>434.43548320000002</v>
      </c>
      <c r="AA54">
        <v>419.87810839999997</v>
      </c>
      <c r="AB54">
        <v>404.25474600000001</v>
      </c>
      <c r="AC54">
        <v>388.04089540000001</v>
      </c>
      <c r="AD54">
        <v>371.28079430000003</v>
      </c>
      <c r="AE54">
        <v>349.22497399999997</v>
      </c>
      <c r="AF54">
        <v>331.10829949999999</v>
      </c>
      <c r="AG54">
        <v>315.00583929999999</v>
      </c>
      <c r="AH54">
        <v>295.81848430000002</v>
      </c>
      <c r="AI54">
        <v>285.12738530000001</v>
      </c>
      <c r="AJ54">
        <v>273.92547760000002</v>
      </c>
      <c r="AK54">
        <v>263.1622031</v>
      </c>
      <c r="AL54">
        <v>253.1698044</v>
      </c>
      <c r="AM54">
        <v>243.91580049999999</v>
      </c>
      <c r="AN54">
        <v>239.15104579999999</v>
      </c>
      <c r="AO54" s="100">
        <v>233.06195940000001</v>
      </c>
      <c r="AP54" s="100">
        <v>226.68178789999999</v>
      </c>
      <c r="AQ54" s="100">
        <v>220.41245599999999</v>
      </c>
      <c r="AR54" s="100">
        <v>214.2809786</v>
      </c>
      <c r="AS54" s="100">
        <v>193.48488520000001</v>
      </c>
      <c r="AT54">
        <v>181.8643864</v>
      </c>
      <c r="AU54">
        <v>173.73690389999999</v>
      </c>
      <c r="AV54">
        <v>167.05670269999999</v>
      </c>
      <c r="AW54">
        <v>161.1886318</v>
      </c>
    </row>
    <row r="55" spans="2:49" x14ac:dyDescent="0.25">
      <c r="B55" t="s">
        <v>70</v>
      </c>
      <c r="C55">
        <v>413.74764240035898</v>
      </c>
      <c r="D55">
        <v>420.39049462956399</v>
      </c>
      <c r="E55">
        <v>426.96004720000002</v>
      </c>
      <c r="F55">
        <v>437.1118578</v>
      </c>
      <c r="G55">
        <v>417.38934490000003</v>
      </c>
      <c r="H55">
        <v>457.38291409999999</v>
      </c>
      <c r="I55">
        <v>444.64383179999999</v>
      </c>
      <c r="J55">
        <v>428.13572260000001</v>
      </c>
      <c r="K55">
        <v>364.35398889999999</v>
      </c>
      <c r="L55">
        <v>346.97414659999998</v>
      </c>
      <c r="M55">
        <v>345.20548480000002</v>
      </c>
      <c r="N55">
        <v>313.64081579999998</v>
      </c>
      <c r="O55">
        <v>328.9317312</v>
      </c>
      <c r="P55">
        <v>339.86775519999998</v>
      </c>
      <c r="Q55">
        <v>335.0645561</v>
      </c>
      <c r="R55">
        <v>331.4834429</v>
      </c>
      <c r="S55">
        <v>239.23779569999999</v>
      </c>
      <c r="T55">
        <v>315.3846125</v>
      </c>
      <c r="U55">
        <v>309.15828809999999</v>
      </c>
      <c r="V55">
        <v>268.45424939999998</v>
      </c>
      <c r="W55">
        <v>243.2159044</v>
      </c>
      <c r="X55">
        <v>224.85532359999999</v>
      </c>
      <c r="Y55">
        <v>214.70530830000001</v>
      </c>
      <c r="Z55">
        <v>206.09093709999999</v>
      </c>
      <c r="AA55">
        <v>197.85005889999999</v>
      </c>
      <c r="AB55">
        <v>189.31189979999999</v>
      </c>
      <c r="AC55">
        <v>180.64245170000001</v>
      </c>
      <c r="AD55">
        <v>171.8227421</v>
      </c>
      <c r="AE55">
        <v>160.64779089999999</v>
      </c>
      <c r="AF55">
        <v>151.37396649999999</v>
      </c>
      <c r="AG55">
        <v>143.10466310000001</v>
      </c>
      <c r="AH55">
        <v>133.53736520000001</v>
      </c>
      <c r="AI55">
        <v>127.8991553</v>
      </c>
      <c r="AJ55">
        <v>122.13244829999999</v>
      </c>
      <c r="AK55">
        <v>116.66418539999999</v>
      </c>
      <c r="AL55">
        <v>111.62398090000001</v>
      </c>
      <c r="AM55">
        <v>106.9892818</v>
      </c>
      <c r="AN55" s="100">
        <v>104.2314097</v>
      </c>
      <c r="AO55" s="100">
        <v>100.97054919999999</v>
      </c>
      <c r="AP55" s="100">
        <v>97.661601899999894</v>
      </c>
      <c r="AQ55" s="100">
        <v>94.470525870000003</v>
      </c>
      <c r="AR55" s="100">
        <v>91.402482030000002</v>
      </c>
      <c r="AS55" s="100">
        <v>82.181900870000007</v>
      </c>
      <c r="AT55">
        <v>76.952863769999894</v>
      </c>
      <c r="AU55">
        <v>73.278671619999997</v>
      </c>
      <c r="AV55">
        <v>70.284702749999994</v>
      </c>
      <c r="AW55">
        <v>67.698872080000001</v>
      </c>
    </row>
    <row r="56" spans="2:49" x14ac:dyDescent="0.25">
      <c r="B56" t="s">
        <v>71</v>
      </c>
      <c r="C56">
        <v>137.915880800119</v>
      </c>
      <c r="D56">
        <v>140.13016487652101</v>
      </c>
      <c r="E56">
        <v>142.3200157</v>
      </c>
      <c r="F56">
        <v>143.1496832</v>
      </c>
      <c r="G56">
        <v>125.7470749</v>
      </c>
      <c r="H56">
        <v>136.60638589999999</v>
      </c>
      <c r="I56">
        <v>132.25045750000001</v>
      </c>
      <c r="J56">
        <v>123.4237509</v>
      </c>
      <c r="K56">
        <v>102.5465312</v>
      </c>
      <c r="L56">
        <v>93.981369869999995</v>
      </c>
      <c r="M56">
        <v>92.379319019999997</v>
      </c>
      <c r="N56">
        <v>80.317057439999999</v>
      </c>
      <c r="O56">
        <v>83.252466420000005</v>
      </c>
      <c r="P56">
        <v>93.179455000000004</v>
      </c>
      <c r="Q56">
        <v>88.718751699999999</v>
      </c>
      <c r="R56">
        <v>85.135343669999997</v>
      </c>
      <c r="S56">
        <v>54.0039953</v>
      </c>
      <c r="T56">
        <v>47.926361970000002</v>
      </c>
      <c r="U56">
        <v>35.665753240000001</v>
      </c>
      <c r="V56">
        <v>26.83002252</v>
      </c>
      <c r="W56">
        <v>22.90936671</v>
      </c>
      <c r="X56">
        <v>20.06103963</v>
      </c>
      <c r="Y56">
        <v>18.284023779999998</v>
      </c>
      <c r="Z56">
        <v>16.954901620000001</v>
      </c>
      <c r="AA56">
        <v>15.774621</v>
      </c>
      <c r="AB56">
        <v>14.66284426</v>
      </c>
      <c r="AC56">
        <v>13.606874850000001</v>
      </c>
      <c r="AD56">
        <v>12.588731279999999</v>
      </c>
      <c r="AE56">
        <v>11.44286874</v>
      </c>
      <c r="AF56">
        <v>10.474209330000001</v>
      </c>
      <c r="AG56">
        <v>9.6139173430000007</v>
      </c>
      <c r="AH56">
        <v>8.7099366160000002</v>
      </c>
      <c r="AI56">
        <v>8.1011130080000004</v>
      </c>
      <c r="AJ56">
        <v>7.5225722770000001</v>
      </c>
      <c r="AK56">
        <v>6.9991268020000001</v>
      </c>
      <c r="AL56">
        <v>6.5316330000000002</v>
      </c>
      <c r="AM56" s="100">
        <v>6.1147538340000001</v>
      </c>
      <c r="AN56" s="100">
        <v>5.7866982609999997</v>
      </c>
      <c r="AO56" s="100">
        <v>5.4556701590000003</v>
      </c>
      <c r="AP56" s="100">
        <v>5.1463997939999997</v>
      </c>
      <c r="AQ56" s="100">
        <v>4.8644668539999998</v>
      </c>
      <c r="AR56" s="100">
        <v>4.6073314239999998</v>
      </c>
      <c r="AS56">
        <v>4.0633298609999997</v>
      </c>
      <c r="AT56">
        <v>3.738926245</v>
      </c>
      <c r="AU56">
        <v>3.5068202259999999</v>
      </c>
      <c r="AV56">
        <v>3.32107128</v>
      </c>
      <c r="AW56">
        <v>3.1663802219999999</v>
      </c>
    </row>
    <row r="57" spans="2:49" x14ac:dyDescent="0.25">
      <c r="B57" t="s">
        <v>72</v>
      </c>
      <c r="C57">
        <v>34.478970200029899</v>
      </c>
      <c r="D57">
        <v>35.032541219130302</v>
      </c>
      <c r="E57">
        <v>35.580003929999997</v>
      </c>
      <c r="F57">
        <v>34.096961530000002</v>
      </c>
      <c r="G57">
        <v>23.595103340000001</v>
      </c>
      <c r="H57" s="100">
        <v>26.369465909999999</v>
      </c>
      <c r="I57">
        <v>24.312702529999999</v>
      </c>
      <c r="J57">
        <v>19.271221919999999</v>
      </c>
      <c r="K57">
        <v>13.819238889999999</v>
      </c>
      <c r="L57">
        <v>9.2248467289999905</v>
      </c>
      <c r="M57">
        <v>8.6112029670000005</v>
      </c>
      <c r="N57">
        <v>10.4361649</v>
      </c>
      <c r="O57">
        <v>9.9511444040000008</v>
      </c>
      <c r="P57">
        <v>14.16872515</v>
      </c>
      <c r="Q57">
        <v>10.687292960000001</v>
      </c>
      <c r="R57">
        <v>7.7883463949999996</v>
      </c>
      <c r="S57">
        <v>2.4938729689999999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 s="100">
        <v>0</v>
      </c>
      <c r="AM57" s="100">
        <v>0</v>
      </c>
      <c r="AN57" s="100">
        <v>0</v>
      </c>
      <c r="AO57" s="100">
        <v>0</v>
      </c>
      <c r="AP57" s="100">
        <v>0</v>
      </c>
      <c r="AQ57" s="100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</row>
    <row r="58" spans="2:49" x14ac:dyDescent="0.25">
      <c r="B58" t="s">
        <v>73</v>
      </c>
      <c r="C58" s="100">
        <v>1.1492990066676601</v>
      </c>
      <c r="D58" s="100">
        <v>1.1677513739710099</v>
      </c>
      <c r="E58" s="100">
        <v>2.1857379159999999</v>
      </c>
      <c r="F58" s="100">
        <v>3.6002590379999999</v>
      </c>
      <c r="G58" s="100">
        <v>5.9823079679999998</v>
      </c>
      <c r="H58" s="100">
        <v>9.6199466279999903</v>
      </c>
      <c r="I58">
        <v>13.324104650000001</v>
      </c>
      <c r="J58">
        <v>18.20781478</v>
      </c>
      <c r="K58" s="100">
        <v>21.909492839999999</v>
      </c>
      <c r="L58" s="100">
        <v>28.02827984</v>
      </c>
      <c r="M58">
        <v>37.174731440000002</v>
      </c>
      <c r="N58">
        <v>45.291866370000001</v>
      </c>
      <c r="O58">
        <v>61.672785269999999</v>
      </c>
      <c r="P58">
        <v>83.201014749999999</v>
      </c>
      <c r="Q58">
        <v>109.4636642</v>
      </c>
      <c r="R58">
        <v>141.00456399999999</v>
      </c>
      <c r="S58">
        <v>140.1962729</v>
      </c>
      <c r="T58">
        <v>218.2531946</v>
      </c>
      <c r="U58">
        <v>300.68912499999999</v>
      </c>
      <c r="V58">
        <v>340.88280359999999</v>
      </c>
      <c r="W58">
        <v>388.57984950000002</v>
      </c>
      <c r="X58">
        <v>446.33055719999999</v>
      </c>
      <c r="Y58">
        <v>520.87729950000005</v>
      </c>
      <c r="Z58">
        <v>600.84549070000003</v>
      </c>
      <c r="AA58">
        <v>683.65683090000005</v>
      </c>
      <c r="AB58">
        <v>765.13553869999998</v>
      </c>
      <c r="AC58">
        <v>843.63360309999996</v>
      </c>
      <c r="AD58">
        <v>917.05673420000005</v>
      </c>
      <c r="AE58">
        <v>970.22807079999995</v>
      </c>
      <c r="AF58">
        <v>1025.4348339999999</v>
      </c>
      <c r="AG58">
        <v>1078.739949</v>
      </c>
      <c r="AH58">
        <v>1112.0651949999999</v>
      </c>
      <c r="AI58">
        <v>1169.0715090000001</v>
      </c>
      <c r="AJ58">
        <v>1217.7508330000001</v>
      </c>
      <c r="AK58">
        <v>1261.702544</v>
      </c>
      <c r="AL58">
        <v>1302.888629</v>
      </c>
      <c r="AM58">
        <v>1341.7271940000001</v>
      </c>
      <c r="AN58">
        <v>1403.9597220000001</v>
      </c>
      <c r="AO58">
        <v>1455.700351</v>
      </c>
      <c r="AP58">
        <v>1502.1759609999999</v>
      </c>
      <c r="AQ58">
        <v>1545.927518</v>
      </c>
      <c r="AR58">
        <v>1587.389923</v>
      </c>
      <c r="AS58">
        <v>1511.606057</v>
      </c>
      <c r="AT58">
        <v>1496.3778400000001</v>
      </c>
      <c r="AU58">
        <v>1503.578575</v>
      </c>
      <c r="AV58">
        <v>1518.9033870000001</v>
      </c>
      <c r="AW58">
        <v>1538.0877370000001</v>
      </c>
    </row>
    <row r="59" spans="2:49" x14ac:dyDescent="0.25">
      <c r="B59" t="s">
        <v>74</v>
      </c>
      <c r="C59" s="100">
        <v>3.4228836395600501E-3</v>
      </c>
      <c r="D59" s="100">
        <v>3.4778391435562701E-3</v>
      </c>
      <c r="E59" s="100">
        <v>6.5096432799999996E-3</v>
      </c>
      <c r="F59" s="100">
        <v>1.7610727E-2</v>
      </c>
      <c r="G59" s="100">
        <v>4.1286774300000002E-2</v>
      </c>
      <c r="H59" s="100">
        <v>8.3106674500000005E-2</v>
      </c>
      <c r="I59" s="100">
        <v>0.13359801090000001</v>
      </c>
      <c r="J59" s="100">
        <v>0.21088009599999999</v>
      </c>
      <c r="K59" s="100">
        <v>0.27895679919999999</v>
      </c>
      <c r="L59" s="100">
        <v>0.39459432529999999</v>
      </c>
      <c r="M59">
        <v>0.59950442910000001</v>
      </c>
      <c r="N59">
        <v>0.80042231490000004</v>
      </c>
      <c r="O59">
        <v>1.1876182049999999</v>
      </c>
      <c r="P59">
        <v>1.0481708750000001</v>
      </c>
      <c r="Q59">
        <v>1.568036808</v>
      </c>
      <c r="R59">
        <v>2.2756619499999999</v>
      </c>
      <c r="S59">
        <v>2.5162166990000001</v>
      </c>
      <c r="T59">
        <v>4.3659259009999998</v>
      </c>
      <c r="U59">
        <v>9.6375142490000005</v>
      </c>
      <c r="V59">
        <v>13.669931180000001</v>
      </c>
      <c r="W59">
        <v>16.571126370000002</v>
      </c>
      <c r="X59">
        <v>20.204202909999999</v>
      </c>
      <c r="Y59">
        <v>24.940166690000002</v>
      </c>
      <c r="Z59">
        <v>30.315375119999999</v>
      </c>
      <c r="AA59">
        <v>36.210525609999998</v>
      </c>
      <c r="AB59">
        <v>42.398225320000002</v>
      </c>
      <c r="AC59">
        <v>48.76341987</v>
      </c>
      <c r="AD59">
        <v>55.15656903</v>
      </c>
      <c r="AE59">
        <v>60.595452889999997</v>
      </c>
      <c r="AF59">
        <v>66.39959064</v>
      </c>
      <c r="AG59">
        <v>72.327256000000006</v>
      </c>
      <c r="AH59">
        <v>77.115470290000005</v>
      </c>
      <c r="AI59">
        <v>83.772919580000007</v>
      </c>
      <c r="AJ59">
        <v>90.088410530000004</v>
      </c>
      <c r="AK59">
        <v>96.287136939999996</v>
      </c>
      <c r="AL59">
        <v>102.4962809</v>
      </c>
      <c r="AM59">
        <v>108.73601069999999</v>
      </c>
      <c r="AN59">
        <v>118.1921926</v>
      </c>
      <c r="AO59">
        <v>127.1914302</v>
      </c>
      <c r="AP59">
        <v>136.1245524</v>
      </c>
      <c r="AQ59">
        <v>145.1995067</v>
      </c>
      <c r="AR59">
        <v>154.4493081</v>
      </c>
      <c r="AS59">
        <v>152.257409</v>
      </c>
      <c r="AT59">
        <v>156.00306560000001</v>
      </c>
      <c r="AU59">
        <v>162.20508050000001</v>
      </c>
      <c r="AV59">
        <v>169.50789109999999</v>
      </c>
      <c r="AW59">
        <v>177.52052639999999</v>
      </c>
    </row>
    <row r="60" spans="2:49" x14ac:dyDescent="0.25">
      <c r="B60" t="s">
        <v>75</v>
      </c>
      <c r="C60" s="100">
        <v>7.8463024968376607E-3</v>
      </c>
      <c r="D60" s="100">
        <v>7.9722774213828399E-3</v>
      </c>
      <c r="E60" s="100">
        <v>1.49221054E-2</v>
      </c>
      <c r="F60" s="100">
        <v>2.9299864200000001E-2</v>
      </c>
      <c r="G60" s="100">
        <v>5.6867789799999999E-2</v>
      </c>
      <c r="H60" s="100">
        <v>0.10270999560000001</v>
      </c>
      <c r="I60" s="100">
        <v>0.15461557980000001</v>
      </c>
      <c r="J60" s="100">
        <v>0.230102903</v>
      </c>
      <c r="K60" s="100">
        <v>0.29354520760000002</v>
      </c>
      <c r="L60" s="100">
        <v>0.40034726770000001</v>
      </c>
      <c r="M60">
        <v>0.58074724389999999</v>
      </c>
      <c r="N60">
        <v>0.75297541440000004</v>
      </c>
      <c r="O60">
        <v>1.0882866360000001</v>
      </c>
      <c r="P60">
        <v>1.107368498</v>
      </c>
      <c r="Q60">
        <v>1.5812250699999999</v>
      </c>
      <c r="R60">
        <v>2.2039118200000001</v>
      </c>
      <c r="S60">
        <v>2.3557007849999998</v>
      </c>
      <c r="T60">
        <v>3.9559382570000001</v>
      </c>
      <c r="U60">
        <v>7.7108222480000004</v>
      </c>
      <c r="V60">
        <v>10.37663429</v>
      </c>
      <c r="W60">
        <v>12.40239296</v>
      </c>
      <c r="X60">
        <v>14.91614985</v>
      </c>
      <c r="Y60">
        <v>18.17696231</v>
      </c>
      <c r="Z60">
        <v>21.82960864</v>
      </c>
      <c r="AA60">
        <v>25.782351070000001</v>
      </c>
      <c r="AB60">
        <v>29.87051129</v>
      </c>
      <c r="AC60">
        <v>34.01338681</v>
      </c>
      <c r="AD60">
        <v>38.108070269999999</v>
      </c>
      <c r="AE60">
        <v>41.484484549999998</v>
      </c>
      <c r="AF60">
        <v>45.055267569999998</v>
      </c>
      <c r="AG60">
        <v>48.651686779999999</v>
      </c>
      <c r="AH60">
        <v>51.430296329999997</v>
      </c>
      <c r="AI60">
        <v>55.398234309999999</v>
      </c>
      <c r="AJ60">
        <v>59.076689569999999</v>
      </c>
      <c r="AK60">
        <v>62.61751623</v>
      </c>
      <c r="AL60">
        <v>66.104590090000002</v>
      </c>
      <c r="AM60">
        <v>69.550455850000006</v>
      </c>
      <c r="AN60">
        <v>74.782913879999995</v>
      </c>
      <c r="AO60">
        <v>79.60459899</v>
      </c>
      <c r="AP60">
        <v>84.264851010000001</v>
      </c>
      <c r="AQ60">
        <v>88.889325369999995</v>
      </c>
      <c r="AR60">
        <v>93.492270039999994</v>
      </c>
      <c r="AS60">
        <v>91.121206770000001</v>
      </c>
      <c r="AT60">
        <v>92.278463970000004</v>
      </c>
      <c r="AU60">
        <v>94.805334139999999</v>
      </c>
      <c r="AV60">
        <v>97.866661530000002</v>
      </c>
      <c r="AW60">
        <v>101.21273720000001</v>
      </c>
    </row>
    <row r="61" spans="2:49" x14ac:dyDescent="0.25">
      <c r="B61" t="s">
        <v>76</v>
      </c>
      <c r="C61" s="100">
        <v>3.2122446463563603E-2</v>
      </c>
      <c r="D61" s="100">
        <v>3.2638182731835802E-2</v>
      </c>
      <c r="E61" s="100">
        <v>6.1090498399999998E-2</v>
      </c>
      <c r="F61" s="100">
        <v>0.1025961557</v>
      </c>
      <c r="G61" s="100">
        <v>0.17380741669999999</v>
      </c>
      <c r="H61" s="100">
        <v>0.28379259610000002</v>
      </c>
      <c r="I61" s="100">
        <v>0.39752229230000002</v>
      </c>
      <c r="J61" s="100">
        <v>0.54985818730000002</v>
      </c>
      <c r="K61" s="100">
        <v>0.66739136750000005</v>
      </c>
      <c r="L61" s="100">
        <v>0.86216223130000003</v>
      </c>
      <c r="M61">
        <v>1.1598330450000001</v>
      </c>
      <c r="N61">
        <v>1.427507539</v>
      </c>
      <c r="O61">
        <v>1.963215811</v>
      </c>
      <c r="P61">
        <v>2.5318910410000002</v>
      </c>
      <c r="Q61">
        <v>3.3730422240000002</v>
      </c>
      <c r="R61">
        <v>4.3996342220000004</v>
      </c>
      <c r="S61">
        <v>4.4264882160000001</v>
      </c>
      <c r="T61">
        <v>6.9791215659999999</v>
      </c>
      <c r="U61">
        <v>10.20626375</v>
      </c>
      <c r="V61">
        <v>11.88780055</v>
      </c>
      <c r="W61">
        <v>13.64062592</v>
      </c>
      <c r="X61">
        <v>15.75951455</v>
      </c>
      <c r="Y61">
        <v>18.481465679999999</v>
      </c>
      <c r="Z61" s="100">
        <v>21.401962600000001</v>
      </c>
      <c r="AA61">
        <v>24.423534960000001</v>
      </c>
      <c r="AB61">
        <v>27.391075950000001</v>
      </c>
      <c r="AC61">
        <v>30.23971899</v>
      </c>
      <c r="AD61">
        <v>32.889169680000002</v>
      </c>
      <c r="AE61">
        <v>34.790624970000003</v>
      </c>
      <c r="AF61">
        <v>36.739830179999998</v>
      </c>
      <c r="AG61">
        <v>38.592090069999998</v>
      </c>
      <c r="AH61">
        <v>39.698705949999997</v>
      </c>
      <c r="AI61">
        <v>41.615471960000001</v>
      </c>
      <c r="AJ61">
        <v>43.195940909999997</v>
      </c>
      <c r="AK61">
        <v>44.566358610000002</v>
      </c>
      <c r="AL61">
        <v>45.794046059999999</v>
      </c>
      <c r="AM61">
        <v>46.891341429999997</v>
      </c>
      <c r="AN61">
        <v>48.644217359999999</v>
      </c>
      <c r="AO61">
        <v>49.932240020000002</v>
      </c>
      <c r="AP61">
        <v>50.933503479999999</v>
      </c>
      <c r="AQ61">
        <v>51.728814470000003</v>
      </c>
      <c r="AR61">
        <v>52.325687209999998</v>
      </c>
      <c r="AS61">
        <v>48.995971079999997</v>
      </c>
      <c r="AT61">
        <v>47.587168310000003</v>
      </c>
      <c r="AU61">
        <v>46.800965589999997</v>
      </c>
      <c r="AV61">
        <v>46.153207440000003</v>
      </c>
      <c r="AW61">
        <v>45.4919674</v>
      </c>
    </row>
    <row r="62" spans="2:49" x14ac:dyDescent="0.25">
      <c r="B62" t="s">
        <v>77</v>
      </c>
      <c r="C62" s="100">
        <v>0.75461419315223899</v>
      </c>
      <c r="D62" s="100">
        <v>0.76672976811017601</v>
      </c>
      <c r="E62" s="100">
        <v>1.435125972</v>
      </c>
      <c r="F62" s="100">
        <v>2.3638492200000001</v>
      </c>
      <c r="G62" s="100">
        <v>3.92766883</v>
      </c>
      <c r="H62" s="100">
        <v>6.3110646069999996</v>
      </c>
      <c r="I62">
        <v>8.7316096739999995</v>
      </c>
      <c r="J62">
        <v>11.91735274</v>
      </c>
      <c r="K62" s="100">
        <v>14.327045869999999</v>
      </c>
      <c r="L62" s="100">
        <v>18.30850671</v>
      </c>
      <c r="M62">
        <v>24.243055720000001</v>
      </c>
      <c r="N62">
        <v>29.499495970000002</v>
      </c>
      <c r="O62">
        <v>40.116751129999997</v>
      </c>
      <c r="P62">
        <v>54.412594339999998</v>
      </c>
      <c r="Q62">
        <v>71.489222789999999</v>
      </c>
      <c r="R62">
        <v>91.953524590000001</v>
      </c>
      <c r="S62">
        <v>91.292145719999894</v>
      </c>
      <c r="T62">
        <v>141.88171579999999</v>
      </c>
      <c r="U62">
        <v>193.502782</v>
      </c>
      <c r="V62">
        <v>217.84132690000001</v>
      </c>
      <c r="W62">
        <v>247.76634670000001</v>
      </c>
      <c r="X62">
        <v>283.92846939999998</v>
      </c>
      <c r="Y62">
        <v>330.57864000000001</v>
      </c>
      <c r="Z62">
        <v>380.45110089999997</v>
      </c>
      <c r="AA62">
        <v>431.90640009999998</v>
      </c>
      <c r="AB62">
        <v>482.30942820000001</v>
      </c>
      <c r="AC62">
        <v>530.63451810000004</v>
      </c>
      <c r="AD62">
        <v>575.58045030000005</v>
      </c>
      <c r="AE62">
        <v>607.66141170000003</v>
      </c>
      <c r="AF62">
        <v>640.87773879999997</v>
      </c>
      <c r="AG62">
        <v>672.76120590000005</v>
      </c>
      <c r="AH62">
        <v>692.06672049999997</v>
      </c>
      <c r="AI62">
        <v>725.9766717</v>
      </c>
      <c r="AJ62">
        <v>754.566914</v>
      </c>
      <c r="AK62">
        <v>780.09177269999998</v>
      </c>
      <c r="AL62">
        <v>803.77764239999999</v>
      </c>
      <c r="AM62">
        <v>825.89014629999997</v>
      </c>
      <c r="AN62">
        <v>861.63661139999999</v>
      </c>
      <c r="AO62">
        <v>890.69779549999998</v>
      </c>
      <c r="AP62">
        <v>916.31118409999999</v>
      </c>
      <c r="AQ62">
        <v>940.04095729999995</v>
      </c>
      <c r="AR62">
        <v>962.15758319999998</v>
      </c>
      <c r="AS62">
        <v>913.23324990000003</v>
      </c>
      <c r="AT62">
        <v>900.99350400000003</v>
      </c>
      <c r="AU62">
        <v>902.19862360000002</v>
      </c>
      <c r="AV62">
        <v>908.15915570000004</v>
      </c>
      <c r="AW62">
        <v>916.27875510000001</v>
      </c>
    </row>
    <row r="63" spans="2:49" x14ac:dyDescent="0.25">
      <c r="B63" t="s">
        <v>78</v>
      </c>
      <c r="C63" s="100">
        <v>0.29742225840361802</v>
      </c>
      <c r="D63" s="100">
        <v>0.302197468966243</v>
      </c>
      <c r="E63" s="100">
        <v>0.56563792660000001</v>
      </c>
      <c r="F63" s="100">
        <v>0.92795737540000001</v>
      </c>
      <c r="G63" s="100">
        <v>1.5353382010000001</v>
      </c>
      <c r="H63" s="100">
        <v>2.4579200980000002</v>
      </c>
      <c r="I63" s="100">
        <v>3.390523881</v>
      </c>
      <c r="J63" s="100">
        <v>4.6120617270000004</v>
      </c>
      <c r="K63" s="100">
        <v>5.5308028069999997</v>
      </c>
      <c r="L63" s="100">
        <v>7.0470937740000004</v>
      </c>
      <c r="M63">
        <v>9.2895183370000005</v>
      </c>
      <c r="N63">
        <v>11.26518186</v>
      </c>
      <c r="O63">
        <v>15.265892340000001</v>
      </c>
      <c r="P63">
        <v>21.011527210000001</v>
      </c>
      <c r="Q63">
        <v>27.501972769999998</v>
      </c>
      <c r="R63">
        <v>35.234044150000003</v>
      </c>
      <c r="S63">
        <v>34.841131519999998</v>
      </c>
      <c r="T63">
        <v>53.901370499999999</v>
      </c>
      <c r="U63">
        <v>71.529575609999995</v>
      </c>
      <c r="V63">
        <v>79.036418119999894</v>
      </c>
      <c r="W63">
        <v>89.360714509999994</v>
      </c>
      <c r="X63">
        <v>101.7758063</v>
      </c>
      <c r="Y63">
        <v>117.7728888</v>
      </c>
      <c r="Z63">
        <v>134.72327989999999</v>
      </c>
      <c r="AA63">
        <v>152.04399369999999</v>
      </c>
      <c r="AB63">
        <v>168.8139157</v>
      </c>
      <c r="AC63">
        <v>184.6896102</v>
      </c>
      <c r="AD63">
        <v>199.23600819999999</v>
      </c>
      <c r="AE63">
        <v>209.20796490000001</v>
      </c>
      <c r="AF63">
        <v>219.4650398</v>
      </c>
      <c r="AG63">
        <v>229.1581951</v>
      </c>
      <c r="AH63">
        <v>234.48502740000001</v>
      </c>
      <c r="AI63">
        <v>244.6677761</v>
      </c>
      <c r="AJ63">
        <v>252.9548939</v>
      </c>
      <c r="AK63">
        <v>260.12517630000002</v>
      </c>
      <c r="AL63">
        <v>266.60160300000001</v>
      </c>
      <c r="AM63">
        <v>272.48162120000001</v>
      </c>
      <c r="AN63">
        <v>282.29756209999999</v>
      </c>
      <c r="AO63">
        <v>289.7838016</v>
      </c>
      <c r="AP63">
        <v>296.03210469999999</v>
      </c>
      <c r="AQ63">
        <v>301.56704999999999</v>
      </c>
      <c r="AR63">
        <v>306.48878159999998</v>
      </c>
      <c r="AS63">
        <v>288.86204240000001</v>
      </c>
      <c r="AT63">
        <v>282.9738797</v>
      </c>
      <c r="AU63">
        <v>281.3390455</v>
      </c>
      <c r="AV63">
        <v>281.18523679999998</v>
      </c>
      <c r="AW63">
        <v>281.68702519999999</v>
      </c>
    </row>
    <row r="64" spans="2:49" x14ac:dyDescent="0.25">
      <c r="B64" t="s">
        <v>79</v>
      </c>
      <c r="C64" s="100">
        <v>4.0548006191711396E-3</v>
      </c>
      <c r="D64">
        <v>4.1199017546743504E-3</v>
      </c>
      <c r="E64">
        <v>7.7114235699999997E-3</v>
      </c>
      <c r="F64">
        <v>7.4897050200000001E-3</v>
      </c>
      <c r="G64">
        <v>3.4607053300000001E-3</v>
      </c>
      <c r="H64" s="100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s="100">
        <v>0</v>
      </c>
      <c r="P64">
        <v>0</v>
      </c>
      <c r="Q64" s="100">
        <v>0</v>
      </c>
      <c r="R64" s="100">
        <v>0</v>
      </c>
      <c r="S64" s="100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</row>
    <row r="65" spans="2:49" x14ac:dyDescent="0.25">
      <c r="B65" t="s">
        <v>80</v>
      </c>
      <c r="C65" s="100">
        <v>4.9816121892674002E-2</v>
      </c>
      <c r="D65" s="100">
        <v>5.0615935843142099E-2</v>
      </c>
      <c r="E65" s="100">
        <v>9.47403468E-2</v>
      </c>
      <c r="F65" s="100">
        <v>0.15145599030000001</v>
      </c>
      <c r="G65" s="100">
        <v>0.24387825090000001</v>
      </c>
      <c r="H65" s="100">
        <v>0.38135265610000002</v>
      </c>
      <c r="I65" s="100">
        <v>0.51623520789999999</v>
      </c>
      <c r="J65" s="100">
        <v>0.68755912919999995</v>
      </c>
      <c r="K65" s="100">
        <v>0.81175079510000003</v>
      </c>
      <c r="L65" s="100">
        <v>1.01557553</v>
      </c>
      <c r="M65" s="100">
        <v>1.302072656</v>
      </c>
      <c r="N65" s="100">
        <v>1.5462832790000001</v>
      </c>
      <c r="O65" s="100">
        <v>2.0510211489999999</v>
      </c>
      <c r="P65" s="100">
        <v>3.0894627890000002</v>
      </c>
      <c r="Q65" s="100">
        <v>3.9501645559999998</v>
      </c>
      <c r="R65" s="100">
        <v>4.9377872839999997</v>
      </c>
      <c r="S65" s="100">
        <v>4.7645899089999997</v>
      </c>
      <c r="T65" s="100">
        <v>7.169122582</v>
      </c>
      <c r="U65" s="100">
        <v>8.1021672119999995</v>
      </c>
      <c r="V65" s="100">
        <v>8.0706924890000007</v>
      </c>
      <c r="W65" s="100">
        <v>8.8386429930000006</v>
      </c>
      <c r="X65" s="100">
        <v>9.7464141850000008</v>
      </c>
      <c r="Y65" s="100">
        <v>10.927176019999999</v>
      </c>
      <c r="Z65" s="100">
        <v>12.124163640000001</v>
      </c>
      <c r="AA65" s="100">
        <v>13.290025480000001</v>
      </c>
      <c r="AB65" s="100">
        <v>14.35238228</v>
      </c>
      <c r="AC65" s="100">
        <v>15.292949030000001</v>
      </c>
      <c r="AD65" s="100">
        <v>16.086466720000001</v>
      </c>
      <c r="AE65" s="100">
        <v>16.48813178</v>
      </c>
      <c r="AF65" s="100">
        <v>16.897367389999999</v>
      </c>
      <c r="AG65" s="100">
        <v>17.249515540000001</v>
      </c>
      <c r="AH65" s="100">
        <v>17.268974499999999</v>
      </c>
      <c r="AI65" s="100">
        <v>17.640435239999999</v>
      </c>
      <c r="AJ65" s="100">
        <v>17.86798374</v>
      </c>
      <c r="AK65" s="100">
        <v>18.014582870000002</v>
      </c>
      <c r="AL65" s="100">
        <v>18.114466140000001</v>
      </c>
      <c r="AM65" s="100">
        <v>18.17761806</v>
      </c>
      <c r="AN65" s="100">
        <v>18.406224519999999</v>
      </c>
      <c r="AO65" s="100">
        <v>18.490484200000001</v>
      </c>
      <c r="AP65" s="100">
        <v>18.509765609999999</v>
      </c>
      <c r="AQ65" s="100">
        <v>18.501863629999999</v>
      </c>
      <c r="AR65" s="100">
        <v>18.476292390000001</v>
      </c>
      <c r="AS65" s="100">
        <v>17.136177409999998</v>
      </c>
      <c r="AT65" s="100">
        <v>16.541757860000001</v>
      </c>
      <c r="AU65" s="100">
        <v>16.22952536</v>
      </c>
      <c r="AV65" s="100">
        <v>16.031234680000001</v>
      </c>
      <c r="AW65">
        <v>15.8967253</v>
      </c>
    </row>
    <row r="66" spans="2:49" x14ac:dyDescent="0.25">
      <c r="B66" t="s">
        <v>358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</row>
    <row r="67" spans="2:49" x14ac:dyDescent="0.25">
      <c r="B67" t="s">
        <v>359</v>
      </c>
      <c r="C67">
        <v>5.2121797950038999</v>
      </c>
      <c r="D67">
        <v>5.29586302754001</v>
      </c>
      <c r="E67">
        <v>5.3808898210000002</v>
      </c>
      <c r="F67">
        <v>5.421052972</v>
      </c>
      <c r="G67">
        <v>4.6468206079999996</v>
      </c>
      <c r="H67">
        <v>3.9009220789999999</v>
      </c>
      <c r="I67">
        <v>4.1619610859999998</v>
      </c>
      <c r="J67">
        <v>4.0389376270000001</v>
      </c>
      <c r="K67">
        <v>3.8360878029999999</v>
      </c>
      <c r="L67">
        <v>4.0588210360000003</v>
      </c>
      <c r="M67">
        <v>4.2205362219999998</v>
      </c>
      <c r="N67">
        <v>4.2270412259999999</v>
      </c>
      <c r="O67">
        <v>3.5839752379999998</v>
      </c>
      <c r="P67">
        <v>2.9351763179999999</v>
      </c>
      <c r="Q67">
        <v>2.5320941110000001</v>
      </c>
      <c r="R67">
        <v>2.3444084890000001</v>
      </c>
      <c r="S67">
        <v>2.1665105910000002</v>
      </c>
      <c r="T67">
        <v>2.0964012470000002</v>
      </c>
      <c r="U67">
        <v>2.1153691370000001</v>
      </c>
      <c r="V67">
        <v>2.175433934</v>
      </c>
      <c r="W67">
        <v>2.2334486569999998</v>
      </c>
      <c r="X67">
        <v>2.2862447600000002</v>
      </c>
      <c r="Y67">
        <v>2.3244081749999999</v>
      </c>
      <c r="Z67">
        <v>2.3616347680000001</v>
      </c>
      <c r="AA67">
        <v>2.3981142539999998</v>
      </c>
      <c r="AB67">
        <v>2.43618589</v>
      </c>
      <c r="AC67">
        <v>2.4764061370000001</v>
      </c>
      <c r="AD67">
        <v>2.517074263</v>
      </c>
      <c r="AE67">
        <v>2.557093745</v>
      </c>
      <c r="AF67">
        <v>2.5970413880000001</v>
      </c>
      <c r="AG67">
        <v>2.6368530790000002</v>
      </c>
      <c r="AH67">
        <v>2.6770114390000002</v>
      </c>
      <c r="AI67">
        <v>2.7172334239999998</v>
      </c>
      <c r="AJ67">
        <v>2.7578777749999999</v>
      </c>
      <c r="AK67">
        <v>2.7997368229999999</v>
      </c>
      <c r="AL67">
        <v>2.8422071519999998</v>
      </c>
      <c r="AM67">
        <v>2.8852105379999999</v>
      </c>
      <c r="AN67">
        <v>2.9257305499999999</v>
      </c>
      <c r="AO67">
        <v>2.9645087370000001</v>
      </c>
      <c r="AP67">
        <v>3.0020606970000001</v>
      </c>
      <c r="AQ67">
        <v>3.039294699</v>
      </c>
      <c r="AR67">
        <v>3.075546637</v>
      </c>
      <c r="AS67">
        <v>3.1143394789999999</v>
      </c>
      <c r="AT67">
        <v>3.1551969889999998</v>
      </c>
      <c r="AU67">
        <v>3.1971175839999999</v>
      </c>
      <c r="AV67">
        <v>3.2399268029999999</v>
      </c>
      <c r="AW67">
        <v>3.2856010499999999</v>
      </c>
    </row>
    <row r="68" spans="2:49" x14ac:dyDescent="0.25">
      <c r="B68" t="s">
        <v>360</v>
      </c>
      <c r="C68">
        <v>0.35839918454870201</v>
      </c>
      <c r="D68">
        <v>0.36415339938413299</v>
      </c>
      <c r="E68">
        <v>0.37</v>
      </c>
      <c r="F68">
        <v>0.36107394180000002</v>
      </c>
      <c r="G68">
        <v>0.35164616840000001</v>
      </c>
      <c r="H68">
        <v>0.3420748093</v>
      </c>
      <c r="I68">
        <v>0.33414150380000002</v>
      </c>
      <c r="J68">
        <v>0.3261528366</v>
      </c>
      <c r="K68">
        <v>0.3171893959</v>
      </c>
      <c r="L68">
        <v>0.30731531820000002</v>
      </c>
      <c r="M68">
        <v>0.29770513139999999</v>
      </c>
      <c r="N68" s="100">
        <v>0.28933542130000001</v>
      </c>
      <c r="O68" s="100">
        <v>0.28312456200000002</v>
      </c>
      <c r="P68" s="100">
        <v>0.2780935994</v>
      </c>
      <c r="Q68" s="100">
        <v>0.27255478430000002</v>
      </c>
      <c r="R68" s="100">
        <v>0.26491600129999998</v>
      </c>
      <c r="S68" s="100">
        <v>0.2567601216</v>
      </c>
      <c r="T68" s="100">
        <v>0.24756687450000001</v>
      </c>
      <c r="U68" s="100">
        <v>0.2380139828</v>
      </c>
      <c r="V68" s="100">
        <v>0.22753057879999999</v>
      </c>
      <c r="W68" s="100">
        <v>0.2173535758</v>
      </c>
      <c r="X68" s="100">
        <v>0.20756212560000001</v>
      </c>
      <c r="Y68" s="100">
        <v>0.19857221250000001</v>
      </c>
      <c r="Z68" s="100">
        <v>0.1907155321</v>
      </c>
      <c r="AA68" s="100">
        <v>0.18382570400000001</v>
      </c>
      <c r="AB68" s="100">
        <v>0.1777165241</v>
      </c>
      <c r="AC68" s="100">
        <v>0.17220757270000001</v>
      </c>
      <c r="AD68">
        <v>0.16716446939999999</v>
      </c>
      <c r="AE68">
        <v>0.1624899222</v>
      </c>
      <c r="AF68">
        <v>0.15811415170000001</v>
      </c>
      <c r="AG68">
        <v>0.15398788469999999</v>
      </c>
      <c r="AH68">
        <v>0.15007980470000001</v>
      </c>
      <c r="AI68">
        <v>0.14635752590000001</v>
      </c>
      <c r="AJ68">
        <v>0.14279538520000001</v>
      </c>
      <c r="AK68">
        <v>0.13937699019999999</v>
      </c>
      <c r="AL68">
        <v>0.13608501849999999</v>
      </c>
      <c r="AM68">
        <v>0.1329032798</v>
      </c>
      <c r="AN68">
        <v>0.1298128888</v>
      </c>
      <c r="AO68" s="100">
        <v>0.12677514840000001</v>
      </c>
      <c r="AP68" s="100">
        <v>0.1237721643</v>
      </c>
      <c r="AQ68" s="100">
        <v>0.1208034539</v>
      </c>
      <c r="AR68" s="100">
        <v>0.11787033550000001</v>
      </c>
      <c r="AS68" s="100">
        <v>0.1149730965</v>
      </c>
      <c r="AT68" s="100">
        <v>0.1121023117</v>
      </c>
      <c r="AU68" s="100">
        <v>0.10925370819999999</v>
      </c>
      <c r="AV68" s="100">
        <v>0.1064289586</v>
      </c>
      <c r="AW68" s="100">
        <v>0.103664513</v>
      </c>
    </row>
    <row r="69" spans="2:49" x14ac:dyDescent="0.25">
      <c r="B69" t="s">
        <v>361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 s="100">
        <v>0</v>
      </c>
      <c r="J69" s="100">
        <v>0</v>
      </c>
      <c r="K69" s="100">
        <v>0</v>
      </c>
      <c r="L69" s="100">
        <v>0</v>
      </c>
      <c r="M69" s="100">
        <v>0</v>
      </c>
      <c r="N69" s="100">
        <v>0</v>
      </c>
      <c r="O69" s="100">
        <v>0</v>
      </c>
      <c r="P69" s="100">
        <v>0</v>
      </c>
      <c r="Q69" s="100">
        <v>0</v>
      </c>
      <c r="R69" s="100">
        <v>0</v>
      </c>
      <c r="S69" s="100">
        <v>0</v>
      </c>
      <c r="T69" s="100">
        <v>0</v>
      </c>
      <c r="U69" s="100">
        <v>0</v>
      </c>
      <c r="V69" s="100">
        <v>0</v>
      </c>
      <c r="W69" s="100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</row>
    <row r="70" spans="2:49" x14ac:dyDescent="0.25">
      <c r="B70" t="s">
        <v>362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</row>
    <row r="71" spans="2:49" x14ac:dyDescent="0.25">
      <c r="B71" t="s">
        <v>363</v>
      </c>
      <c r="C71" s="100">
        <v>0</v>
      </c>
      <c r="D71" s="100">
        <v>0</v>
      </c>
      <c r="E71" s="100">
        <v>0</v>
      </c>
      <c r="F71" s="100">
        <v>0</v>
      </c>
      <c r="G71" s="100">
        <v>0</v>
      </c>
      <c r="H71" s="100">
        <v>0</v>
      </c>
      <c r="I71" s="100">
        <v>0</v>
      </c>
      <c r="J71" s="100">
        <v>0</v>
      </c>
      <c r="K71" s="100">
        <v>0</v>
      </c>
      <c r="L71" s="100">
        <v>0</v>
      </c>
      <c r="M71" s="100">
        <v>0</v>
      </c>
      <c r="N71" s="100">
        <v>0</v>
      </c>
      <c r="O71" s="100">
        <v>0</v>
      </c>
      <c r="P71" s="100">
        <v>0</v>
      </c>
      <c r="Q71" s="100">
        <v>0</v>
      </c>
      <c r="R71" s="100">
        <v>0</v>
      </c>
      <c r="S71" s="100">
        <v>0</v>
      </c>
      <c r="T71" s="100">
        <v>0</v>
      </c>
      <c r="U71" s="100">
        <v>0</v>
      </c>
      <c r="V71" s="100">
        <v>0</v>
      </c>
      <c r="W71" s="100">
        <v>0</v>
      </c>
      <c r="X71" s="100">
        <v>0</v>
      </c>
      <c r="Y71" s="100">
        <v>0</v>
      </c>
      <c r="Z71" s="100">
        <v>0</v>
      </c>
      <c r="AA71" s="100">
        <v>0</v>
      </c>
      <c r="AB71" s="100">
        <v>0</v>
      </c>
      <c r="AC71" s="100">
        <v>0</v>
      </c>
      <c r="AD71" s="100">
        <v>0</v>
      </c>
      <c r="AE71" s="100">
        <v>0</v>
      </c>
      <c r="AF71" s="100">
        <v>0</v>
      </c>
      <c r="AG71" s="100">
        <v>0</v>
      </c>
      <c r="AH71" s="100">
        <v>0</v>
      </c>
      <c r="AI71" s="100">
        <v>0</v>
      </c>
      <c r="AJ71" s="100">
        <v>0</v>
      </c>
      <c r="AK71" s="100">
        <v>0</v>
      </c>
      <c r="AL71" s="100">
        <v>0</v>
      </c>
      <c r="AM71" s="100">
        <v>0</v>
      </c>
      <c r="AN71" s="100">
        <v>0</v>
      </c>
      <c r="AO71" s="100">
        <v>0</v>
      </c>
      <c r="AP71" s="100">
        <v>0</v>
      </c>
      <c r="AQ71" s="100">
        <v>0</v>
      </c>
      <c r="AR71" s="100">
        <v>0</v>
      </c>
      <c r="AS71" s="100">
        <v>0</v>
      </c>
      <c r="AT71" s="100">
        <v>0</v>
      </c>
      <c r="AU71" s="100">
        <v>0</v>
      </c>
      <c r="AV71" s="100">
        <v>0</v>
      </c>
      <c r="AW71">
        <v>0</v>
      </c>
    </row>
    <row r="72" spans="2:49" x14ac:dyDescent="0.25">
      <c r="B72" t="s">
        <v>364</v>
      </c>
      <c r="C72">
        <v>2.1503951072922098</v>
      </c>
      <c r="D72">
        <v>2.1849203963048001</v>
      </c>
      <c r="E72">
        <v>2.2200000000000002</v>
      </c>
      <c r="F72">
        <v>2.2765710079999999</v>
      </c>
      <c r="G72">
        <v>2.1982587919999999</v>
      </c>
      <c r="H72">
        <v>2.2365594889999998</v>
      </c>
      <c r="I72">
        <v>2.327491808</v>
      </c>
      <c r="J72">
        <v>2.2426664139999999</v>
      </c>
      <c r="K72">
        <v>2.1857591529999998</v>
      </c>
      <c r="L72">
        <v>2.079308642</v>
      </c>
      <c r="M72">
        <v>2.1714321380000001</v>
      </c>
      <c r="N72">
        <v>2.2227711270000001</v>
      </c>
      <c r="O72">
        <v>2.336050551</v>
      </c>
      <c r="P72">
        <v>2.38554603</v>
      </c>
      <c r="Q72">
        <v>2.3657513539999999</v>
      </c>
      <c r="R72">
        <v>2.3895438169999998</v>
      </c>
      <c r="S72">
        <v>2.3776917829999999</v>
      </c>
      <c r="T72">
        <v>2.3710934269999999</v>
      </c>
      <c r="U72">
        <v>2.3660375949999999</v>
      </c>
      <c r="V72">
        <v>2.3711287150000002</v>
      </c>
      <c r="W72">
        <v>2.3656772670000001</v>
      </c>
      <c r="X72">
        <v>2.3558079439999999</v>
      </c>
      <c r="Y72">
        <v>2.3573315670000001</v>
      </c>
      <c r="Z72">
        <v>2.374543026</v>
      </c>
      <c r="AA72">
        <v>2.4027233290000001</v>
      </c>
      <c r="AB72">
        <v>2.4386148090000002</v>
      </c>
      <c r="AC72">
        <v>2.4795583749999999</v>
      </c>
      <c r="AD72">
        <v>2.5236093550000001</v>
      </c>
      <c r="AE72">
        <v>2.569031979</v>
      </c>
      <c r="AF72">
        <v>2.6148022879999999</v>
      </c>
      <c r="AG72">
        <v>2.660541356</v>
      </c>
      <c r="AH72">
        <v>2.7069738019999998</v>
      </c>
      <c r="AI72">
        <v>2.7530034109999999</v>
      </c>
      <c r="AJ72">
        <v>2.7994398330000001</v>
      </c>
      <c r="AK72">
        <v>2.8468672609999999</v>
      </c>
      <c r="AL72">
        <v>2.8949852109999998</v>
      </c>
      <c r="AM72">
        <v>2.9438172929999999</v>
      </c>
      <c r="AN72">
        <v>2.9883655619999998</v>
      </c>
      <c r="AO72">
        <v>3.02991682</v>
      </c>
      <c r="AP72">
        <v>3.0695690619999998</v>
      </c>
      <c r="AQ72">
        <v>3.1086427099999998</v>
      </c>
      <c r="AR72">
        <v>3.1468519009999998</v>
      </c>
      <c r="AS72">
        <v>3.1850407860000001</v>
      </c>
      <c r="AT72">
        <v>3.2219680230000001</v>
      </c>
      <c r="AU72">
        <v>3.2578668350000002</v>
      </c>
      <c r="AV72">
        <v>3.2935684539999999</v>
      </c>
      <c r="AW72">
        <v>3.3322243029999998</v>
      </c>
    </row>
    <row r="73" spans="2:49" x14ac:dyDescent="0.25">
      <c r="B73" t="s">
        <v>365</v>
      </c>
      <c r="C73">
        <v>17.283948650263198</v>
      </c>
      <c r="D73">
        <v>17.561448036494799</v>
      </c>
      <c r="E73">
        <v>17.843402770000001</v>
      </c>
      <c r="F73">
        <v>18.05915405</v>
      </c>
      <c r="G73">
        <v>17.056003780000001</v>
      </c>
      <c r="H73">
        <v>15.74426294</v>
      </c>
      <c r="I73">
        <v>16.095459730000002</v>
      </c>
      <c r="J73">
        <v>16.335025770000001</v>
      </c>
      <c r="K73">
        <v>15.02265603</v>
      </c>
      <c r="L73">
        <v>14.550998249999999</v>
      </c>
      <c r="M73">
        <v>14.702703959999999</v>
      </c>
      <c r="N73">
        <v>15.26091242</v>
      </c>
      <c r="O73">
        <v>15.22763563</v>
      </c>
      <c r="P73">
        <v>14.42088058</v>
      </c>
      <c r="Q73">
        <v>13.37495682</v>
      </c>
      <c r="R73">
        <v>12.77301142</v>
      </c>
      <c r="S73">
        <v>12.26415536</v>
      </c>
      <c r="T73">
        <v>11.95517253</v>
      </c>
      <c r="U73">
        <v>11.97816055</v>
      </c>
      <c r="V73">
        <v>12.19601582</v>
      </c>
      <c r="W73">
        <v>12.289652439999999</v>
      </c>
      <c r="X73">
        <v>12.34550746</v>
      </c>
      <c r="Y73">
        <v>12.309639260000001</v>
      </c>
      <c r="Z73">
        <v>12.349740949999999</v>
      </c>
      <c r="AA73">
        <v>12.433485299999999</v>
      </c>
      <c r="AB73">
        <v>12.550800219999999</v>
      </c>
      <c r="AC73">
        <v>12.69322672</v>
      </c>
      <c r="AD73">
        <v>12.85106893</v>
      </c>
      <c r="AE73">
        <v>13.007591039999999</v>
      </c>
      <c r="AF73">
        <v>13.16175215</v>
      </c>
      <c r="AG73">
        <v>13.312756970000001</v>
      </c>
      <c r="AH73">
        <v>13.468389589999999</v>
      </c>
      <c r="AI73">
        <v>13.613518729999999</v>
      </c>
      <c r="AJ73">
        <v>13.756998189999999</v>
      </c>
      <c r="AK73">
        <v>13.909456540000001</v>
      </c>
      <c r="AL73">
        <v>14.06393969</v>
      </c>
      <c r="AM73">
        <v>14.219895749999999</v>
      </c>
      <c r="AN73">
        <v>14.345098399999999</v>
      </c>
      <c r="AO73">
        <v>14.448259739999999</v>
      </c>
      <c r="AP73">
        <v>14.538789189999999</v>
      </c>
      <c r="AQ73">
        <v>14.627817500000001</v>
      </c>
      <c r="AR73">
        <v>14.70757646</v>
      </c>
      <c r="AS73">
        <v>14.7950868</v>
      </c>
      <c r="AT73">
        <v>14.88570923</v>
      </c>
      <c r="AU73">
        <v>14.975948560000001</v>
      </c>
      <c r="AV73">
        <v>15.06824233</v>
      </c>
      <c r="AW73">
        <v>15.18417796</v>
      </c>
    </row>
    <row r="74" spans="2:49" x14ac:dyDescent="0.25">
      <c r="B74" t="s">
        <v>366</v>
      </c>
      <c r="C74">
        <v>9.6518912203120095</v>
      </c>
      <c r="D74">
        <v>9.8068554558467902</v>
      </c>
      <c r="E74">
        <v>9.9643076920000002</v>
      </c>
      <c r="F74">
        <v>9.5818703749999994</v>
      </c>
      <c r="G74">
        <v>8.9071219240000001</v>
      </c>
      <c r="H74">
        <v>9.1395059639999996</v>
      </c>
      <c r="I74">
        <v>8.4586030409999999</v>
      </c>
      <c r="J74">
        <v>7.8520817169999999</v>
      </c>
      <c r="K74">
        <v>7.4070481849999998</v>
      </c>
      <c r="L74">
        <v>7.2211533389999998</v>
      </c>
      <c r="M74">
        <v>7.0765843479999999</v>
      </c>
      <c r="N74">
        <v>7.1582521510000001</v>
      </c>
      <c r="O74">
        <v>7.1391215089999998</v>
      </c>
      <c r="P74">
        <v>6.8493794829999999</v>
      </c>
      <c r="Q74">
        <v>6.4949099510000003</v>
      </c>
      <c r="R74">
        <v>6.4858771739999996</v>
      </c>
      <c r="S74">
        <v>6.2964046600000003</v>
      </c>
      <c r="T74">
        <v>6.1718540510000004</v>
      </c>
      <c r="U74">
        <v>6.1176809209999998</v>
      </c>
      <c r="V74">
        <v>6.0471138010000001</v>
      </c>
      <c r="W74">
        <v>5.9108420419999996</v>
      </c>
      <c r="X74">
        <v>5.7346995590000001</v>
      </c>
      <c r="Y74">
        <v>5.5298102279999997</v>
      </c>
      <c r="Z74">
        <v>5.3566046079999996</v>
      </c>
      <c r="AA74">
        <v>5.2089758130000003</v>
      </c>
      <c r="AB74">
        <v>5.0822230580000003</v>
      </c>
      <c r="AC74">
        <v>4.967752076</v>
      </c>
      <c r="AD74">
        <v>4.8537166660000004</v>
      </c>
      <c r="AE74">
        <v>4.7423690350000003</v>
      </c>
      <c r="AF74">
        <v>4.6336641109999999</v>
      </c>
      <c r="AG74">
        <v>4.5270938029999996</v>
      </c>
      <c r="AH74">
        <v>4.4237968499999996</v>
      </c>
      <c r="AI74">
        <v>4.3233556169999998</v>
      </c>
      <c r="AJ74">
        <v>4.2255352559999997</v>
      </c>
      <c r="AK74">
        <v>4.1310253259999996</v>
      </c>
      <c r="AL74">
        <v>4.0387818290000004</v>
      </c>
      <c r="AM74">
        <v>3.948727705</v>
      </c>
      <c r="AN74">
        <v>3.8474641279999999</v>
      </c>
      <c r="AO74">
        <v>3.7451806790000002</v>
      </c>
      <c r="AP74">
        <v>3.6430574779999998</v>
      </c>
      <c r="AQ74">
        <v>3.5422778159999999</v>
      </c>
      <c r="AR74">
        <v>3.4427531079999998</v>
      </c>
      <c r="AS74">
        <v>3.3440917300000002</v>
      </c>
      <c r="AT74">
        <v>3.2463482969999999</v>
      </c>
      <c r="AU74">
        <v>3.1497195179999999</v>
      </c>
      <c r="AV74">
        <v>3.0547325019999998</v>
      </c>
      <c r="AW74">
        <v>2.9639348569999999</v>
      </c>
    </row>
    <row r="75" spans="2:49" x14ac:dyDescent="0.25">
      <c r="B75" t="s">
        <v>367</v>
      </c>
      <c r="C75">
        <v>4.6065844460580001</v>
      </c>
      <c r="D75">
        <v>4.68054464938142</v>
      </c>
      <c r="E75">
        <v>4.7556923080000004</v>
      </c>
      <c r="F75">
        <v>4.841591728</v>
      </c>
      <c r="G75">
        <v>4.7241703460000002</v>
      </c>
      <c r="H75">
        <v>4.5709668580000002</v>
      </c>
      <c r="I75">
        <v>4.5466526729999996</v>
      </c>
      <c r="J75" s="42">
        <v>4.4111210019999998</v>
      </c>
      <c r="K75">
        <v>4.2129648150000003</v>
      </c>
      <c r="L75">
        <v>4.1000812929999997</v>
      </c>
      <c r="M75">
        <v>4.0755307849999998</v>
      </c>
      <c r="N75">
        <v>4.148793672</v>
      </c>
      <c r="O75">
        <v>3.9583861410000001</v>
      </c>
      <c r="P75">
        <v>3.7220053759999998</v>
      </c>
      <c r="Q75">
        <v>3.479268501</v>
      </c>
      <c r="R75">
        <v>3.290799566</v>
      </c>
      <c r="S75">
        <v>3.105220455</v>
      </c>
      <c r="T75">
        <v>3.109029456</v>
      </c>
      <c r="U75">
        <v>3.1507183969999999</v>
      </c>
      <c r="V75">
        <v>3.2111756800000002</v>
      </c>
      <c r="W75">
        <v>3.1887860510000001</v>
      </c>
      <c r="X75">
        <v>3.141027469</v>
      </c>
      <c r="Y75">
        <v>3.0710034880000001</v>
      </c>
      <c r="Z75">
        <v>2.9965424220000001</v>
      </c>
      <c r="AA75">
        <v>2.9241602740000001</v>
      </c>
      <c r="AB75">
        <v>2.8561974600000002</v>
      </c>
      <c r="AC75">
        <v>2.7923024380000001</v>
      </c>
      <c r="AD75">
        <v>2.7298973590000002</v>
      </c>
      <c r="AE75">
        <v>2.668811185</v>
      </c>
      <c r="AF75">
        <v>2.6091624740000001</v>
      </c>
      <c r="AG75">
        <v>2.5509669960000001</v>
      </c>
      <c r="AH75">
        <v>2.4945330229999998</v>
      </c>
      <c r="AI75">
        <v>2.4399932099999999</v>
      </c>
      <c r="AJ75">
        <v>2.3873556599999999</v>
      </c>
      <c r="AK75">
        <v>2.336790857</v>
      </c>
      <c r="AL75">
        <v>2.2881107439999999</v>
      </c>
      <c r="AM75">
        <v>2.2412443450000001</v>
      </c>
      <c r="AN75">
        <v>2.212162776</v>
      </c>
      <c r="AO75">
        <v>2.1896174319999999</v>
      </c>
      <c r="AP75">
        <v>2.1694264240000001</v>
      </c>
      <c r="AQ75">
        <v>2.1501702620000001</v>
      </c>
      <c r="AR75">
        <v>2.1312276240000001</v>
      </c>
      <c r="AS75">
        <v>2.1131919720000001</v>
      </c>
      <c r="AT75">
        <v>2.0955171140000002</v>
      </c>
      <c r="AU75">
        <v>2.0780012399999999</v>
      </c>
      <c r="AV75">
        <v>2.0606717730000002</v>
      </c>
      <c r="AW75">
        <v>2.0439663270000001</v>
      </c>
    </row>
    <row r="76" spans="2:49" x14ac:dyDescent="0.25">
      <c r="B76" t="s">
        <v>368</v>
      </c>
      <c r="C76">
        <v>27.122100452334202</v>
      </c>
      <c r="D76">
        <v>27.557554547988399</v>
      </c>
      <c r="E76">
        <v>28</v>
      </c>
      <c r="F76">
        <v>28.117412600000002</v>
      </c>
      <c r="G76">
        <v>28.16390655</v>
      </c>
      <c r="H76">
        <v>28.364352780000001</v>
      </c>
      <c r="I76">
        <v>28.504138990000001</v>
      </c>
      <c r="J76">
        <v>28.576064859999999</v>
      </c>
      <c r="K76">
        <v>28.401949649999999</v>
      </c>
      <c r="L76">
        <v>28.149340779999999</v>
      </c>
      <c r="M76">
        <v>27.905857309999998</v>
      </c>
      <c r="N76">
        <v>27.586641759999999</v>
      </c>
      <c r="O76">
        <v>27.34027751</v>
      </c>
      <c r="P76">
        <v>27.305694169999999</v>
      </c>
      <c r="Q76">
        <v>27.272713830000001</v>
      </c>
      <c r="R76">
        <v>27.235869579999999</v>
      </c>
      <c r="S76">
        <v>26.8777559</v>
      </c>
      <c r="T76">
        <v>26.762308319999999</v>
      </c>
      <c r="U76">
        <v>26.580419280000001</v>
      </c>
      <c r="V76">
        <v>26.185922300000001</v>
      </c>
      <c r="W76">
        <v>25.718699820000001</v>
      </c>
      <c r="X76">
        <v>25.209992790000001</v>
      </c>
      <c r="Y76">
        <v>24.69602111</v>
      </c>
      <c r="Z76">
        <v>24.180763330000001</v>
      </c>
      <c r="AA76">
        <v>23.664857019999999</v>
      </c>
      <c r="AB76">
        <v>23.146048159999999</v>
      </c>
      <c r="AC76">
        <v>22.623244750000001</v>
      </c>
      <c r="AD76">
        <v>22.095519289999999</v>
      </c>
      <c r="AE76">
        <v>21.551722600000002</v>
      </c>
      <c r="AF76">
        <v>21.001342770000001</v>
      </c>
      <c r="AG76">
        <v>20.449149940000002</v>
      </c>
      <c r="AH76">
        <v>19.888561509999999</v>
      </c>
      <c r="AI76">
        <v>19.338523670000001</v>
      </c>
      <c r="AJ76">
        <v>18.797297369999999</v>
      </c>
      <c r="AK76">
        <v>18.26529537</v>
      </c>
      <c r="AL76">
        <v>17.743636080000002</v>
      </c>
      <c r="AM76">
        <v>17.2333</v>
      </c>
      <c r="AN76">
        <v>16.73772194</v>
      </c>
      <c r="AO76">
        <v>16.25344355</v>
      </c>
      <c r="AP76">
        <v>15.779445989999999</v>
      </c>
      <c r="AQ76">
        <v>15.315652719999999</v>
      </c>
      <c r="AR76">
        <v>14.862055</v>
      </c>
      <c r="AS76">
        <v>14.38575889</v>
      </c>
      <c r="AT76">
        <v>13.908709160000001</v>
      </c>
      <c r="AU76">
        <v>13.438984100000001</v>
      </c>
      <c r="AV76">
        <v>12.9796377</v>
      </c>
      <c r="AW76">
        <v>12.532121289999999</v>
      </c>
    </row>
    <row r="77" spans="2:49" x14ac:dyDescent="0.25">
      <c r="B77" t="s">
        <v>369</v>
      </c>
      <c r="C77">
        <v>21.139912734115001</v>
      </c>
      <c r="D77">
        <v>21.4793208709597</v>
      </c>
      <c r="E77">
        <v>21.824178320000001</v>
      </c>
      <c r="F77">
        <v>22.09445152</v>
      </c>
      <c r="G77">
        <v>20.978046819999999</v>
      </c>
      <c r="H77">
        <v>18.936399770000001</v>
      </c>
      <c r="I77">
        <v>19.271228579999999</v>
      </c>
      <c r="J77">
        <v>18.968204889999999</v>
      </c>
      <c r="K77">
        <v>18.074986580000001</v>
      </c>
      <c r="L77">
        <v>17.54011341</v>
      </c>
      <c r="M77">
        <v>17.435756439999999</v>
      </c>
      <c r="N77">
        <v>17.094283069999999</v>
      </c>
      <c r="O77">
        <v>17.693747389999999</v>
      </c>
      <c r="P77">
        <v>17.99457198</v>
      </c>
      <c r="Q77">
        <v>17.88449855</v>
      </c>
      <c r="R77">
        <v>18.059774780000001</v>
      </c>
      <c r="S77">
        <v>18.05538018</v>
      </c>
      <c r="T77">
        <v>17.99142724</v>
      </c>
      <c r="U77">
        <v>17.908065359999998</v>
      </c>
      <c r="V77">
        <v>17.800680870000001</v>
      </c>
      <c r="W77">
        <v>17.63296558</v>
      </c>
      <c r="X77">
        <v>17.43721193</v>
      </c>
      <c r="Y77">
        <v>17.297730439999999</v>
      </c>
      <c r="Z77">
        <v>17.279860450000001</v>
      </c>
      <c r="AA77">
        <v>17.34228903</v>
      </c>
      <c r="AB77">
        <v>17.467363420000002</v>
      </c>
      <c r="AC77">
        <v>17.64138891</v>
      </c>
      <c r="AD77">
        <v>17.565415420000001</v>
      </c>
      <c r="AE77">
        <v>17.507648939999999</v>
      </c>
      <c r="AF77">
        <v>17.465781880000002</v>
      </c>
      <c r="AG77">
        <v>17.43338013</v>
      </c>
      <c r="AH77">
        <v>17.406298060000001</v>
      </c>
      <c r="AI77">
        <v>17.386490259999999</v>
      </c>
      <c r="AJ77">
        <v>17.371797969999999</v>
      </c>
      <c r="AK77">
        <v>17.363157170000001</v>
      </c>
      <c r="AL77">
        <v>17.358767539999999</v>
      </c>
      <c r="AM77">
        <v>17.35768955</v>
      </c>
      <c r="AN77">
        <v>17.424448760000001</v>
      </c>
      <c r="AO77">
        <v>17.47946323</v>
      </c>
      <c r="AP77">
        <v>17.524674260000001</v>
      </c>
      <c r="AQ77">
        <v>17.563945149999999</v>
      </c>
      <c r="AR77">
        <v>17.595210479999999</v>
      </c>
      <c r="AS77">
        <v>17.60335491</v>
      </c>
      <c r="AT77">
        <v>17.605739270000001</v>
      </c>
      <c r="AU77">
        <v>17.599915840000001</v>
      </c>
      <c r="AV77">
        <v>17.586188119999999</v>
      </c>
      <c r="AW77">
        <v>17.571891340000001</v>
      </c>
    </row>
    <row r="78" spans="2:49" x14ac:dyDescent="0.25">
      <c r="B78" t="s">
        <v>370</v>
      </c>
      <c r="C78">
        <v>0.28090746897060498</v>
      </c>
      <c r="D78">
        <v>0.28541752924702302</v>
      </c>
      <c r="E78">
        <v>0.28999999999999998</v>
      </c>
      <c r="F78">
        <v>0.29651042770000002</v>
      </c>
      <c r="G78">
        <v>0.29695897409999999</v>
      </c>
      <c r="H78">
        <v>0.28436734530000002</v>
      </c>
      <c r="I78">
        <v>0.2998875547</v>
      </c>
      <c r="J78">
        <v>0.3045359648</v>
      </c>
      <c r="K78">
        <v>0.31407019780000001</v>
      </c>
      <c r="L78">
        <v>0.30223088450000002</v>
      </c>
      <c r="M78">
        <v>0.30991532589999998</v>
      </c>
      <c r="N78">
        <v>0.29580419689999998</v>
      </c>
      <c r="O78">
        <v>0.289148615</v>
      </c>
      <c r="P78">
        <v>0.29408475270000001</v>
      </c>
      <c r="Q78">
        <v>0.30714118169999999</v>
      </c>
      <c r="R78">
        <v>0.30924035100000002</v>
      </c>
      <c r="S78">
        <v>0.31037331010000002</v>
      </c>
      <c r="T78">
        <v>0.31322734520000001</v>
      </c>
      <c r="U78">
        <v>0.309205122</v>
      </c>
      <c r="V78">
        <v>0.30213455769999997</v>
      </c>
      <c r="W78">
        <v>0.29593121890000001</v>
      </c>
      <c r="X78">
        <v>0.29257930799999998</v>
      </c>
      <c r="Y78">
        <v>0.29188908450000001</v>
      </c>
      <c r="Z78">
        <v>0.29368852309999999</v>
      </c>
      <c r="AA78">
        <v>0.29710322509999998</v>
      </c>
      <c r="AB78">
        <v>0.3014852395</v>
      </c>
      <c r="AC78">
        <v>0.30660362060000002</v>
      </c>
      <c r="AD78">
        <v>0.31286416150000002</v>
      </c>
      <c r="AE78">
        <v>0.32004347039999997</v>
      </c>
      <c r="AF78">
        <v>0.32789479490000001</v>
      </c>
      <c r="AG78">
        <v>0.33630927350000001</v>
      </c>
      <c r="AH78">
        <v>0.34522742620000002</v>
      </c>
      <c r="AI78">
        <v>0.35436094940000001</v>
      </c>
      <c r="AJ78">
        <v>0.36377660319999999</v>
      </c>
      <c r="AK78">
        <v>0.3734584936</v>
      </c>
      <c r="AL78">
        <v>0.38340824709999999</v>
      </c>
      <c r="AM78">
        <v>0.39361771750000002</v>
      </c>
      <c r="AN78">
        <v>0.40490213940000003</v>
      </c>
      <c r="AO78">
        <v>0.41694192279999998</v>
      </c>
      <c r="AP78">
        <v>0.42950587779999999</v>
      </c>
      <c r="AQ78">
        <v>0.44248409490000001</v>
      </c>
      <c r="AR78">
        <v>0.45573459630000002</v>
      </c>
      <c r="AS78">
        <v>0.46939787910000003</v>
      </c>
      <c r="AT78">
        <v>0.48334916589999999</v>
      </c>
      <c r="AU78">
        <v>0.4975617665</v>
      </c>
      <c r="AV78">
        <v>0.51204049870000001</v>
      </c>
      <c r="AW78">
        <v>0.52696773809999997</v>
      </c>
    </row>
    <row r="79" spans="2:49" x14ac:dyDescent="0.25">
      <c r="B79" t="s">
        <v>371</v>
      </c>
      <c r="C79">
        <v>11.323476938849501</v>
      </c>
      <c r="D79">
        <v>11.5052790237851</v>
      </c>
      <c r="E79">
        <v>11.69</v>
      </c>
      <c r="F79">
        <v>11.7728971</v>
      </c>
      <c r="G79">
        <v>11.67524454</v>
      </c>
      <c r="H79">
        <v>10.22226985</v>
      </c>
      <c r="I79">
        <v>10.685979400000001</v>
      </c>
      <c r="J79">
        <v>11.11894912</v>
      </c>
      <c r="K79">
        <v>10.965376259999999</v>
      </c>
      <c r="L79">
        <v>10.779234110000001</v>
      </c>
      <c r="M79">
        <v>10.686361420000001</v>
      </c>
      <c r="N79">
        <v>10.392839710000001</v>
      </c>
      <c r="O79">
        <v>10.143635079999999</v>
      </c>
      <c r="P79">
        <v>10.041597830000001</v>
      </c>
      <c r="Q79">
        <v>10.07379774</v>
      </c>
      <c r="R79">
        <v>9.9295602709999997</v>
      </c>
      <c r="S79">
        <v>9.8218756010000003</v>
      </c>
      <c r="T79">
        <v>9.7536928669999998</v>
      </c>
      <c r="U79">
        <v>9.6892715880000004</v>
      </c>
      <c r="V79">
        <v>9.5854673249999998</v>
      </c>
      <c r="W79">
        <v>9.4877765489999994</v>
      </c>
      <c r="X79">
        <v>9.4485978470000003</v>
      </c>
      <c r="Y79">
        <v>9.4297368400000003</v>
      </c>
      <c r="Z79">
        <v>9.4821217640000004</v>
      </c>
      <c r="AA79">
        <v>9.5807646609999999</v>
      </c>
      <c r="AB79">
        <v>9.7099655150000004</v>
      </c>
      <c r="AC79">
        <v>9.8619720799999904</v>
      </c>
      <c r="AD79">
        <v>10.042031440000001</v>
      </c>
      <c r="AE79">
        <v>10.24250677</v>
      </c>
      <c r="AF79">
        <v>10.45883929</v>
      </c>
      <c r="AG79">
        <v>10.68802554</v>
      </c>
      <c r="AH79">
        <v>10.92770037</v>
      </c>
      <c r="AI79">
        <v>11.171643939999999</v>
      </c>
      <c r="AJ79">
        <v>11.42154959</v>
      </c>
      <c r="AK79">
        <v>11.677807980000001</v>
      </c>
      <c r="AL79">
        <v>11.940208009999999</v>
      </c>
      <c r="AM79">
        <v>12.20851287</v>
      </c>
      <c r="AN79">
        <v>12.492700510000001</v>
      </c>
      <c r="AO79">
        <v>12.7901045</v>
      </c>
      <c r="AP79">
        <v>13.09705218</v>
      </c>
      <c r="AQ79">
        <v>13.41210562</v>
      </c>
      <c r="AR79">
        <v>13.73207856</v>
      </c>
      <c r="AS79">
        <v>14.057131849999999</v>
      </c>
      <c r="AT79">
        <v>14.39121141</v>
      </c>
      <c r="AU79">
        <v>14.733439929999999</v>
      </c>
      <c r="AV79">
        <v>15.082560259999999</v>
      </c>
      <c r="AW79">
        <v>15.43961944</v>
      </c>
    </row>
    <row r="80" spans="2:49" x14ac:dyDescent="0.25">
      <c r="B80" t="s">
        <v>372</v>
      </c>
      <c r="C80">
        <v>12.401465507675301</v>
      </c>
      <c r="D80">
        <v>12.6005750477687</v>
      </c>
      <c r="E80">
        <v>12.802881360000001</v>
      </c>
      <c r="F80">
        <v>12.95643239</v>
      </c>
      <c r="G80">
        <v>13.358710909999999</v>
      </c>
      <c r="H80">
        <v>13.051978979999999</v>
      </c>
      <c r="I80">
        <v>13.37932354</v>
      </c>
      <c r="J80">
        <v>13.764525239999999</v>
      </c>
      <c r="K80">
        <v>14.08987589</v>
      </c>
      <c r="L80">
        <v>14.126781749999999</v>
      </c>
      <c r="M80">
        <v>14.083052090000001</v>
      </c>
      <c r="N80">
        <v>13.86439607</v>
      </c>
      <c r="O80">
        <v>13.69432961</v>
      </c>
      <c r="P80">
        <v>13.86686845</v>
      </c>
      <c r="Q80">
        <v>14.18843056</v>
      </c>
      <c r="R80">
        <v>14.14256703</v>
      </c>
      <c r="S80">
        <v>14.2228782</v>
      </c>
      <c r="T80">
        <v>14.19617118</v>
      </c>
      <c r="U80">
        <v>14.05925891</v>
      </c>
      <c r="V80">
        <v>13.842721839999999</v>
      </c>
      <c r="W80">
        <v>13.695444930000001</v>
      </c>
      <c r="X80">
        <v>13.59148456</v>
      </c>
      <c r="Y80">
        <v>13.48693551</v>
      </c>
      <c r="Z80">
        <v>13.4196107</v>
      </c>
      <c r="AA80">
        <v>13.379006670000001</v>
      </c>
      <c r="AB80">
        <v>13.353859330000001</v>
      </c>
      <c r="AC80">
        <v>13.341571249999999</v>
      </c>
      <c r="AD80">
        <v>13.34949718</v>
      </c>
      <c r="AE80">
        <v>13.37052954</v>
      </c>
      <c r="AF80">
        <v>13.400303879999999</v>
      </c>
      <c r="AG80">
        <v>13.43757372</v>
      </c>
      <c r="AH80">
        <v>13.48046327</v>
      </c>
      <c r="AI80">
        <v>13.52425317</v>
      </c>
      <c r="AJ80">
        <v>13.568820819999999</v>
      </c>
      <c r="AK80">
        <v>13.6135956</v>
      </c>
      <c r="AL80">
        <v>13.659015200000001</v>
      </c>
      <c r="AM80">
        <v>13.70361761</v>
      </c>
      <c r="AN80">
        <v>13.760358200000001</v>
      </c>
      <c r="AO80">
        <v>13.817731909999999</v>
      </c>
      <c r="AP80">
        <v>13.87355736</v>
      </c>
      <c r="AQ80">
        <v>13.927190469999999</v>
      </c>
      <c r="AR80">
        <v>13.97812349</v>
      </c>
      <c r="AS80">
        <v>14.023689920000001</v>
      </c>
      <c r="AT80">
        <v>14.067278269999999</v>
      </c>
      <c r="AU80">
        <v>14.107010989999999</v>
      </c>
      <c r="AV80">
        <v>14.141604450000001</v>
      </c>
      <c r="AW80">
        <v>14.1766524</v>
      </c>
    </row>
    <row r="81" spans="2:49" x14ac:dyDescent="0.25">
      <c r="B81" t="s">
        <v>373</v>
      </c>
      <c r="C81">
        <v>10.826676236859401</v>
      </c>
      <c r="D81">
        <v>11.000502025829901</v>
      </c>
      <c r="E81">
        <v>11.17711864</v>
      </c>
      <c r="F81">
        <v>11.63636271</v>
      </c>
      <c r="G81">
        <v>12.142783659999999</v>
      </c>
      <c r="H81">
        <v>11.41171905</v>
      </c>
      <c r="I81">
        <v>11.90402065</v>
      </c>
      <c r="J81">
        <v>12.48076079</v>
      </c>
      <c r="K81">
        <v>12.837258719999999</v>
      </c>
      <c r="L81">
        <v>12.90973559</v>
      </c>
      <c r="M81">
        <v>12.92178681</v>
      </c>
      <c r="N81">
        <v>12.716766440000001</v>
      </c>
      <c r="O81">
        <v>12.120513860000001</v>
      </c>
      <c r="P81">
        <v>12.039679960000001</v>
      </c>
      <c r="Q81">
        <v>12.255497569999999</v>
      </c>
      <c r="R81">
        <v>12.13200327</v>
      </c>
      <c r="S81">
        <v>12.02247843</v>
      </c>
      <c r="T81">
        <v>12.218998259999999</v>
      </c>
      <c r="U81">
        <v>12.096382630000001</v>
      </c>
      <c r="V81">
        <v>11.793589450000001</v>
      </c>
      <c r="W81">
        <v>11.66053307</v>
      </c>
      <c r="X81">
        <v>11.66545243</v>
      </c>
      <c r="Y81">
        <v>11.742183219999999</v>
      </c>
      <c r="Z81">
        <v>11.853299529999999</v>
      </c>
      <c r="AA81">
        <v>11.976399929999999</v>
      </c>
      <c r="AB81">
        <v>12.09495647</v>
      </c>
      <c r="AC81">
        <v>12.20553357</v>
      </c>
      <c r="AD81">
        <v>12.321119599999999</v>
      </c>
      <c r="AE81">
        <v>12.439733800000001</v>
      </c>
      <c r="AF81">
        <v>12.557207500000001</v>
      </c>
      <c r="AG81">
        <v>12.671740010000001</v>
      </c>
      <c r="AH81">
        <v>12.779802099999999</v>
      </c>
      <c r="AI81">
        <v>12.877719170000001</v>
      </c>
      <c r="AJ81">
        <v>12.96555783</v>
      </c>
      <c r="AK81">
        <v>13.042174320000001</v>
      </c>
      <c r="AL81">
        <v>13.10925072</v>
      </c>
      <c r="AM81">
        <v>13.167143599999999</v>
      </c>
      <c r="AN81">
        <v>13.14707619</v>
      </c>
      <c r="AO81">
        <v>13.0989322</v>
      </c>
      <c r="AP81">
        <v>13.040416090000001</v>
      </c>
      <c r="AQ81">
        <v>12.976679559999999</v>
      </c>
      <c r="AR81">
        <v>12.910415</v>
      </c>
      <c r="AS81">
        <v>12.83677936</v>
      </c>
      <c r="AT81">
        <v>12.76089224</v>
      </c>
      <c r="AU81">
        <v>12.68385715</v>
      </c>
      <c r="AV81">
        <v>12.60489389</v>
      </c>
      <c r="AW81">
        <v>12.52018047</v>
      </c>
    </row>
    <row r="82" spans="2:49" x14ac:dyDescent="0.25">
      <c r="B82" t="s">
        <v>374</v>
      </c>
      <c r="C82">
        <v>4.42659733299524E-4</v>
      </c>
      <c r="D82">
        <v>4.4976677849999601E-4</v>
      </c>
      <c r="E82">
        <v>4.5698792999999998E-4</v>
      </c>
      <c r="F82">
        <v>1.15023128E-3</v>
      </c>
      <c r="G82">
        <v>2.2138173500000002E-3</v>
      </c>
      <c r="H82">
        <v>3.9315513099999998E-3</v>
      </c>
      <c r="I82">
        <v>6.2573313899999998E-3</v>
      </c>
      <c r="J82">
        <v>9.3157335500000001E-3</v>
      </c>
      <c r="K82">
        <v>1.2903157300000001E-2</v>
      </c>
      <c r="L82">
        <v>1.74663657E-2</v>
      </c>
      <c r="M82">
        <v>2.35501771E-2</v>
      </c>
      <c r="N82">
        <v>3.08606926E-2</v>
      </c>
      <c r="O82">
        <v>4.0940744100000002E-2</v>
      </c>
      <c r="P82">
        <v>5.4087511099999999E-2</v>
      </c>
      <c r="Q82">
        <v>7.1010167299999996E-2</v>
      </c>
      <c r="R82">
        <v>9.2481227900000004E-2</v>
      </c>
      <c r="S82">
        <v>0.11580163759999999</v>
      </c>
      <c r="T82">
        <v>0.1483003265</v>
      </c>
      <c r="U82">
        <v>0.19204186209999999</v>
      </c>
      <c r="V82">
        <v>0.2423204427</v>
      </c>
      <c r="W82">
        <v>0.29825718699999998</v>
      </c>
      <c r="X82">
        <v>0.361335299</v>
      </c>
      <c r="Y82">
        <v>0.43416863979999998</v>
      </c>
      <c r="Z82">
        <v>0.51716267279999995</v>
      </c>
      <c r="AA82">
        <v>0.61023328060000004</v>
      </c>
      <c r="AB82">
        <v>0.71254700419999994</v>
      </c>
      <c r="AC82">
        <v>0.82302172419999997</v>
      </c>
      <c r="AD82">
        <v>0.94026067459999996</v>
      </c>
      <c r="AE82">
        <v>1.0620047509999999</v>
      </c>
      <c r="AF82">
        <v>1.187081842</v>
      </c>
      <c r="AG82">
        <v>1.3149890959999999</v>
      </c>
      <c r="AH82">
        <v>1.4443905290000001</v>
      </c>
      <c r="AI82">
        <v>1.5750331989999999</v>
      </c>
      <c r="AJ82">
        <v>1.7074488860000001</v>
      </c>
      <c r="AK82">
        <v>1.8406996710000001</v>
      </c>
      <c r="AL82">
        <v>1.974256786</v>
      </c>
      <c r="AM82">
        <v>2.1076959959999999</v>
      </c>
      <c r="AN82">
        <v>2.2408820409999999</v>
      </c>
      <c r="AO82">
        <v>2.3749025370000001</v>
      </c>
      <c r="AP82">
        <v>2.50863652</v>
      </c>
      <c r="AQ82">
        <v>2.641494539</v>
      </c>
      <c r="AR82">
        <v>2.7730011399999999</v>
      </c>
      <c r="AS82">
        <v>2.9056049549999998</v>
      </c>
      <c r="AT82">
        <v>3.0293469740000001</v>
      </c>
      <c r="AU82">
        <v>3.1487546040000001</v>
      </c>
      <c r="AV82">
        <v>3.2655064020000002</v>
      </c>
      <c r="AW82">
        <v>3.3804141489999999</v>
      </c>
    </row>
    <row r="83" spans="2:49" x14ac:dyDescent="0.25">
      <c r="B83" t="s">
        <v>375</v>
      </c>
      <c r="C83">
        <v>1.20067893172721</v>
      </c>
      <c r="D83">
        <v>1.2199562203467</v>
      </c>
      <c r="E83">
        <v>1.2395430119999999</v>
      </c>
      <c r="F83">
        <v>1.278087929</v>
      </c>
      <c r="G83">
        <v>1.2613720850000001</v>
      </c>
      <c r="H83">
        <v>1.090272208</v>
      </c>
      <c r="I83">
        <v>1.14857136</v>
      </c>
      <c r="J83">
        <v>1.1744058239999999</v>
      </c>
      <c r="K83">
        <v>1.2131247460000001</v>
      </c>
      <c r="L83">
        <v>1.211534479</v>
      </c>
      <c r="M83">
        <v>1.212294958</v>
      </c>
      <c r="N83">
        <v>1.135717603</v>
      </c>
      <c r="O83">
        <v>1.1345712210000001</v>
      </c>
      <c r="P83">
        <v>1.1757835919999999</v>
      </c>
      <c r="Q83">
        <v>1.253971476</v>
      </c>
      <c r="R83">
        <v>1.2933788420000001</v>
      </c>
      <c r="S83">
        <v>1.308091101</v>
      </c>
      <c r="T83">
        <v>1.3284237299999999</v>
      </c>
      <c r="U83">
        <v>1.321467148</v>
      </c>
      <c r="V83">
        <v>1.2917621480000001</v>
      </c>
      <c r="W83">
        <v>1.268163634</v>
      </c>
      <c r="X83">
        <v>1.2538738760000001</v>
      </c>
      <c r="Y83">
        <v>1.2471856100000001</v>
      </c>
      <c r="Z83">
        <v>1.2486001819999999</v>
      </c>
      <c r="AA83">
        <v>1.255348192</v>
      </c>
      <c r="AB83">
        <v>1.2647292320000001</v>
      </c>
      <c r="AC83">
        <v>1.276205053</v>
      </c>
      <c r="AD83">
        <v>1.2910635070000001</v>
      </c>
      <c r="AE83">
        <v>1.3079473260000001</v>
      </c>
      <c r="AF83">
        <v>1.3275395029999999</v>
      </c>
      <c r="AG83">
        <v>1.3492607459999999</v>
      </c>
      <c r="AH83">
        <v>1.371728329</v>
      </c>
      <c r="AI83">
        <v>1.3964861049999999</v>
      </c>
      <c r="AJ83">
        <v>1.421968626</v>
      </c>
      <c r="AK83">
        <v>1.4481187879999999</v>
      </c>
      <c r="AL83">
        <v>1.475040275</v>
      </c>
      <c r="AM83">
        <v>1.5026506740000001</v>
      </c>
      <c r="AN83">
        <v>1.5348266100000001</v>
      </c>
      <c r="AO83">
        <v>1.5691320799999999</v>
      </c>
      <c r="AP83">
        <v>1.604956818</v>
      </c>
      <c r="AQ83">
        <v>1.6418657889999999</v>
      </c>
      <c r="AR83">
        <v>1.679487857</v>
      </c>
      <c r="AS83">
        <v>1.7121606680000001</v>
      </c>
      <c r="AT83">
        <v>1.7477517819999999</v>
      </c>
      <c r="AU83">
        <v>1.7847965699999999</v>
      </c>
      <c r="AV83">
        <v>1.8225674009999999</v>
      </c>
      <c r="AW83">
        <v>1.8606367239999999</v>
      </c>
    </row>
    <row r="84" spans="2:49" x14ac:dyDescent="0.25">
      <c r="B84" t="s">
        <v>376</v>
      </c>
      <c r="C84">
        <v>0.33902625565417799</v>
      </c>
      <c r="D84">
        <v>0.34446943184985501</v>
      </c>
      <c r="E84">
        <v>0.35</v>
      </c>
      <c r="F84">
        <v>0.35826079900000002</v>
      </c>
      <c r="G84">
        <v>0.34970121770000001</v>
      </c>
      <c r="H84">
        <v>0.34367840729999999</v>
      </c>
      <c r="I84">
        <v>0.36256731640000001</v>
      </c>
      <c r="J84">
        <v>0.35889144319999999</v>
      </c>
      <c r="K84">
        <v>0.35578691429999998</v>
      </c>
      <c r="L84">
        <v>0.33685852440000003</v>
      </c>
      <c r="M84">
        <v>0.3453474171</v>
      </c>
      <c r="N84">
        <v>0.33737392799999999</v>
      </c>
      <c r="O84">
        <v>0.3391308744</v>
      </c>
      <c r="P84">
        <v>0.3419791713</v>
      </c>
      <c r="Q84">
        <v>0.34014957280000002</v>
      </c>
      <c r="R84">
        <v>0.33263414800000002</v>
      </c>
      <c r="S84">
        <v>0.322215898</v>
      </c>
      <c r="T84">
        <v>0.31502388920000002</v>
      </c>
      <c r="U84">
        <v>0.31218813099999998</v>
      </c>
      <c r="V84">
        <v>0.31352059710000002</v>
      </c>
      <c r="W84">
        <v>0.31489785129999998</v>
      </c>
      <c r="X84">
        <v>0.31645869679999999</v>
      </c>
      <c r="Y84">
        <v>0.3208865045</v>
      </c>
      <c r="Z84">
        <v>0.32613757040000002</v>
      </c>
      <c r="AA84">
        <v>0.33129276089999998</v>
      </c>
      <c r="AB84">
        <v>0.33630714090000002</v>
      </c>
      <c r="AC84">
        <v>0.3413193665</v>
      </c>
      <c r="AD84">
        <v>0.34652668489999999</v>
      </c>
      <c r="AE84">
        <v>0.35186162090000001</v>
      </c>
      <c r="AF84">
        <v>0.35732043320000001</v>
      </c>
      <c r="AG84">
        <v>0.36290002840000002</v>
      </c>
      <c r="AH84">
        <v>0.36870584639999998</v>
      </c>
      <c r="AI84">
        <v>0.3746760502</v>
      </c>
      <c r="AJ84">
        <v>0.3808799645</v>
      </c>
      <c r="AK84">
        <v>0.38734280980000002</v>
      </c>
      <c r="AL84">
        <v>0.39398157020000002</v>
      </c>
      <c r="AM84">
        <v>0.40077717769999999</v>
      </c>
      <c r="AN84">
        <v>0.4079348927</v>
      </c>
      <c r="AO84">
        <v>0.41525490120000003</v>
      </c>
      <c r="AP84">
        <v>0.42263448619999999</v>
      </c>
      <c r="AQ84">
        <v>0.43010233520000002</v>
      </c>
      <c r="AR84">
        <v>0.43753087439999999</v>
      </c>
      <c r="AS84">
        <v>0.445358578</v>
      </c>
      <c r="AT84">
        <v>0.45312828890000001</v>
      </c>
      <c r="AU84">
        <v>0.46076349690000001</v>
      </c>
      <c r="AV84">
        <v>0.46833376300000001</v>
      </c>
      <c r="AW84">
        <v>0.47624851080000002</v>
      </c>
    </row>
    <row r="85" spans="2:49" x14ac:dyDescent="0.25">
      <c r="B85" t="s">
        <v>377</v>
      </c>
      <c r="C85">
        <v>12.8442518570697</v>
      </c>
      <c r="D85">
        <v>13.0504704752259</v>
      </c>
      <c r="E85">
        <v>13.26</v>
      </c>
      <c r="F85">
        <v>13.409416330000001</v>
      </c>
      <c r="G85">
        <v>12.96300521</v>
      </c>
      <c r="H85">
        <v>11.784177039999999</v>
      </c>
      <c r="I85">
        <v>12.187851200000001</v>
      </c>
      <c r="J85">
        <v>12.389198759999999</v>
      </c>
      <c r="K85">
        <v>11.773837690000001</v>
      </c>
      <c r="L85">
        <v>11.42386933</v>
      </c>
      <c r="M85">
        <v>11.36398222</v>
      </c>
      <c r="N85">
        <v>11.37518023</v>
      </c>
      <c r="O85">
        <v>11.837031680000001</v>
      </c>
      <c r="P85">
        <v>12.17822337</v>
      </c>
      <c r="Q85">
        <v>12.2246676</v>
      </c>
      <c r="R85">
        <v>12.26099569</v>
      </c>
      <c r="S85">
        <v>12.214917740000001</v>
      </c>
      <c r="T85">
        <v>11.844832759999999</v>
      </c>
      <c r="U85">
        <v>11.72812562</v>
      </c>
      <c r="V85">
        <v>11.77339194</v>
      </c>
      <c r="W85">
        <v>11.77764825</v>
      </c>
      <c r="X85">
        <v>11.76718494</v>
      </c>
      <c r="Y85">
        <v>11.83034621</v>
      </c>
      <c r="Z85">
        <v>11.947295110000001</v>
      </c>
      <c r="AA85">
        <v>12.06574664</v>
      </c>
      <c r="AB85">
        <v>12.182740989999999</v>
      </c>
      <c r="AC85">
        <v>12.30149581</v>
      </c>
      <c r="AD85">
        <v>12.422895860000001</v>
      </c>
      <c r="AE85" s="100">
        <v>12.54177331</v>
      </c>
      <c r="AF85" s="100">
        <v>12.6612671</v>
      </c>
      <c r="AG85">
        <v>12.781677309999999</v>
      </c>
      <c r="AH85">
        <v>12.9070149</v>
      </c>
      <c r="AI85">
        <v>13.03463621</v>
      </c>
      <c r="AJ85" s="100">
        <v>13.168110779999999</v>
      </c>
      <c r="AK85">
        <v>13.310433140000001</v>
      </c>
      <c r="AL85">
        <v>13.457157410000001</v>
      </c>
      <c r="AM85">
        <v>13.6073722</v>
      </c>
      <c r="AN85">
        <v>13.750519450000001</v>
      </c>
      <c r="AO85">
        <v>13.88942688</v>
      </c>
      <c r="AP85">
        <v>14.02503437</v>
      </c>
      <c r="AQ85">
        <v>14.16151603</v>
      </c>
      <c r="AR85">
        <v>14.29384449</v>
      </c>
      <c r="AS85">
        <v>14.433582299999999</v>
      </c>
      <c r="AT85">
        <v>14.57173401</v>
      </c>
      <c r="AU85">
        <v>14.706271129999999</v>
      </c>
      <c r="AV85">
        <v>14.83858936</v>
      </c>
      <c r="AW85">
        <v>14.98134776</v>
      </c>
    </row>
    <row r="86" spans="2:49" x14ac:dyDescent="0.25">
      <c r="B86" t="s">
        <v>378</v>
      </c>
      <c r="C86" s="100">
        <v>17.113958899133198</v>
      </c>
      <c r="D86">
        <v>17.388729044925601</v>
      </c>
      <c r="E86">
        <v>17.667910710000001</v>
      </c>
      <c r="F86">
        <v>17.596257489999999</v>
      </c>
      <c r="G86" s="100">
        <v>17.279734980000001</v>
      </c>
      <c r="H86">
        <v>17.2215229</v>
      </c>
      <c r="I86">
        <v>17.25054708</v>
      </c>
      <c r="J86">
        <v>16.945820680000001</v>
      </c>
      <c r="K86" s="100">
        <v>16.384373220000001</v>
      </c>
      <c r="L86" s="100">
        <v>16.025932220000001</v>
      </c>
      <c r="M86" s="100">
        <v>15.81288984</v>
      </c>
      <c r="N86">
        <v>15.755761720000001</v>
      </c>
      <c r="O86">
        <v>15.813079589999999</v>
      </c>
      <c r="P86">
        <v>15.534941079999999</v>
      </c>
      <c r="Q86">
        <v>14.88809837</v>
      </c>
      <c r="R86">
        <v>14.29973292</v>
      </c>
      <c r="S86">
        <v>13.61575624</v>
      </c>
      <c r="T86">
        <v>12.935724309999999</v>
      </c>
      <c r="U86">
        <v>12.774627799999999</v>
      </c>
      <c r="V86">
        <v>12.668794549999999</v>
      </c>
      <c r="W86">
        <v>12.447490419999999</v>
      </c>
      <c r="X86">
        <v>12.156074759999999</v>
      </c>
      <c r="Y86">
        <v>11.96943177</v>
      </c>
      <c r="Z86">
        <v>11.74176821</v>
      </c>
      <c r="AA86">
        <v>11.505072200000001</v>
      </c>
      <c r="AB86">
        <v>11.28054264</v>
      </c>
      <c r="AC86">
        <v>11.069846160000001</v>
      </c>
      <c r="AD86">
        <v>10.86247876</v>
      </c>
      <c r="AE86">
        <v>10.66100333</v>
      </c>
      <c r="AF86">
        <v>10.46888676</v>
      </c>
      <c r="AG86">
        <v>10.284385500000001</v>
      </c>
      <c r="AH86">
        <v>10.109424069999999</v>
      </c>
      <c r="AI86">
        <v>9.9481314049999998</v>
      </c>
      <c r="AJ86">
        <v>9.7946407660000006</v>
      </c>
      <c r="AK86">
        <v>9.6487465280000002</v>
      </c>
      <c r="AL86">
        <v>9.507032164</v>
      </c>
      <c r="AM86">
        <v>9.3690959179999904</v>
      </c>
      <c r="AN86">
        <v>9.2260128080000001</v>
      </c>
      <c r="AO86">
        <v>9.0804012469999904</v>
      </c>
      <c r="AP86">
        <v>8.9327719299999995</v>
      </c>
      <c r="AQ86">
        <v>8.7848475149999903</v>
      </c>
      <c r="AR86">
        <v>8.6356718420000007</v>
      </c>
      <c r="AS86">
        <v>8.4922521730000007</v>
      </c>
      <c r="AT86">
        <v>8.343495076</v>
      </c>
      <c r="AU86">
        <v>8.1910738940000005</v>
      </c>
      <c r="AV86">
        <v>8.0367765030000005</v>
      </c>
      <c r="AW86">
        <v>7.8873558619999997</v>
      </c>
    </row>
    <row r="87" spans="2:49" x14ac:dyDescent="0.25">
      <c r="B87" t="s">
        <v>379</v>
      </c>
      <c r="C87" s="100">
        <v>5.6395460874857797</v>
      </c>
      <c r="D87" s="100">
        <v>5.7300908240832298</v>
      </c>
      <c r="E87" s="100">
        <v>5.8220892859999998</v>
      </c>
      <c r="F87">
        <v>6.160951238</v>
      </c>
      <c r="G87">
        <v>6.4154391080000002</v>
      </c>
      <c r="H87">
        <v>6.5823949700000002</v>
      </c>
      <c r="I87">
        <v>7.0550259129999997</v>
      </c>
      <c r="J87">
        <v>7.3797088009999996</v>
      </c>
      <c r="K87">
        <v>7.4829710599999997</v>
      </c>
      <c r="L87">
        <v>7.6539918619999998</v>
      </c>
      <c r="M87">
        <v>7.9704349240000001</v>
      </c>
      <c r="N87">
        <v>8.4955774490000007</v>
      </c>
      <c r="O87">
        <v>8.6059346350000006</v>
      </c>
      <c r="P87">
        <v>8.4260804290000006</v>
      </c>
      <c r="Q87">
        <v>7.915096159</v>
      </c>
      <c r="R87">
        <v>7.4027976860000004</v>
      </c>
      <c r="S87">
        <v>6.8685972560000002</v>
      </c>
      <c r="T87">
        <v>6.5963737010000001</v>
      </c>
      <c r="U87">
        <v>6.4408038239999996</v>
      </c>
      <c r="V87">
        <v>6.3709278899999999</v>
      </c>
      <c r="W87">
        <v>6.3603642669999996</v>
      </c>
      <c r="X87">
        <v>6.3653544420000001</v>
      </c>
      <c r="Y87">
        <v>6.4435393129999996</v>
      </c>
      <c r="Z87">
        <v>6.5130959510000004</v>
      </c>
      <c r="AA87">
        <v>6.5541537209999996</v>
      </c>
      <c r="AB87">
        <v>6.5695888299999998</v>
      </c>
      <c r="AC87">
        <v>6.5659565549999996</v>
      </c>
      <c r="AD87">
        <v>6.5463390370000001</v>
      </c>
      <c r="AE87">
        <v>6.5143489370000003</v>
      </c>
      <c r="AF87">
        <v>6.474110102</v>
      </c>
      <c r="AG87">
        <v>6.4276181269999997</v>
      </c>
      <c r="AH87">
        <v>6.3767761089999997</v>
      </c>
      <c r="AI87">
        <v>6.3249436210000001</v>
      </c>
      <c r="AJ87">
        <v>6.2718747810000002</v>
      </c>
      <c r="AK87">
        <v>6.2175792630000002</v>
      </c>
      <c r="AL87">
        <v>6.1613383639999997</v>
      </c>
      <c r="AM87">
        <v>6.10317167</v>
      </c>
      <c r="AN87">
        <v>6.008562983</v>
      </c>
      <c r="AO87">
        <v>5.899742893</v>
      </c>
      <c r="AP87">
        <v>5.7860225180000002</v>
      </c>
      <c r="AQ87">
        <v>5.6715827440000002</v>
      </c>
      <c r="AR87">
        <v>5.5577486709999997</v>
      </c>
      <c r="AS87">
        <v>5.445816164</v>
      </c>
      <c r="AT87">
        <v>5.3337341589999996</v>
      </c>
      <c r="AU87" s="100">
        <v>5.2217029080000001</v>
      </c>
      <c r="AV87" s="100">
        <v>5.1104708710000004</v>
      </c>
      <c r="AW87">
        <v>5.0013794980000004</v>
      </c>
    </row>
    <row r="88" spans="2:49" x14ac:dyDescent="0.25">
      <c r="B88" t="s">
        <v>380</v>
      </c>
      <c r="C88" s="100">
        <v>1.0609788529198101E-6</v>
      </c>
      <c r="D88" s="100">
        <v>1.0780132115867701E-6</v>
      </c>
      <c r="E88" s="100">
        <v>1.0953210600000001E-6</v>
      </c>
      <c r="F88" s="100">
        <v>1.39326571E-6</v>
      </c>
      <c r="G88" s="100">
        <v>2.8330190599999999E-6</v>
      </c>
      <c r="H88" s="100">
        <v>4.1413508299999996E-6</v>
      </c>
      <c r="I88" s="100">
        <v>5.5531771999999999E-6</v>
      </c>
      <c r="J88" s="100">
        <v>7.3689701499999996E-6</v>
      </c>
      <c r="K88" s="100">
        <v>9.1448098399999892E-6</v>
      </c>
      <c r="L88" s="100">
        <v>1.0751407600000001E-5</v>
      </c>
      <c r="M88" s="100">
        <v>1.22929683E-5</v>
      </c>
      <c r="N88" s="100">
        <v>1.3264743399999999E-5</v>
      </c>
      <c r="O88" s="100">
        <v>1.4152136699999999E-5</v>
      </c>
      <c r="P88" s="100">
        <v>1.49531792E-5</v>
      </c>
      <c r="Q88" s="100">
        <v>1.6390655599999999E-5</v>
      </c>
      <c r="R88" s="100">
        <v>1.7860633E-5</v>
      </c>
      <c r="S88" s="100">
        <v>1.9469691700000001E-5</v>
      </c>
      <c r="T88" s="100">
        <v>2.1540139899999998E-5</v>
      </c>
      <c r="U88" s="100">
        <v>2.5006750100000001E-5</v>
      </c>
      <c r="V88" s="100">
        <v>2.8538519799999999E-5</v>
      </c>
      <c r="W88" s="100">
        <v>3.1886935699999998E-5</v>
      </c>
      <c r="X88" s="100">
        <v>3.5129598600000001E-5</v>
      </c>
      <c r="Y88" s="100">
        <v>3.8275339199999999E-5</v>
      </c>
      <c r="Z88" s="100">
        <v>4.1272816300000001E-5</v>
      </c>
      <c r="AA88" s="100">
        <v>4.41057556E-5</v>
      </c>
      <c r="AB88" s="100">
        <v>4.6749963900000001E-5</v>
      </c>
      <c r="AC88" s="100">
        <v>4.9195044200000003E-5</v>
      </c>
      <c r="AD88" s="100">
        <v>5.1435513300000003E-5</v>
      </c>
      <c r="AE88" s="100">
        <v>5.34004709E-5</v>
      </c>
      <c r="AF88" s="100">
        <v>5.5153088099999998E-5</v>
      </c>
      <c r="AG88" s="100">
        <v>5.6727619099999999E-5</v>
      </c>
      <c r="AH88" s="100">
        <v>5.8076311700000003E-5</v>
      </c>
      <c r="AI88" s="100">
        <v>5.9337696300000003E-5</v>
      </c>
      <c r="AJ88" s="100">
        <v>6.0498829900000001E-5</v>
      </c>
      <c r="AK88" s="100">
        <v>6.1562025900000004E-5</v>
      </c>
      <c r="AL88" s="100">
        <v>6.2537316199999995E-5</v>
      </c>
      <c r="AM88" s="100">
        <v>6.3434426700000003E-5</v>
      </c>
      <c r="AN88" s="100">
        <v>6.4365001700000002E-5</v>
      </c>
      <c r="AO88" s="100">
        <v>6.5301596099999999E-5</v>
      </c>
      <c r="AP88" s="100">
        <v>6.6235162299999997E-5</v>
      </c>
      <c r="AQ88" s="100">
        <v>6.7166089400000004E-5</v>
      </c>
      <c r="AR88" s="100">
        <v>6.8096795699999996E-5</v>
      </c>
      <c r="AS88" s="100">
        <v>6.8676991699999997E-5</v>
      </c>
      <c r="AT88" s="100">
        <v>6.9132072999999994E-5</v>
      </c>
      <c r="AU88" s="100">
        <v>6.9549464799999996E-5</v>
      </c>
      <c r="AV88" s="100">
        <v>6.9964867999999997E-5</v>
      </c>
      <c r="AW88" s="100">
        <v>7.0397685499999996E-5</v>
      </c>
    </row>
    <row r="89" spans="2:49" x14ac:dyDescent="0.25">
      <c r="B89" t="s">
        <v>381</v>
      </c>
      <c r="C89">
        <v>0.26347077198670499</v>
      </c>
      <c r="D89">
        <v>0.26770088045298701</v>
      </c>
      <c r="E89">
        <v>0.27199890469999999</v>
      </c>
      <c r="F89">
        <v>0.29835783220000001</v>
      </c>
      <c r="G89">
        <v>0.28591290899999999</v>
      </c>
      <c r="H89">
        <v>0.22574142759999999</v>
      </c>
      <c r="I89">
        <v>0.25601214700000002</v>
      </c>
      <c r="J89">
        <v>0.2485450173</v>
      </c>
      <c r="K89">
        <v>0.271337096</v>
      </c>
      <c r="L89">
        <v>0.26060675480000001</v>
      </c>
      <c r="M89">
        <v>0.24863927280000001</v>
      </c>
      <c r="N89">
        <v>0.2298265585</v>
      </c>
      <c r="O89">
        <v>0.21393319929999999</v>
      </c>
      <c r="P89">
        <v>0.20800700429999999</v>
      </c>
      <c r="Q89">
        <v>0.20468772599999999</v>
      </c>
      <c r="R89">
        <v>0.20004289989999999</v>
      </c>
      <c r="S89">
        <v>0.19908530669999999</v>
      </c>
      <c r="T89">
        <v>0.19508222820000001</v>
      </c>
      <c r="U89">
        <v>0.1938411646</v>
      </c>
      <c r="V89">
        <v>0.19432932859999999</v>
      </c>
      <c r="W89">
        <v>0.1966760639</v>
      </c>
      <c r="X89">
        <v>0.1991046293</v>
      </c>
      <c r="Y89">
        <v>0.20232518199999999</v>
      </c>
      <c r="Z89">
        <v>0.20543757439999999</v>
      </c>
      <c r="AA89">
        <v>0.2081573843</v>
      </c>
      <c r="AB89">
        <v>0.21060729249999999</v>
      </c>
      <c r="AC89">
        <v>0.212987077</v>
      </c>
      <c r="AD89">
        <v>0.28786289050000002</v>
      </c>
      <c r="AE89">
        <v>0.36308264150000003</v>
      </c>
      <c r="AF89">
        <v>0.4389214951</v>
      </c>
      <c r="AG89">
        <v>0.51545976790000003</v>
      </c>
      <c r="AH89">
        <v>0.59258149650000003</v>
      </c>
      <c r="AI89">
        <v>0.67096448149999999</v>
      </c>
      <c r="AJ89">
        <v>0.75030874329999997</v>
      </c>
      <c r="AK89">
        <v>0.83070335120000005</v>
      </c>
      <c r="AL89">
        <v>0.91213169029999996</v>
      </c>
      <c r="AM89">
        <v>0.99458412600000001</v>
      </c>
      <c r="AN89">
        <v>1.0381108729999999</v>
      </c>
      <c r="AO89">
        <v>1.0827414719999999</v>
      </c>
      <c r="AP89">
        <v>1.128218304</v>
      </c>
      <c r="AQ89">
        <v>1.1744750390000001</v>
      </c>
      <c r="AR89">
        <v>1.2212335919999999</v>
      </c>
      <c r="AS89">
        <v>1.266424432</v>
      </c>
      <c r="AT89">
        <v>1.313163791</v>
      </c>
      <c r="AU89">
        <v>1.360507393</v>
      </c>
      <c r="AV89">
        <v>1.4081301239999999</v>
      </c>
      <c r="AW89">
        <v>1.4563358399999999</v>
      </c>
    </row>
    <row r="90" spans="2:49" x14ac:dyDescent="0.25">
      <c r="B90" t="s">
        <v>81</v>
      </c>
      <c r="C90">
        <v>2318131524.4374599</v>
      </c>
      <c r="D90">
        <v>2355349875.8831902</v>
      </c>
      <c r="E90" s="100">
        <v>2393165780</v>
      </c>
      <c r="F90" s="100">
        <v>2417743066</v>
      </c>
      <c r="G90" s="100">
        <v>2442572755</v>
      </c>
      <c r="H90">
        <v>2467657440</v>
      </c>
      <c r="I90" s="100">
        <v>2492999739</v>
      </c>
      <c r="J90" s="100">
        <v>2518602297</v>
      </c>
      <c r="K90" s="100">
        <v>2544467789</v>
      </c>
      <c r="L90" s="100">
        <v>2570598913</v>
      </c>
      <c r="M90" s="100">
        <v>2596998398</v>
      </c>
      <c r="N90">
        <v>2623669000</v>
      </c>
      <c r="O90">
        <v>2639275785</v>
      </c>
      <c r="P90">
        <v>2654975407</v>
      </c>
      <c r="Q90">
        <v>2670768417</v>
      </c>
      <c r="R90">
        <v>2685092362</v>
      </c>
      <c r="S90">
        <v>2699078161</v>
      </c>
      <c r="T90">
        <v>2712239502</v>
      </c>
      <c r="U90">
        <v>2724931683</v>
      </c>
      <c r="V90">
        <v>2739214856</v>
      </c>
      <c r="W90">
        <v>2753925750</v>
      </c>
      <c r="X90" s="100">
        <v>2768253268</v>
      </c>
      <c r="Y90">
        <v>2782316104</v>
      </c>
      <c r="Z90">
        <v>2796070492</v>
      </c>
      <c r="AA90">
        <v>2809677712</v>
      </c>
      <c r="AB90">
        <v>2823012365</v>
      </c>
      <c r="AC90">
        <v>2836030251</v>
      </c>
      <c r="AD90">
        <v>2848935621</v>
      </c>
      <c r="AE90">
        <v>2861602270</v>
      </c>
      <c r="AF90">
        <v>2873985947</v>
      </c>
      <c r="AG90">
        <v>2886083752</v>
      </c>
      <c r="AH90">
        <v>2898144840</v>
      </c>
      <c r="AI90">
        <v>2909873618</v>
      </c>
      <c r="AJ90">
        <v>2921139933</v>
      </c>
      <c r="AK90">
        <v>2932193665</v>
      </c>
      <c r="AL90">
        <v>2942990075</v>
      </c>
      <c r="AM90">
        <v>2953441222</v>
      </c>
      <c r="AN90">
        <v>2963714868</v>
      </c>
      <c r="AO90">
        <v>2973637446</v>
      </c>
      <c r="AP90">
        <v>2983205497</v>
      </c>
      <c r="AQ90">
        <v>2992674702</v>
      </c>
      <c r="AR90">
        <v>3001870653</v>
      </c>
      <c r="AS90">
        <v>3010834096</v>
      </c>
      <c r="AT90">
        <v>3019693487</v>
      </c>
      <c r="AU90">
        <v>3028360236</v>
      </c>
      <c r="AV90">
        <v>3036832394</v>
      </c>
      <c r="AW90">
        <v>3045108000</v>
      </c>
    </row>
    <row r="91" spans="2:49" x14ac:dyDescent="0.25">
      <c r="B91" t="s">
        <v>82</v>
      </c>
      <c r="C91" s="100">
        <v>640398.31806251395</v>
      </c>
      <c r="D91">
        <v>650680.12020171306</v>
      </c>
      <c r="E91">
        <v>661127</v>
      </c>
      <c r="F91">
        <v>1306986.702</v>
      </c>
      <c r="G91" s="100">
        <v>7467163.8530000001</v>
      </c>
      <c r="H91">
        <v>16359836.890000001</v>
      </c>
      <c r="I91">
        <v>26085608.440000001</v>
      </c>
      <c r="J91">
        <v>36159003.020000003</v>
      </c>
      <c r="K91" s="100">
        <v>46794848.770000003</v>
      </c>
      <c r="L91" s="100">
        <v>57835048.359999999</v>
      </c>
      <c r="M91">
        <v>69785661.379999995</v>
      </c>
      <c r="N91" s="100">
        <v>82739359.650000006</v>
      </c>
      <c r="O91">
        <v>96994336.950000003</v>
      </c>
      <c r="P91">
        <v>111916354.2</v>
      </c>
      <c r="Q91">
        <v>127943876.7</v>
      </c>
      <c r="R91">
        <v>144791404.19999999</v>
      </c>
      <c r="S91">
        <v>164056012.5</v>
      </c>
      <c r="T91">
        <v>184226121.59999999</v>
      </c>
      <c r="U91">
        <v>207491703.5</v>
      </c>
      <c r="V91">
        <v>232423425.09999999</v>
      </c>
      <c r="W91">
        <v>260743129.90000001</v>
      </c>
      <c r="X91">
        <v>291640345.39999998</v>
      </c>
      <c r="Y91">
        <v>325676997.69999999</v>
      </c>
      <c r="Z91">
        <v>361651541.10000002</v>
      </c>
      <c r="AA91">
        <v>398184418</v>
      </c>
      <c r="AB91">
        <v>434673414.5</v>
      </c>
      <c r="AC91">
        <v>470811552.60000002</v>
      </c>
      <c r="AD91">
        <v>506489368.39999998</v>
      </c>
      <c r="AE91">
        <v>541642537.89999998</v>
      </c>
      <c r="AF91">
        <v>576207255</v>
      </c>
      <c r="AG91">
        <v>610133133.39999998</v>
      </c>
      <c r="AH91">
        <v>643417128.60000002</v>
      </c>
      <c r="AI91" s="100">
        <v>676046076.60000002</v>
      </c>
      <c r="AJ91">
        <v>708037624.5</v>
      </c>
      <c r="AK91">
        <v>739474710.60000002</v>
      </c>
      <c r="AL91" s="100">
        <v>770438386.29999995</v>
      </c>
      <c r="AM91">
        <v>801002352</v>
      </c>
      <c r="AN91">
        <v>831265118.70000005</v>
      </c>
      <c r="AO91">
        <v>861276410.5</v>
      </c>
      <c r="AP91">
        <v>891084040.39999998</v>
      </c>
      <c r="AQ91">
        <v>920773603.70000005</v>
      </c>
      <c r="AR91" s="100">
        <v>950366516.5</v>
      </c>
      <c r="AS91">
        <v>979907294.5</v>
      </c>
      <c r="AT91">
        <v>1009485022</v>
      </c>
      <c r="AU91">
        <v>1039169475</v>
      </c>
      <c r="AV91">
        <v>1069029114</v>
      </c>
      <c r="AW91">
        <v>1099112225</v>
      </c>
    </row>
    <row r="92" spans="2:49" x14ac:dyDescent="0.25">
      <c r="B92" t="s">
        <v>83</v>
      </c>
      <c r="C92" s="100">
        <v>41062689.603059798</v>
      </c>
      <c r="D92">
        <v>41721964.366740197</v>
      </c>
      <c r="E92">
        <v>42391824</v>
      </c>
      <c r="F92">
        <v>45367310.600000001</v>
      </c>
      <c r="G92" s="100">
        <v>44973436.560000002</v>
      </c>
      <c r="H92">
        <v>43581025.729999997</v>
      </c>
      <c r="I92">
        <v>42678153.469999999</v>
      </c>
      <c r="J92">
        <v>43534750.619999997</v>
      </c>
      <c r="K92" s="100">
        <v>45882289.689999998</v>
      </c>
      <c r="L92" s="100">
        <v>49399038.060000002</v>
      </c>
      <c r="M92">
        <v>53356584.100000001</v>
      </c>
      <c r="N92">
        <v>57004756.020000003</v>
      </c>
      <c r="O92">
        <v>57821069.369999997</v>
      </c>
      <c r="P92">
        <v>58537517.329999998</v>
      </c>
      <c r="Q92">
        <v>59633024.469999999</v>
      </c>
      <c r="R92">
        <v>63438106.82</v>
      </c>
      <c r="S92">
        <v>66860734.390000001</v>
      </c>
      <c r="T92">
        <v>71656345.459999904</v>
      </c>
      <c r="U92">
        <v>76449492.390000001</v>
      </c>
      <c r="V92">
        <v>85874119.530000001</v>
      </c>
      <c r="W92">
        <v>95646725.650000006</v>
      </c>
      <c r="X92">
        <v>104319160.2</v>
      </c>
      <c r="Y92">
        <v>110633126.8</v>
      </c>
      <c r="Z92">
        <v>113539396.09999999</v>
      </c>
      <c r="AA92">
        <v>114935133.40000001</v>
      </c>
      <c r="AB92">
        <v>115354747.90000001</v>
      </c>
      <c r="AC92">
        <v>115234411</v>
      </c>
      <c r="AD92">
        <v>114796209.59999999</v>
      </c>
      <c r="AE92">
        <v>114003244.8</v>
      </c>
      <c r="AF92">
        <v>112874259.59999999</v>
      </c>
      <c r="AG92">
        <v>111487803.5</v>
      </c>
      <c r="AH92">
        <v>109963320.8</v>
      </c>
      <c r="AI92">
        <v>108363708.90000001</v>
      </c>
      <c r="AJ92">
        <v>106787043.2</v>
      </c>
      <c r="AK92">
        <v>105347635</v>
      </c>
      <c r="AL92">
        <v>104068016.3</v>
      </c>
      <c r="AM92">
        <v>102936568.7</v>
      </c>
      <c r="AN92">
        <v>101978389.3</v>
      </c>
      <c r="AO92">
        <v>101127868.09999999</v>
      </c>
      <c r="AP92">
        <v>100363639.3</v>
      </c>
      <c r="AQ92">
        <v>99730797.590000004</v>
      </c>
      <c r="AR92">
        <v>99165494.709999904</v>
      </c>
      <c r="AS92">
        <v>98711288.680000007</v>
      </c>
      <c r="AT92">
        <v>98498350.099999994</v>
      </c>
      <c r="AU92">
        <v>98474465.709999904</v>
      </c>
      <c r="AV92">
        <v>98589061.620000005</v>
      </c>
      <c r="AW92">
        <v>98780867.75</v>
      </c>
    </row>
    <row r="93" spans="2:49" x14ac:dyDescent="0.25">
      <c r="B93" t="s">
        <v>84</v>
      </c>
      <c r="C93" s="100">
        <v>291506404.18067801</v>
      </c>
      <c r="D93" s="100">
        <v>296186633.79021603</v>
      </c>
      <c r="E93" s="100">
        <v>300942006</v>
      </c>
      <c r="F93" s="100">
        <v>326242900.69999999</v>
      </c>
      <c r="G93">
        <v>351609776.60000002</v>
      </c>
      <c r="H93">
        <v>376477728.19999999</v>
      </c>
      <c r="I93">
        <v>396837116</v>
      </c>
      <c r="J93">
        <v>416447934.30000001</v>
      </c>
      <c r="K93" s="100">
        <v>437607976.80000001</v>
      </c>
      <c r="L93" s="100">
        <v>460966375.80000001</v>
      </c>
      <c r="M93">
        <v>484183036.39999998</v>
      </c>
      <c r="N93">
        <v>505211245.89999998</v>
      </c>
      <c r="O93">
        <v>516562156.5</v>
      </c>
      <c r="P93">
        <v>525504071.10000002</v>
      </c>
      <c r="Q93">
        <v>535649067.89999998</v>
      </c>
      <c r="R93">
        <v>550605226.10000002</v>
      </c>
      <c r="S93">
        <v>566366671.10000002</v>
      </c>
      <c r="T93">
        <v>585216290.89999998</v>
      </c>
      <c r="U93">
        <v>604205534.60000002</v>
      </c>
      <c r="V93">
        <v>627317960.39999998</v>
      </c>
      <c r="W93">
        <v>650669015</v>
      </c>
      <c r="X93">
        <v>674614937.10000002</v>
      </c>
      <c r="Y93">
        <v>695813669.89999998</v>
      </c>
      <c r="Z93">
        <v>713454794.20000005</v>
      </c>
      <c r="AA93">
        <v>727158015.79999995</v>
      </c>
      <c r="AB93">
        <v>737548930.70000005</v>
      </c>
      <c r="AC93">
        <v>745365009.89999998</v>
      </c>
      <c r="AD93">
        <v>751323957.5</v>
      </c>
      <c r="AE93">
        <v>755896932.20000005</v>
      </c>
      <c r="AF93">
        <v>759441128.20000005</v>
      </c>
      <c r="AG93">
        <v>762207001.29999995</v>
      </c>
      <c r="AH93">
        <v>764447606.60000002</v>
      </c>
      <c r="AI93">
        <v>766172788</v>
      </c>
      <c r="AJ93">
        <v>767407649</v>
      </c>
      <c r="AK93">
        <v>768286162.39999998</v>
      </c>
      <c r="AL93">
        <v>768833679</v>
      </c>
      <c r="AM93">
        <v>769055832.29999995</v>
      </c>
      <c r="AN93">
        <v>769062432.60000002</v>
      </c>
      <c r="AO93">
        <v>768911433.29999995</v>
      </c>
      <c r="AP93">
        <v>768652375.10000002</v>
      </c>
      <c r="AQ93">
        <v>768366708.10000002</v>
      </c>
      <c r="AR93">
        <v>767977030.5</v>
      </c>
      <c r="AS93">
        <v>767468929.5</v>
      </c>
      <c r="AT93">
        <v>766865559.60000002</v>
      </c>
      <c r="AU93">
        <v>766128668.89999998</v>
      </c>
      <c r="AV93">
        <v>765239209.79999995</v>
      </c>
      <c r="AW93">
        <v>764167915</v>
      </c>
    </row>
    <row r="94" spans="2:49" x14ac:dyDescent="0.25">
      <c r="B94" t="s">
        <v>85</v>
      </c>
      <c r="C94" s="100">
        <v>640671991.67983496</v>
      </c>
      <c r="D94" s="100">
        <v>650958187.73748195</v>
      </c>
      <c r="E94" s="100">
        <v>661409532</v>
      </c>
      <c r="F94" s="100">
        <v>681999210.70000005</v>
      </c>
      <c r="G94" s="100">
        <v>703084345.79999995</v>
      </c>
      <c r="H94" s="100">
        <v>724133227.20000005</v>
      </c>
      <c r="I94" s="100">
        <v>742562121.70000005</v>
      </c>
      <c r="J94" s="100">
        <v>760677855.39999998</v>
      </c>
      <c r="K94" s="100">
        <v>779961247.29999995</v>
      </c>
      <c r="L94" s="100">
        <v>799938753.20000005</v>
      </c>
      <c r="M94" s="100">
        <v>818591509.79999995</v>
      </c>
      <c r="N94" s="100">
        <v>834513592</v>
      </c>
      <c r="O94" s="100">
        <v>841165595.70000005</v>
      </c>
      <c r="P94" s="100">
        <v>845075704.39999998</v>
      </c>
      <c r="Q94" s="100">
        <v>849208612.70000005</v>
      </c>
      <c r="R94" s="100">
        <v>852971606</v>
      </c>
      <c r="S94">
        <v>856444327</v>
      </c>
      <c r="T94">
        <v>858595294.60000002</v>
      </c>
      <c r="U94">
        <v>859337333.60000002</v>
      </c>
      <c r="V94">
        <v>855806436.89999998</v>
      </c>
      <c r="W94">
        <v>847879123.70000005</v>
      </c>
      <c r="X94">
        <v>835903768.70000005</v>
      </c>
      <c r="Y94">
        <v>822656411.70000005</v>
      </c>
      <c r="Z94">
        <v>809486253.20000005</v>
      </c>
      <c r="AA94" s="100">
        <v>797333455.79999995</v>
      </c>
      <c r="AB94" s="100">
        <v>786261456.20000005</v>
      </c>
      <c r="AC94" s="100">
        <v>776090045.60000002</v>
      </c>
      <c r="AD94" s="100">
        <v>766752370.89999998</v>
      </c>
      <c r="AE94" s="100">
        <v>758141831.89999998</v>
      </c>
      <c r="AF94" s="100">
        <v>750178595.39999998</v>
      </c>
      <c r="AG94" s="100">
        <v>742769231.79999995</v>
      </c>
      <c r="AH94" s="100">
        <v>735917377.60000002</v>
      </c>
      <c r="AI94" s="100">
        <v>729364255</v>
      </c>
      <c r="AJ94" s="100">
        <v>722920165.70000005</v>
      </c>
      <c r="AK94" s="100">
        <v>716567987.20000005</v>
      </c>
      <c r="AL94" s="100">
        <v>710187526</v>
      </c>
      <c r="AM94" s="100">
        <v>703673713</v>
      </c>
      <c r="AN94" s="100">
        <v>697042012.10000002</v>
      </c>
      <c r="AO94" s="100">
        <v>690241234.89999998</v>
      </c>
      <c r="AP94" s="100">
        <v>683267374.10000002</v>
      </c>
      <c r="AQ94" s="100">
        <v>676165424.29999995</v>
      </c>
      <c r="AR94" s="100">
        <v>668855748.10000002</v>
      </c>
      <c r="AS94" s="100">
        <v>661293818</v>
      </c>
      <c r="AT94" s="100">
        <v>653399609.10000002</v>
      </c>
      <c r="AU94" s="100">
        <v>645112864.20000005</v>
      </c>
      <c r="AV94" s="100">
        <v>636416498</v>
      </c>
      <c r="AW94">
        <v>628272903.29999995</v>
      </c>
    </row>
    <row r="95" spans="2:49" x14ac:dyDescent="0.25">
      <c r="B95" t="s">
        <v>86</v>
      </c>
      <c r="C95">
        <v>762047427.55376601</v>
      </c>
      <c r="D95">
        <v>774282345.494367</v>
      </c>
      <c r="E95">
        <v>786713699</v>
      </c>
      <c r="F95">
        <v>775762620</v>
      </c>
      <c r="G95" s="100">
        <v>763662263.39999998</v>
      </c>
      <c r="H95" s="100">
        <v>751102367.70000005</v>
      </c>
      <c r="I95" s="100">
        <v>741751013.39999998</v>
      </c>
      <c r="J95" s="100">
        <v>731879455.39999998</v>
      </c>
      <c r="K95" s="100">
        <v>719575461</v>
      </c>
      <c r="L95" s="100">
        <v>704951422.39999998</v>
      </c>
      <c r="M95" s="100">
        <v>690357479.70000005</v>
      </c>
      <c r="N95">
        <v>678004814.29999995</v>
      </c>
      <c r="O95">
        <v>670759796.29999995</v>
      </c>
      <c r="P95">
        <v>665933182.5</v>
      </c>
      <c r="Q95">
        <v>659327205.60000002</v>
      </c>
      <c r="R95">
        <v>647134781.29999995</v>
      </c>
      <c r="S95">
        <v>633119741.39999998</v>
      </c>
      <c r="T95">
        <v>616104217.10000002</v>
      </c>
      <c r="U95">
        <v>597556658.29999995</v>
      </c>
      <c r="V95">
        <v>575996156.70000005</v>
      </c>
      <c r="W95">
        <v>554650772.20000005</v>
      </c>
      <c r="X95">
        <v>534157432.39999998</v>
      </c>
      <c r="Y95">
        <v>515281105.39999998</v>
      </c>
      <c r="Z95">
        <v>499123170.89999998</v>
      </c>
      <c r="AA95">
        <v>485061250.69999999</v>
      </c>
      <c r="AB95">
        <v>472659224.60000002</v>
      </c>
      <c r="AC95">
        <v>461487472.39999998</v>
      </c>
      <c r="AD95">
        <v>451219211.89999998</v>
      </c>
      <c r="AE95">
        <v>441633105.30000001</v>
      </c>
      <c r="AF95">
        <v>432575122.89999998</v>
      </c>
      <c r="AG95" s="100">
        <v>423942805.10000002</v>
      </c>
      <c r="AH95" s="100">
        <v>415670743.5</v>
      </c>
      <c r="AI95">
        <v>407707841.30000001</v>
      </c>
      <c r="AJ95" s="100">
        <v>400009314.5</v>
      </c>
      <c r="AK95" s="100">
        <v>392539667.10000002</v>
      </c>
      <c r="AL95">
        <v>385269481.30000001</v>
      </c>
      <c r="AM95">
        <v>378170639.80000001</v>
      </c>
      <c r="AN95" s="100">
        <v>371197035.60000002</v>
      </c>
      <c r="AO95" s="100">
        <v>364253803.69999999</v>
      </c>
      <c r="AP95" s="100">
        <v>357298430.39999998</v>
      </c>
      <c r="AQ95" s="100">
        <v>350332164.60000002</v>
      </c>
      <c r="AR95" s="100">
        <v>343371536.19999999</v>
      </c>
      <c r="AS95">
        <v>336423475.80000001</v>
      </c>
      <c r="AT95">
        <v>329466625.39999998</v>
      </c>
      <c r="AU95">
        <v>322495936.19999999</v>
      </c>
      <c r="AV95">
        <v>315521390.60000002</v>
      </c>
      <c r="AW95">
        <v>308571563.60000002</v>
      </c>
    </row>
    <row r="96" spans="2:49" x14ac:dyDescent="0.25">
      <c r="B96" t="s">
        <v>87</v>
      </c>
      <c r="C96">
        <v>399231640.45290101</v>
      </c>
      <c r="D96">
        <v>405641433.57550502</v>
      </c>
      <c r="E96">
        <v>412154138</v>
      </c>
      <c r="F96">
        <v>406704163.80000001</v>
      </c>
      <c r="G96" s="100">
        <v>400032548.39999998</v>
      </c>
      <c r="H96" s="100">
        <v>392809390.19999999</v>
      </c>
      <c r="I96" s="100">
        <v>387318952.5</v>
      </c>
      <c r="J96" s="100">
        <v>381412288.69999999</v>
      </c>
      <c r="K96" s="100">
        <v>373787485.19999999</v>
      </c>
      <c r="L96" s="100">
        <v>364615554.39999998</v>
      </c>
      <c r="M96">
        <v>355420987.5</v>
      </c>
      <c r="N96">
        <v>347603155.30000001</v>
      </c>
      <c r="O96">
        <v>342722383.19999999</v>
      </c>
      <c r="P96">
        <v>339367011.30000001</v>
      </c>
      <c r="Q96">
        <v>335057373.5</v>
      </c>
      <c r="R96">
        <v>327737629.19999999</v>
      </c>
      <c r="S96">
        <v>319401850.80000001</v>
      </c>
      <c r="T96">
        <v>309523432.69999999</v>
      </c>
      <c r="U96">
        <v>298788626.5</v>
      </c>
      <c r="V96">
        <v>286640715.69999999</v>
      </c>
      <c r="W96">
        <v>274682312.80000001</v>
      </c>
      <c r="X96">
        <v>263075890.40000001</v>
      </c>
      <c r="Y96">
        <v>252265331.59999999</v>
      </c>
      <c r="Z96">
        <v>242777810.90000001</v>
      </c>
      <c r="AA96">
        <v>234403835.69999999</v>
      </c>
      <c r="AB96">
        <v>226940567.90000001</v>
      </c>
      <c r="AC96">
        <v>220177411.69999999</v>
      </c>
      <c r="AD96">
        <v>213948339.40000001</v>
      </c>
      <c r="AE96">
        <v>208133042.5</v>
      </c>
      <c r="AF96">
        <v>202643322.80000001</v>
      </c>
      <c r="AG96">
        <v>197417496.90000001</v>
      </c>
      <c r="AH96">
        <v>192414025.30000001</v>
      </c>
      <c r="AI96">
        <v>187600639.09999999</v>
      </c>
      <c r="AJ96">
        <v>182950901</v>
      </c>
      <c r="AK96">
        <v>178444622.19999999</v>
      </c>
      <c r="AL96">
        <v>174065425.30000001</v>
      </c>
      <c r="AM96">
        <v>169798214.40000001</v>
      </c>
      <c r="AN96">
        <v>165617529.09999999</v>
      </c>
      <c r="AO96">
        <v>161469138.19999999</v>
      </c>
      <c r="AP96">
        <v>157328287</v>
      </c>
      <c r="AQ96">
        <v>153194881.80000001</v>
      </c>
      <c r="AR96">
        <v>149077880.59999999</v>
      </c>
      <c r="AS96">
        <v>144982634.19999999</v>
      </c>
      <c r="AT96">
        <v>140899172.19999999</v>
      </c>
      <c r="AU96">
        <v>136826997</v>
      </c>
      <c r="AV96">
        <v>132773425.59999999</v>
      </c>
      <c r="AW96">
        <v>128754830.90000001</v>
      </c>
    </row>
    <row r="97" spans="2:49" x14ac:dyDescent="0.25">
      <c r="B97" t="s">
        <v>88</v>
      </c>
      <c r="C97">
        <v>182970972.649156</v>
      </c>
      <c r="D97" s="100">
        <v>185908630.79867601</v>
      </c>
      <c r="E97" s="100">
        <v>188893454</v>
      </c>
      <c r="F97" s="100">
        <v>180359873.5</v>
      </c>
      <c r="G97">
        <v>171743220.5</v>
      </c>
      <c r="H97">
        <v>163193863.80000001</v>
      </c>
      <c r="I97" s="100">
        <v>155766773.09999999</v>
      </c>
      <c r="J97" s="100">
        <v>148491009.80000001</v>
      </c>
      <c r="K97" s="100">
        <v>140858479.80000001</v>
      </c>
      <c r="L97" s="100">
        <v>132892720.7</v>
      </c>
      <c r="M97">
        <v>125303139.09999999</v>
      </c>
      <c r="N97">
        <v>118592076.8</v>
      </c>
      <c r="O97" s="100">
        <v>113250447.2</v>
      </c>
      <c r="P97">
        <v>108641565.8</v>
      </c>
      <c r="Q97">
        <v>103949255.90000001</v>
      </c>
      <c r="R97">
        <v>98413608.810000002</v>
      </c>
      <c r="S97">
        <v>92828824.280000001</v>
      </c>
      <c r="T97">
        <v>86917800.120000005</v>
      </c>
      <c r="U97">
        <v>81102333.859999999</v>
      </c>
      <c r="V97">
        <v>75156041.760000005</v>
      </c>
      <c r="W97">
        <v>69654671.200000003</v>
      </c>
      <c r="X97">
        <v>64541733.729999997</v>
      </c>
      <c r="Y97">
        <v>59989461.270000003</v>
      </c>
      <c r="Z97">
        <v>56037525.210000001</v>
      </c>
      <c r="AA97">
        <v>52601602.640000001</v>
      </c>
      <c r="AB97">
        <v>49574023.530000001</v>
      </c>
      <c r="AC97">
        <v>46864347.68</v>
      </c>
      <c r="AD97">
        <v>44406163.770000003</v>
      </c>
      <c r="AE97">
        <v>42151575.579999998</v>
      </c>
      <c r="AF97">
        <v>40066262.969999999</v>
      </c>
      <c r="AG97">
        <v>38126280.399999999</v>
      </c>
      <c r="AH97">
        <v>36314637.770000003</v>
      </c>
      <c r="AI97">
        <v>34618309.079999998</v>
      </c>
      <c r="AJ97">
        <v>33027235.149999999</v>
      </c>
      <c r="AK97">
        <v>31532880.48</v>
      </c>
      <c r="AL97">
        <v>30127560.93</v>
      </c>
      <c r="AM97">
        <v>28803901.399999999</v>
      </c>
      <c r="AN97">
        <v>27552350.829999998</v>
      </c>
      <c r="AO97">
        <v>26357557.399999999</v>
      </c>
      <c r="AP97">
        <v>25211350.739999998</v>
      </c>
      <c r="AQ97">
        <v>24111122.34</v>
      </c>
      <c r="AR97">
        <v>23056446.52</v>
      </c>
      <c r="AS97">
        <v>22046655.079999998</v>
      </c>
      <c r="AT97">
        <v>21079149.18</v>
      </c>
      <c r="AU97">
        <v>20151829.280000001</v>
      </c>
      <c r="AV97">
        <v>19263694.460000001</v>
      </c>
      <c r="AW97">
        <v>18415522.239999998</v>
      </c>
    </row>
    <row r="98" spans="2:49" x14ac:dyDescent="0.25">
      <c r="B98" s="62" t="s">
        <v>382</v>
      </c>
      <c r="C98">
        <v>651205.12405279896</v>
      </c>
      <c r="D98">
        <v>661660.432957732</v>
      </c>
      <c r="E98">
        <v>672283.60519999999</v>
      </c>
      <c r="F98">
        <v>690896.37410000002</v>
      </c>
      <c r="G98">
        <v>678646.05559999996</v>
      </c>
      <c r="H98">
        <v>619860.19369999995</v>
      </c>
      <c r="I98">
        <v>636890.51679999998</v>
      </c>
      <c r="J98">
        <v>654754.78399999999</v>
      </c>
      <c r="K98">
        <v>646020.29150000005</v>
      </c>
      <c r="L98">
        <v>638622.86010000005</v>
      </c>
      <c r="M98">
        <v>642658.90190000006</v>
      </c>
      <c r="N98">
        <v>650685.63809999998</v>
      </c>
      <c r="O98">
        <v>673858.21580000001</v>
      </c>
      <c r="P98">
        <v>697906.66760000004</v>
      </c>
      <c r="Q98">
        <v>722865.58970000001</v>
      </c>
      <c r="R98">
        <v>748771.05859999999</v>
      </c>
      <c r="S98">
        <v>771340.69240000006</v>
      </c>
      <c r="T98">
        <v>784417.13179999997</v>
      </c>
      <c r="U98">
        <v>792221.06449999998</v>
      </c>
      <c r="V98">
        <v>801176.20250000001</v>
      </c>
      <c r="W98">
        <v>806632.94720000005</v>
      </c>
      <c r="X98">
        <v>811830.82519999996</v>
      </c>
      <c r="Y98">
        <v>816311.26910000003</v>
      </c>
      <c r="Z98">
        <v>823182.33759999997</v>
      </c>
      <c r="AA98">
        <v>831504.89630000002</v>
      </c>
      <c r="AB98">
        <v>841069.6263</v>
      </c>
      <c r="AC98">
        <v>851760.07409999997</v>
      </c>
      <c r="AD98">
        <v>863481.40449999995</v>
      </c>
      <c r="AE98">
        <v>875808.78949999996</v>
      </c>
      <c r="AF98">
        <v>888587.01859999995</v>
      </c>
      <c r="AG98">
        <v>901656.74199999997</v>
      </c>
      <c r="AH98">
        <v>915060.64320000005</v>
      </c>
      <c r="AI98">
        <v>928587.51249999995</v>
      </c>
      <c r="AJ98">
        <v>942409.25139999995</v>
      </c>
      <c r="AK98">
        <v>956664.08550000004</v>
      </c>
      <c r="AL98">
        <v>971300.67630000005</v>
      </c>
      <c r="AM98">
        <v>986336.14670000004</v>
      </c>
      <c r="AN98">
        <v>1001793.777</v>
      </c>
      <c r="AO98">
        <v>1017673.505</v>
      </c>
      <c r="AP98">
        <v>1033950.2290000001</v>
      </c>
      <c r="AQ98">
        <v>1050660.49</v>
      </c>
      <c r="AR98">
        <v>1067577.027</v>
      </c>
      <c r="AS98">
        <v>1084809.983</v>
      </c>
      <c r="AT98">
        <v>1102344.6839999999</v>
      </c>
      <c r="AU98">
        <v>1119959.9099999999</v>
      </c>
      <c r="AV98">
        <v>1137612.9339999999</v>
      </c>
      <c r="AW98">
        <v>1155578.3689999999</v>
      </c>
    </row>
    <row r="99" spans="2:49" x14ac:dyDescent="0.25">
      <c r="B99" t="s">
        <v>383</v>
      </c>
      <c r="C99">
        <v>11699515.674308199</v>
      </c>
      <c r="D99">
        <v>11887355.182774801</v>
      </c>
      <c r="E99">
        <v>12078210.52</v>
      </c>
      <c r="F99">
        <v>12394981.560000001</v>
      </c>
      <c r="G99">
        <v>12131674.470000001</v>
      </c>
      <c r="H99">
        <v>11025625.220000001</v>
      </c>
      <c r="I99">
        <v>11249492.449999999</v>
      </c>
      <c r="J99">
        <v>11677302.66</v>
      </c>
      <c r="K99">
        <v>11476637.82</v>
      </c>
      <c r="L99">
        <v>11294711.949999999</v>
      </c>
      <c r="M99">
        <v>11344965.75</v>
      </c>
      <c r="N99">
        <v>11448802.85</v>
      </c>
      <c r="O99">
        <v>11882016.42</v>
      </c>
      <c r="P99">
        <v>12332159.07</v>
      </c>
      <c r="Q99">
        <v>12799915.810000001</v>
      </c>
      <c r="R99">
        <v>13286001.220000001</v>
      </c>
      <c r="S99">
        <v>13727367.210000001</v>
      </c>
      <c r="T99">
        <v>13715274.640000001</v>
      </c>
      <c r="U99">
        <v>13702610.25</v>
      </c>
      <c r="V99">
        <v>13962678.02</v>
      </c>
      <c r="W99">
        <v>13891551.789999999</v>
      </c>
      <c r="X99">
        <v>13829877.800000001</v>
      </c>
      <c r="Y99">
        <v>13587911.83</v>
      </c>
      <c r="Z99">
        <v>13468816.109999999</v>
      </c>
      <c r="AA99">
        <v>13373502.77</v>
      </c>
      <c r="AB99">
        <v>13284850.5</v>
      </c>
      <c r="AC99">
        <v>13212255.01</v>
      </c>
      <c r="AD99">
        <v>13173934.039999999</v>
      </c>
      <c r="AE99" s="100">
        <v>13134099.26</v>
      </c>
      <c r="AF99" s="100">
        <v>13097578.970000001</v>
      </c>
      <c r="AG99">
        <v>13065854.720000001</v>
      </c>
      <c r="AH99">
        <v>13058714.02</v>
      </c>
      <c r="AI99">
        <v>13029775.560000001</v>
      </c>
      <c r="AJ99" s="100">
        <v>12998507.289999999</v>
      </c>
      <c r="AK99">
        <v>12994085.640000001</v>
      </c>
      <c r="AL99">
        <v>12993384.109999999</v>
      </c>
      <c r="AM99">
        <v>12993082.140000001</v>
      </c>
      <c r="AN99">
        <v>13007941.369999999</v>
      </c>
      <c r="AO99">
        <v>13022187.890000001</v>
      </c>
      <c r="AP99">
        <v>13043553.869999999</v>
      </c>
      <c r="AQ99">
        <v>13089081.789999999</v>
      </c>
      <c r="AR99">
        <v>13126822</v>
      </c>
      <c r="AS99">
        <v>13176876.51</v>
      </c>
      <c r="AT99">
        <v>13236071.720000001</v>
      </c>
      <c r="AU99">
        <v>13291357.34</v>
      </c>
      <c r="AV99">
        <v>13348878.01</v>
      </c>
      <c r="AW99">
        <v>13468605.01</v>
      </c>
    </row>
    <row r="100" spans="2:49" x14ac:dyDescent="0.25">
      <c r="B100" t="s">
        <v>384</v>
      </c>
      <c r="C100">
        <v>12350720.798361</v>
      </c>
      <c r="D100">
        <v>12549015.615732601</v>
      </c>
      <c r="E100">
        <v>12750494.119999999</v>
      </c>
      <c r="F100">
        <v>13085877.93</v>
      </c>
      <c r="G100" s="100">
        <v>12810320.52</v>
      </c>
      <c r="H100">
        <v>11645485.41</v>
      </c>
      <c r="I100">
        <v>11886382.970000001</v>
      </c>
      <c r="J100">
        <v>12332057.449999999</v>
      </c>
      <c r="K100" s="100">
        <v>12122658.109999999</v>
      </c>
      <c r="L100" s="100">
        <v>11933334.810000001</v>
      </c>
      <c r="M100" s="100">
        <v>11987624.65</v>
      </c>
      <c r="N100">
        <v>12099488.49</v>
      </c>
      <c r="O100">
        <v>12555874.640000001</v>
      </c>
      <c r="P100">
        <v>13030065.74</v>
      </c>
      <c r="Q100">
        <v>13522781.4</v>
      </c>
      <c r="R100">
        <v>14034772.27</v>
      </c>
      <c r="S100">
        <v>14498707.9</v>
      </c>
      <c r="T100">
        <v>14499691.779999999</v>
      </c>
      <c r="U100">
        <v>14494831.310000001</v>
      </c>
      <c r="V100">
        <v>14763854.220000001</v>
      </c>
      <c r="W100">
        <v>14698184.74</v>
      </c>
      <c r="X100">
        <v>14641708.630000001</v>
      </c>
      <c r="Y100">
        <v>14404223.09</v>
      </c>
      <c r="Z100">
        <v>14291998.439999999</v>
      </c>
      <c r="AA100">
        <v>14205007.67</v>
      </c>
      <c r="AB100">
        <v>14125920.119999999</v>
      </c>
      <c r="AC100">
        <v>14064015.08</v>
      </c>
      <c r="AD100">
        <v>14037415.449999999</v>
      </c>
      <c r="AE100">
        <v>14009908.050000001</v>
      </c>
      <c r="AF100">
        <v>13986165.99</v>
      </c>
      <c r="AG100">
        <v>13967511.470000001</v>
      </c>
      <c r="AH100">
        <v>13973774.66</v>
      </c>
      <c r="AI100">
        <v>13958363.08</v>
      </c>
      <c r="AJ100">
        <v>13940916.539999999</v>
      </c>
      <c r="AK100">
        <v>13950749.720000001</v>
      </c>
      <c r="AL100">
        <v>13964684.779999999</v>
      </c>
      <c r="AM100">
        <v>13979418.289999999</v>
      </c>
      <c r="AN100">
        <v>14009735.15</v>
      </c>
      <c r="AO100">
        <v>14039861.390000001</v>
      </c>
      <c r="AP100">
        <v>14077504.1</v>
      </c>
      <c r="AQ100">
        <v>14139742.279999999</v>
      </c>
      <c r="AR100">
        <v>14194399.029999999</v>
      </c>
      <c r="AS100">
        <v>14261686.49</v>
      </c>
      <c r="AT100">
        <v>14338416.4</v>
      </c>
      <c r="AU100">
        <v>14411317.25</v>
      </c>
      <c r="AV100">
        <v>14486490.949999999</v>
      </c>
      <c r="AW100">
        <v>14624183.380000001</v>
      </c>
    </row>
    <row r="101" spans="2:49" x14ac:dyDescent="0.25">
      <c r="B101" t="s">
        <v>385</v>
      </c>
      <c r="C101" s="100">
        <v>155811501.157125</v>
      </c>
      <c r="D101" s="100">
        <v>158313105.20686001</v>
      </c>
      <c r="E101" s="100">
        <v>160854873.30000001</v>
      </c>
      <c r="F101">
        <v>158935077.30000001</v>
      </c>
      <c r="G101">
        <v>155353265</v>
      </c>
      <c r="H101">
        <v>155686160.19999999</v>
      </c>
      <c r="I101">
        <v>153172169.69999999</v>
      </c>
      <c r="J101">
        <v>149987950.90000001</v>
      </c>
      <c r="K101">
        <v>146029141.69999999</v>
      </c>
      <c r="L101">
        <v>143089862.19999999</v>
      </c>
      <c r="M101">
        <v>140637621</v>
      </c>
      <c r="N101">
        <v>138991460.59999999</v>
      </c>
      <c r="O101">
        <v>136974383.59999999</v>
      </c>
      <c r="P101">
        <v>133921236.7</v>
      </c>
      <c r="Q101">
        <v>129821526.5</v>
      </c>
      <c r="R101">
        <v>126740846.2</v>
      </c>
      <c r="S101">
        <v>124336285.8</v>
      </c>
      <c r="T101">
        <v>122042796.8</v>
      </c>
      <c r="U101">
        <v>120628680.90000001</v>
      </c>
      <c r="V101">
        <v>118622326.40000001</v>
      </c>
      <c r="W101">
        <v>116018069.7</v>
      </c>
      <c r="X101">
        <v>113068712.09999999</v>
      </c>
      <c r="Y101">
        <v>110386106.09999999</v>
      </c>
      <c r="Z101">
        <v>107740155.09999999</v>
      </c>
      <c r="AA101">
        <v>105165359.09999999</v>
      </c>
      <c r="AB101">
        <v>102666710.3</v>
      </c>
      <c r="AC101">
        <v>100223072.5</v>
      </c>
      <c r="AD101">
        <v>97809664.879999995</v>
      </c>
      <c r="AE101">
        <v>95373009.569999903</v>
      </c>
      <c r="AF101">
        <v>92946048.959999904</v>
      </c>
      <c r="AG101">
        <v>90534274.870000005</v>
      </c>
      <c r="AH101">
        <v>88127940.049999997</v>
      </c>
      <c r="AI101">
        <v>85860177.810000002</v>
      </c>
      <c r="AJ101">
        <v>83640843.890000001</v>
      </c>
      <c r="AK101">
        <v>81472739.590000004</v>
      </c>
      <c r="AL101">
        <v>79350367.879999995</v>
      </c>
      <c r="AM101">
        <v>77276447.450000003</v>
      </c>
      <c r="AN101">
        <v>75178719.950000003</v>
      </c>
      <c r="AO101">
        <v>73111340.439999998</v>
      </c>
      <c r="AP101">
        <v>71075497.159999996</v>
      </c>
      <c r="AQ101">
        <v>69076916.260000005</v>
      </c>
      <c r="AR101">
        <v>67113999.329999998</v>
      </c>
      <c r="AS101">
        <v>65092355.030000001</v>
      </c>
      <c r="AT101">
        <v>63067049.439999998</v>
      </c>
      <c r="AU101" s="100">
        <v>61065313.82</v>
      </c>
      <c r="AV101" s="100">
        <v>59100379.119999997</v>
      </c>
      <c r="AW101">
        <v>57193311.07</v>
      </c>
    </row>
    <row r="102" spans="2:49" x14ac:dyDescent="0.25">
      <c r="B102" t="s">
        <v>386</v>
      </c>
      <c r="C102" s="100">
        <v>1098851.8998263199</v>
      </c>
      <c r="D102" s="100">
        <v>1116494.32251175</v>
      </c>
      <c r="E102" s="100">
        <v>1134420</v>
      </c>
      <c r="F102" s="100">
        <v>1107052.706</v>
      </c>
      <c r="G102" s="100">
        <v>1078147.152</v>
      </c>
      <c r="H102" s="100">
        <v>1048801.365</v>
      </c>
      <c r="I102">
        <v>1024477.851</v>
      </c>
      <c r="J102" s="100">
        <v>999984.59699999995</v>
      </c>
      <c r="K102" s="100">
        <v>972502.68790000002</v>
      </c>
      <c r="L102" s="100">
        <v>942228.76549999998</v>
      </c>
      <c r="M102" s="100">
        <v>912763.93279999995</v>
      </c>
      <c r="N102" s="100">
        <v>887102.40179999999</v>
      </c>
      <c r="O102">
        <v>868059.90720000002</v>
      </c>
      <c r="P102">
        <v>852634.97580000001</v>
      </c>
      <c r="Q102">
        <v>835652.96860000002</v>
      </c>
      <c r="R102">
        <v>812232.45990000002</v>
      </c>
      <c r="S102">
        <v>787226.53269999998</v>
      </c>
      <c r="T102">
        <v>759040.03709999996</v>
      </c>
      <c r="U102">
        <v>729750.87120000005</v>
      </c>
      <c r="V102">
        <v>697608.75450000004</v>
      </c>
      <c r="W102">
        <v>666406.06339999998</v>
      </c>
      <c r="X102">
        <v>636385.47699999996</v>
      </c>
      <c r="Y102">
        <v>608822.40359999996</v>
      </c>
      <c r="Z102">
        <v>584733.82140000002</v>
      </c>
      <c r="AA102">
        <v>563609.60860000004</v>
      </c>
      <c r="AB102">
        <v>544878.8628</v>
      </c>
      <c r="AC102">
        <v>527988.41780000005</v>
      </c>
      <c r="AD102">
        <v>512526.26329999999</v>
      </c>
      <c r="AE102">
        <v>498194.10159999999</v>
      </c>
      <c r="AF102">
        <v>484777.98920000001</v>
      </c>
      <c r="AG102">
        <v>472126.85440000001</v>
      </c>
      <c r="AH102">
        <v>460144.68119999999</v>
      </c>
      <c r="AI102">
        <v>448732.17430000001</v>
      </c>
      <c r="AJ102">
        <v>437810.65120000002</v>
      </c>
      <c r="AK102">
        <v>427329.85190000001</v>
      </c>
      <c r="AL102">
        <v>417236.6666</v>
      </c>
      <c r="AM102">
        <v>407481.45600000001</v>
      </c>
      <c r="AN102">
        <v>398006.31699999998</v>
      </c>
      <c r="AO102">
        <v>388692.60489999998</v>
      </c>
      <c r="AP102">
        <v>379485.45569999999</v>
      </c>
      <c r="AQ102">
        <v>370383.3897</v>
      </c>
      <c r="AR102">
        <v>361390.44870000001</v>
      </c>
      <c r="AS102">
        <v>352507.51390000002</v>
      </c>
      <c r="AT102">
        <v>343705.68770000001</v>
      </c>
      <c r="AU102">
        <v>334971.86940000003</v>
      </c>
      <c r="AV102">
        <v>326311.18699999998</v>
      </c>
      <c r="AW102">
        <v>317835.397</v>
      </c>
    </row>
    <row r="103" spans="2:49" x14ac:dyDescent="0.25">
      <c r="B103" t="s">
        <v>387</v>
      </c>
      <c r="C103">
        <v>1098851.8998263199</v>
      </c>
      <c r="D103">
        <v>1116494.32251175</v>
      </c>
      <c r="E103">
        <v>1134420</v>
      </c>
      <c r="F103">
        <v>1107052.706</v>
      </c>
      <c r="G103">
        <v>1078147.152</v>
      </c>
      <c r="H103">
        <v>1048801.365</v>
      </c>
      <c r="I103">
        <v>1024477.851</v>
      </c>
      <c r="J103">
        <v>999984.59699999995</v>
      </c>
      <c r="K103">
        <v>972502.68790000002</v>
      </c>
      <c r="L103">
        <v>942228.76549999998</v>
      </c>
      <c r="M103">
        <v>912763.93279999995</v>
      </c>
      <c r="N103">
        <v>887102.40179999999</v>
      </c>
      <c r="O103">
        <v>868059.90720000002</v>
      </c>
      <c r="P103">
        <v>852634.97580000001</v>
      </c>
      <c r="Q103">
        <v>835652.96860000002</v>
      </c>
      <c r="R103">
        <v>812232.45990000002</v>
      </c>
      <c r="S103">
        <v>787226.53269999998</v>
      </c>
      <c r="T103">
        <v>759040.03709999996</v>
      </c>
      <c r="U103">
        <v>729750.87120000005</v>
      </c>
      <c r="V103">
        <v>697608.75450000004</v>
      </c>
      <c r="W103">
        <v>666406.06339999998</v>
      </c>
      <c r="X103">
        <v>636385.47699999996</v>
      </c>
      <c r="Y103">
        <v>608822.40359999996</v>
      </c>
      <c r="Z103">
        <v>584733.82140000002</v>
      </c>
      <c r="AA103">
        <v>563609.60860000004</v>
      </c>
      <c r="AB103">
        <v>544878.8628</v>
      </c>
      <c r="AC103">
        <v>527988.41780000005</v>
      </c>
      <c r="AD103">
        <v>512526.26329999999</v>
      </c>
      <c r="AE103">
        <v>498194.10159999999</v>
      </c>
      <c r="AF103">
        <v>484777.98920000001</v>
      </c>
      <c r="AG103">
        <v>472126.85440000001</v>
      </c>
      <c r="AH103">
        <v>460144.68119999999</v>
      </c>
      <c r="AI103">
        <v>448732.17430000001</v>
      </c>
      <c r="AJ103">
        <v>437810.65120000002</v>
      </c>
      <c r="AK103">
        <v>427329.85190000001</v>
      </c>
      <c r="AL103">
        <v>417236.6666</v>
      </c>
      <c r="AM103">
        <v>407481.45600000001</v>
      </c>
      <c r="AN103">
        <v>398006.31699999998</v>
      </c>
      <c r="AO103">
        <v>388692.60489999998</v>
      </c>
      <c r="AP103">
        <v>379485.45569999999</v>
      </c>
      <c r="AQ103">
        <v>370383.3897</v>
      </c>
      <c r="AR103">
        <v>361390.44870000001</v>
      </c>
      <c r="AS103">
        <v>352507.51390000002</v>
      </c>
      <c r="AT103">
        <v>343705.68770000001</v>
      </c>
      <c r="AU103">
        <v>334971.86940000003</v>
      </c>
      <c r="AV103">
        <v>326311.18699999998</v>
      </c>
      <c r="AW103">
        <v>317835.397</v>
      </c>
    </row>
    <row r="104" spans="2:49" x14ac:dyDescent="0.25">
      <c r="B104" t="s">
        <v>388</v>
      </c>
      <c r="C104" s="100">
        <v>116773651.530883</v>
      </c>
      <c r="D104">
        <v>118648490.27771901</v>
      </c>
      <c r="E104">
        <v>120553430.2</v>
      </c>
      <c r="F104">
        <v>119132006.40000001</v>
      </c>
      <c r="G104" s="100">
        <v>116579256.09999999</v>
      </c>
      <c r="H104">
        <v>117369127.90000001</v>
      </c>
      <c r="I104">
        <v>115115388.40000001</v>
      </c>
      <c r="J104">
        <v>112900939.5</v>
      </c>
      <c r="K104" s="100">
        <v>110444457.40000001</v>
      </c>
      <c r="L104" s="100">
        <v>108563582</v>
      </c>
      <c r="M104">
        <v>106852437.7</v>
      </c>
      <c r="N104" s="100">
        <v>105612806.8</v>
      </c>
      <c r="O104">
        <v>104494129.09999999</v>
      </c>
      <c r="P104">
        <v>103186315.2</v>
      </c>
      <c r="Q104">
        <v>101677852</v>
      </c>
      <c r="R104">
        <v>101184804.2</v>
      </c>
      <c r="S104">
        <v>101082017.7</v>
      </c>
      <c r="T104">
        <v>100036646</v>
      </c>
      <c r="U104">
        <v>99011073.530000001</v>
      </c>
      <c r="V104">
        <v>97301895.430000007</v>
      </c>
      <c r="W104">
        <v>95297247.700000003</v>
      </c>
      <c r="X104">
        <v>93053467.629999995</v>
      </c>
      <c r="Y104">
        <v>90892082.640000001</v>
      </c>
      <c r="Z104">
        <v>88822109.659999996</v>
      </c>
      <c r="AA104">
        <v>86827103.019999996</v>
      </c>
      <c r="AB104">
        <v>84884475.569999903</v>
      </c>
      <c r="AC104">
        <v>82966743.829999998</v>
      </c>
      <c r="AD104">
        <v>81041351.719999999</v>
      </c>
      <c r="AE104">
        <v>79075735.150000006</v>
      </c>
      <c r="AF104">
        <v>77098289.079999998</v>
      </c>
      <c r="AG104">
        <v>75121154.329999998</v>
      </c>
      <c r="AH104">
        <v>73128633.450000003</v>
      </c>
      <c r="AI104" s="100">
        <v>71170091.790000007</v>
      </c>
      <c r="AJ104">
        <v>69245945.060000002</v>
      </c>
      <c r="AK104">
        <v>67359506.260000005</v>
      </c>
      <c r="AL104" s="100">
        <v>65511719.799999997</v>
      </c>
      <c r="AM104">
        <v>63704575.109999999</v>
      </c>
      <c r="AN104">
        <v>61895163.170000002</v>
      </c>
      <c r="AO104">
        <v>60116948.710000001</v>
      </c>
      <c r="AP104">
        <v>58370410.579999998</v>
      </c>
      <c r="AQ104">
        <v>56658867.340000004</v>
      </c>
      <c r="AR104" s="100">
        <v>54982016.670000002</v>
      </c>
      <c r="AS104">
        <v>53237901.229999997</v>
      </c>
      <c r="AT104">
        <v>51495023.719999999</v>
      </c>
      <c r="AU104">
        <v>49778239.700000003</v>
      </c>
      <c r="AV104">
        <v>48098291.240000002</v>
      </c>
      <c r="AW104">
        <v>46467158.399999999</v>
      </c>
    </row>
    <row r="105" spans="2:49" x14ac:dyDescent="0.25">
      <c r="B105" t="s">
        <v>389</v>
      </c>
      <c r="C105" s="100">
        <v>116773651.530883</v>
      </c>
      <c r="D105">
        <v>118648490.27771901</v>
      </c>
      <c r="E105">
        <v>120553430.2</v>
      </c>
      <c r="F105">
        <v>119132006.40000001</v>
      </c>
      <c r="G105" s="100">
        <v>116579256.09999999</v>
      </c>
      <c r="H105">
        <v>117369127.90000001</v>
      </c>
      <c r="I105">
        <v>115115388.40000001</v>
      </c>
      <c r="J105">
        <v>112900939.5</v>
      </c>
      <c r="K105" s="100">
        <v>110444457.40000001</v>
      </c>
      <c r="L105" s="100">
        <v>108563582</v>
      </c>
      <c r="M105">
        <v>106852437.7</v>
      </c>
      <c r="N105">
        <v>105612806.8</v>
      </c>
      <c r="O105">
        <v>104494129.09999999</v>
      </c>
      <c r="P105">
        <v>103186315.2</v>
      </c>
      <c r="Q105">
        <v>101677852</v>
      </c>
      <c r="R105">
        <v>101184804.2</v>
      </c>
      <c r="S105">
        <v>101082017.7</v>
      </c>
      <c r="T105">
        <v>100036646</v>
      </c>
      <c r="U105">
        <v>99011073.530000001</v>
      </c>
      <c r="V105">
        <v>97301895.430000007</v>
      </c>
      <c r="W105">
        <v>95297247.700000003</v>
      </c>
      <c r="X105">
        <v>93053467.629999995</v>
      </c>
      <c r="Y105">
        <v>90892082.640000001</v>
      </c>
      <c r="Z105">
        <v>88822109.659999996</v>
      </c>
      <c r="AA105">
        <v>86827103.019999996</v>
      </c>
      <c r="AB105">
        <v>84884475.569999903</v>
      </c>
      <c r="AC105">
        <v>82966743.829999998</v>
      </c>
      <c r="AD105">
        <v>81041351.719999999</v>
      </c>
      <c r="AE105">
        <v>79075735.150000006</v>
      </c>
      <c r="AF105">
        <v>77098289.079999998</v>
      </c>
      <c r="AG105">
        <v>75121154.329999998</v>
      </c>
      <c r="AH105">
        <v>73128633.450000003</v>
      </c>
      <c r="AI105">
        <v>71170091.790000007</v>
      </c>
      <c r="AJ105">
        <v>69245945.060000002</v>
      </c>
      <c r="AK105">
        <v>67359506.260000005</v>
      </c>
      <c r="AL105">
        <v>65511719.799999997</v>
      </c>
      <c r="AM105">
        <v>63704575.109999999</v>
      </c>
      <c r="AN105">
        <v>61895163.170000002</v>
      </c>
      <c r="AO105">
        <v>60116948.710000001</v>
      </c>
      <c r="AP105">
        <v>58370410.579999998</v>
      </c>
      <c r="AQ105">
        <v>56658867.340000004</v>
      </c>
      <c r="AR105">
        <v>54982016.670000002</v>
      </c>
      <c r="AS105">
        <v>53237901.229999997</v>
      </c>
      <c r="AT105">
        <v>51495023.719999999</v>
      </c>
      <c r="AU105">
        <v>49778239.700000003</v>
      </c>
      <c r="AV105">
        <v>48098291.240000002</v>
      </c>
      <c r="AW105">
        <v>46467158.399999999</v>
      </c>
    </row>
    <row r="106" spans="2:49" x14ac:dyDescent="0.25">
      <c r="B106" t="s">
        <v>390</v>
      </c>
      <c r="C106">
        <v>37938997.726415001</v>
      </c>
      <c r="D106">
        <v>38548120.6066292</v>
      </c>
      <c r="E106">
        <v>39167023.149999999</v>
      </c>
      <c r="F106">
        <v>38696018.109999999</v>
      </c>
      <c r="G106">
        <v>37695861.780000001</v>
      </c>
      <c r="H106">
        <v>37268230.979999997</v>
      </c>
      <c r="I106">
        <v>37032303.420000002</v>
      </c>
      <c r="J106">
        <v>36087026.770000003</v>
      </c>
      <c r="K106" s="100">
        <v>34612181.630000003</v>
      </c>
      <c r="L106" s="100">
        <v>33584051.350000001</v>
      </c>
      <c r="M106">
        <v>32872419.32</v>
      </c>
      <c r="N106">
        <v>32491551.359999999</v>
      </c>
      <c r="O106">
        <v>31612194.629999999</v>
      </c>
      <c r="P106">
        <v>29882286.530000001</v>
      </c>
      <c r="Q106">
        <v>27308021.59</v>
      </c>
      <c r="R106">
        <v>24743809.539999999</v>
      </c>
      <c r="S106">
        <v>22467041.59</v>
      </c>
      <c r="T106">
        <v>21247110.77</v>
      </c>
      <c r="U106">
        <v>20887856.440000001</v>
      </c>
      <c r="V106">
        <v>20622822.18</v>
      </c>
      <c r="W106">
        <v>20054415.93</v>
      </c>
      <c r="X106">
        <v>19378859.02</v>
      </c>
      <c r="Y106">
        <v>18885201.100000001</v>
      </c>
      <c r="Z106">
        <v>18333311.670000002</v>
      </c>
      <c r="AA106">
        <v>17774646.449999999</v>
      </c>
      <c r="AB106">
        <v>17237355.899999999</v>
      </c>
      <c r="AC106">
        <v>16728340.210000001</v>
      </c>
      <c r="AD106">
        <v>16255786.9</v>
      </c>
      <c r="AE106">
        <v>15799080.32</v>
      </c>
      <c r="AF106">
        <v>15362981.9</v>
      </c>
      <c r="AG106">
        <v>14940993.689999999</v>
      </c>
      <c r="AH106">
        <v>14539161.92</v>
      </c>
      <c r="AI106">
        <v>14241353.85</v>
      </c>
      <c r="AJ106">
        <v>13957088.17</v>
      </c>
      <c r="AK106">
        <v>13685903.470000001</v>
      </c>
      <c r="AL106">
        <v>13421411.42</v>
      </c>
      <c r="AM106">
        <v>13164390.890000001</v>
      </c>
      <c r="AN106">
        <v>12885550.460000001</v>
      </c>
      <c r="AO106">
        <v>12605699.130000001</v>
      </c>
      <c r="AP106">
        <v>12325601.130000001</v>
      </c>
      <c r="AQ106">
        <v>12047665.529999999</v>
      </c>
      <c r="AR106">
        <v>11770592.199999999</v>
      </c>
      <c r="AS106">
        <v>11501946.289999999</v>
      </c>
      <c r="AT106">
        <v>11228320.029999999</v>
      </c>
      <c r="AU106">
        <v>10952102.25</v>
      </c>
      <c r="AV106">
        <v>10675776.689999999</v>
      </c>
      <c r="AW106">
        <v>10408317.27</v>
      </c>
    </row>
    <row r="107" spans="2:49" x14ac:dyDescent="0.25">
      <c r="B107" t="s">
        <v>391</v>
      </c>
      <c r="C107" s="100">
        <v>37938997.726415001</v>
      </c>
      <c r="D107" s="100">
        <v>38548120.6066292</v>
      </c>
      <c r="E107" s="100">
        <v>39167023.149999999</v>
      </c>
      <c r="F107" s="100">
        <v>38696018.109999999</v>
      </c>
      <c r="G107" s="100">
        <v>37695861.780000001</v>
      </c>
      <c r="H107">
        <v>37268230.979999997</v>
      </c>
      <c r="I107">
        <v>37032303.420000002</v>
      </c>
      <c r="J107">
        <v>36087026.770000003</v>
      </c>
      <c r="K107" s="100">
        <v>34612181.630000003</v>
      </c>
      <c r="L107" s="100">
        <v>33584051.350000001</v>
      </c>
      <c r="M107">
        <v>32872419.32</v>
      </c>
      <c r="N107">
        <v>32491551.359999999</v>
      </c>
      <c r="O107">
        <v>31612194.629999999</v>
      </c>
      <c r="P107">
        <v>29882286.530000001</v>
      </c>
      <c r="Q107">
        <v>27308021.59</v>
      </c>
      <c r="R107">
        <v>24743809.539999999</v>
      </c>
      <c r="S107">
        <v>22467041.59</v>
      </c>
      <c r="T107">
        <v>21247110.77</v>
      </c>
      <c r="U107">
        <v>20887856.440000001</v>
      </c>
      <c r="V107">
        <v>20622822.18</v>
      </c>
      <c r="W107">
        <v>20054415.93</v>
      </c>
      <c r="X107">
        <v>19378859.02</v>
      </c>
      <c r="Y107">
        <v>18885201.100000001</v>
      </c>
      <c r="Z107">
        <v>18333311.670000002</v>
      </c>
      <c r="AA107">
        <v>17774646.449999999</v>
      </c>
      <c r="AB107">
        <v>17237355.899999999</v>
      </c>
      <c r="AC107">
        <v>16728340.210000001</v>
      </c>
      <c r="AD107">
        <v>16255786.9</v>
      </c>
      <c r="AE107">
        <v>15799080.32</v>
      </c>
      <c r="AF107">
        <v>15362981.9</v>
      </c>
      <c r="AG107">
        <v>14940993.689999999</v>
      </c>
      <c r="AH107">
        <v>14539161.92</v>
      </c>
      <c r="AI107">
        <v>14241353.85</v>
      </c>
      <c r="AJ107">
        <v>13957088.17</v>
      </c>
      <c r="AK107">
        <v>13685903.470000001</v>
      </c>
      <c r="AL107">
        <v>13421411.42</v>
      </c>
      <c r="AM107">
        <v>13164390.890000001</v>
      </c>
      <c r="AN107">
        <v>12885550.460000001</v>
      </c>
      <c r="AO107">
        <v>12605699.130000001</v>
      </c>
      <c r="AP107">
        <v>12325601.130000001</v>
      </c>
      <c r="AQ107">
        <v>12047665.529999999</v>
      </c>
      <c r="AR107">
        <v>11770592.199999999</v>
      </c>
      <c r="AS107">
        <v>11501946.289999999</v>
      </c>
      <c r="AT107">
        <v>11228320.029999999</v>
      </c>
      <c r="AU107">
        <v>10952102.25</v>
      </c>
      <c r="AV107">
        <v>10675776.689999999</v>
      </c>
      <c r="AW107">
        <v>10408317.27</v>
      </c>
    </row>
    <row r="108" spans="2:49" x14ac:dyDescent="0.25">
      <c r="B108" t="s">
        <v>392</v>
      </c>
      <c r="C108">
        <v>7252609.7292197198</v>
      </c>
      <c r="D108">
        <v>7369052.7243454298</v>
      </c>
      <c r="E108">
        <v>7487365.2489999998</v>
      </c>
      <c r="F108">
        <v>7637028.0080000004</v>
      </c>
      <c r="G108" s="100">
        <v>7344383.6540000001</v>
      </c>
      <c r="H108">
        <v>7407611.0939999996</v>
      </c>
      <c r="I108">
        <v>7679516.3779999996</v>
      </c>
      <c r="J108">
        <v>7381655.9879999999</v>
      </c>
      <c r="K108" s="100">
        <v>7169780.5199999996</v>
      </c>
      <c r="L108" s="100">
        <v>6781973.7570000002</v>
      </c>
      <c r="M108">
        <v>7032506.5609999998</v>
      </c>
      <c r="N108">
        <v>7128465.3289999999</v>
      </c>
      <c r="O108">
        <v>7418653.8250000002</v>
      </c>
      <c r="P108">
        <v>7519866.2319999998</v>
      </c>
      <c r="Q108">
        <v>7406596.4510000004</v>
      </c>
      <c r="R108">
        <v>7402772.6140000001</v>
      </c>
      <c r="S108">
        <v>7430355.5669999998</v>
      </c>
      <c r="T108">
        <v>7375478.6969999997</v>
      </c>
      <c r="U108">
        <v>7332644.3569999998</v>
      </c>
      <c r="V108">
        <v>7326143.7759999996</v>
      </c>
      <c r="W108">
        <v>7294428.7379999999</v>
      </c>
      <c r="X108">
        <v>7250186.6059999997</v>
      </c>
      <c r="Y108">
        <v>7256365.4680000003</v>
      </c>
      <c r="Z108">
        <v>7308609.1459999997</v>
      </c>
      <c r="AA108">
        <v>7391946.6770000001</v>
      </c>
      <c r="AB108">
        <v>7496705.4220000003</v>
      </c>
      <c r="AC108">
        <v>7615746.2939999998</v>
      </c>
      <c r="AD108">
        <v>7745093.4299999997</v>
      </c>
      <c r="AE108">
        <v>7878475.71</v>
      </c>
      <c r="AF108">
        <v>8012953.5460000001</v>
      </c>
      <c r="AG108">
        <v>8147244.7800000003</v>
      </c>
      <c r="AH108">
        <v>8283759.5140000004</v>
      </c>
      <c r="AI108">
        <v>8421500.7589999996</v>
      </c>
      <c r="AJ108">
        <v>8560652.7650000006</v>
      </c>
      <c r="AK108">
        <v>8702919.0690000001</v>
      </c>
      <c r="AL108">
        <v>8847349.4820000008</v>
      </c>
      <c r="AM108">
        <v>8993952.3729999997</v>
      </c>
      <c r="AN108">
        <v>9126166.2679999899</v>
      </c>
      <c r="AO108">
        <v>9249768.9450000003</v>
      </c>
      <c r="AP108">
        <v>9367757.0120000001</v>
      </c>
      <c r="AQ108">
        <v>9483943.0710000005</v>
      </c>
      <c r="AR108">
        <v>9597326.432</v>
      </c>
      <c r="AS108">
        <v>9710463.034</v>
      </c>
      <c r="AT108">
        <v>9819630.0370000005</v>
      </c>
      <c r="AU108">
        <v>9925391.9969999995</v>
      </c>
      <c r="AV108">
        <v>10030217.060000001</v>
      </c>
      <c r="AW108">
        <v>10143641.310000001</v>
      </c>
    </row>
    <row r="109" spans="2:49" x14ac:dyDescent="0.25">
      <c r="B109" t="s">
        <v>393</v>
      </c>
      <c r="C109">
        <v>11430890.812091799</v>
      </c>
      <c r="D109">
        <v>11614417.4615063</v>
      </c>
      <c r="E109">
        <v>11800890.689999999</v>
      </c>
      <c r="F109">
        <v>11868700.91</v>
      </c>
      <c r="G109" s="100">
        <v>11317588.24</v>
      </c>
      <c r="H109" s="100">
        <v>11321275.359999999</v>
      </c>
      <c r="I109" s="100">
        <v>11208169.34</v>
      </c>
      <c r="J109" s="100">
        <v>11050225.189999999</v>
      </c>
      <c r="K109" s="100">
        <v>10403973.92</v>
      </c>
      <c r="L109" s="100">
        <v>10060611.050000001</v>
      </c>
      <c r="M109">
        <v>10095889.689999999</v>
      </c>
      <c r="N109">
        <v>10257734.199999999</v>
      </c>
      <c r="O109">
        <v>10007505.359999999</v>
      </c>
      <c r="P109">
        <v>9382261.24599999</v>
      </c>
      <c r="Q109">
        <v>8553837.1840000004</v>
      </c>
      <c r="R109">
        <v>7920509.3540000003</v>
      </c>
      <c r="S109">
        <v>7683971.3760000002</v>
      </c>
      <c r="T109">
        <v>7550479.71</v>
      </c>
      <c r="U109">
        <v>7566283.8820000002</v>
      </c>
      <c r="V109">
        <v>7685020.7470000004</v>
      </c>
      <c r="W109">
        <v>7783325.9630000005</v>
      </c>
      <c r="X109">
        <v>7881792.7170000002</v>
      </c>
      <c r="Y109">
        <v>8004187.2439999999</v>
      </c>
      <c r="Z109">
        <v>8152204.1679999996</v>
      </c>
      <c r="AA109">
        <v>8318506.7230000002</v>
      </c>
      <c r="AB109">
        <v>8498855.7789999899</v>
      </c>
      <c r="AC109">
        <v>8688602.9780000001</v>
      </c>
      <c r="AD109">
        <v>8883623.1140000001</v>
      </c>
      <c r="AE109">
        <v>9076639.2960000001</v>
      </c>
      <c r="AF109">
        <v>9263303.5460000001</v>
      </c>
      <c r="AG109">
        <v>9441330.7890000008</v>
      </c>
      <c r="AH109">
        <v>9615269.2210000008</v>
      </c>
      <c r="AI109">
        <v>9804509.50699999</v>
      </c>
      <c r="AJ109">
        <v>9993052.5270000007</v>
      </c>
      <c r="AK109">
        <v>10182586.029999999</v>
      </c>
      <c r="AL109">
        <v>10373954.34</v>
      </c>
      <c r="AM109">
        <v>10568888.449999999</v>
      </c>
      <c r="AN109">
        <v>10745793.439999999</v>
      </c>
      <c r="AO109">
        <v>10917715.25</v>
      </c>
      <c r="AP109">
        <v>11087821.470000001</v>
      </c>
      <c r="AQ109">
        <v>11258374.529999999</v>
      </c>
      <c r="AR109">
        <v>11429974.640000001</v>
      </c>
      <c r="AS109">
        <v>11611755.08</v>
      </c>
      <c r="AT109">
        <v>11792229.960000001</v>
      </c>
      <c r="AU109">
        <v>11970996.77</v>
      </c>
      <c r="AV109">
        <v>12149501.09</v>
      </c>
      <c r="AW109">
        <v>12331054.92</v>
      </c>
    </row>
    <row r="110" spans="2:49" x14ac:dyDescent="0.25">
      <c r="B110" t="s">
        <v>394</v>
      </c>
      <c r="C110">
        <v>1153462.4058594101</v>
      </c>
      <c r="D110" s="100">
        <v>1171981.6178834699</v>
      </c>
      <c r="E110" s="100">
        <v>1190798.162</v>
      </c>
      <c r="F110" s="100">
        <v>1153197.4850000001</v>
      </c>
      <c r="G110">
        <v>1074943.439</v>
      </c>
      <c r="H110">
        <v>928561.24840000004</v>
      </c>
      <c r="I110" s="100">
        <v>975161.74280000001</v>
      </c>
      <c r="J110" s="100">
        <v>941915.84299999999</v>
      </c>
      <c r="K110" s="100">
        <v>883412.02350000001</v>
      </c>
      <c r="L110" s="100">
        <v>837235.71589999995</v>
      </c>
      <c r="M110">
        <v>822292.34750000003</v>
      </c>
      <c r="N110">
        <v>845003.90119999996</v>
      </c>
      <c r="O110">
        <v>841946.37509999995</v>
      </c>
      <c r="P110">
        <v>802070.9976</v>
      </c>
      <c r="Q110">
        <v>737510.09990000003</v>
      </c>
      <c r="R110">
        <v>680558.95490000001</v>
      </c>
      <c r="S110">
        <v>603558.20440000005</v>
      </c>
      <c r="T110">
        <v>571788.01359999995</v>
      </c>
      <c r="U110">
        <v>556032.04810000001</v>
      </c>
      <c r="V110">
        <v>543254.74360000005</v>
      </c>
      <c r="W110">
        <v>534588.43169999996</v>
      </c>
      <c r="X110">
        <v>529036.87789999996</v>
      </c>
      <c r="Y110">
        <v>530804.45460000006</v>
      </c>
      <c r="Z110">
        <v>535703.91570000001</v>
      </c>
      <c r="AA110">
        <v>541854.75009999995</v>
      </c>
      <c r="AB110">
        <v>548476.86950000003</v>
      </c>
      <c r="AC110">
        <v>555377.01379999996</v>
      </c>
      <c r="AD110">
        <v>562708.20819999999</v>
      </c>
      <c r="AE110">
        <v>569103.83010000002</v>
      </c>
      <c r="AF110">
        <v>575911.21900000004</v>
      </c>
      <c r="AG110">
        <v>582806.08420000004</v>
      </c>
      <c r="AH110">
        <v>589063.17469999997</v>
      </c>
      <c r="AI110">
        <v>598749.11950000003</v>
      </c>
      <c r="AJ110">
        <v>608457.2905</v>
      </c>
      <c r="AK110">
        <v>618321.96380000003</v>
      </c>
      <c r="AL110">
        <v>628300.5514</v>
      </c>
      <c r="AM110">
        <v>638389.52910000004</v>
      </c>
      <c r="AN110">
        <v>648409.23809999996</v>
      </c>
      <c r="AO110">
        <v>657683.48499999999</v>
      </c>
      <c r="AP110">
        <v>666494.08829999994</v>
      </c>
      <c r="AQ110">
        <v>675068.26899999997</v>
      </c>
      <c r="AR110">
        <v>683446.57869999995</v>
      </c>
      <c r="AS110">
        <v>687299.4987</v>
      </c>
      <c r="AT110">
        <v>693228.14139999996</v>
      </c>
      <c r="AU110">
        <v>699822.34420000005</v>
      </c>
      <c r="AV110">
        <v>706665.34539999999</v>
      </c>
      <c r="AW110">
        <v>713839.64879999997</v>
      </c>
    </row>
    <row r="111" spans="2:49" x14ac:dyDescent="0.25">
      <c r="B111" t="s">
        <v>395</v>
      </c>
      <c r="C111">
        <v>6213226.6268323902</v>
      </c>
      <c r="D111">
        <v>6312981.9900512798</v>
      </c>
      <c r="E111">
        <v>6414338.9579999996</v>
      </c>
      <c r="F111">
        <v>6448293.8550000004</v>
      </c>
      <c r="G111">
        <v>5914455.3729999997</v>
      </c>
      <c r="H111">
        <v>5203121.5039999997</v>
      </c>
      <c r="I111">
        <v>5296041.6270000003</v>
      </c>
      <c r="J111">
        <v>5718637.1160000004</v>
      </c>
      <c r="K111">
        <v>5134222.8990000002</v>
      </c>
      <c r="L111">
        <v>4876087.9170000004</v>
      </c>
      <c r="M111">
        <v>4947321.4749999996</v>
      </c>
      <c r="N111">
        <v>5048505.8669999996</v>
      </c>
      <c r="O111">
        <v>5055915.4550000001</v>
      </c>
      <c r="P111">
        <v>4810046.3039999995</v>
      </c>
      <c r="Q111">
        <v>4474402.9009999996</v>
      </c>
      <c r="R111">
        <v>4251523.5820000004</v>
      </c>
      <c r="S111" s="100">
        <v>4106725.5660000001</v>
      </c>
      <c r="T111" s="100">
        <v>4018650.0260000001</v>
      </c>
      <c r="U111" s="100">
        <v>4018769.2620000001</v>
      </c>
      <c r="V111" s="100">
        <v>4062259.1</v>
      </c>
      <c r="W111">
        <v>4086220.7969999998</v>
      </c>
      <c r="X111">
        <v>4096316.105</v>
      </c>
      <c r="Y111">
        <v>4105198.804</v>
      </c>
      <c r="Z111">
        <v>4133779.8420000002</v>
      </c>
      <c r="AA111">
        <v>4178324.2370000002</v>
      </c>
      <c r="AB111">
        <v>4235846.1720000003</v>
      </c>
      <c r="AC111">
        <v>4302813.4270000001</v>
      </c>
      <c r="AD111">
        <v>4374867.7690000003</v>
      </c>
      <c r="AE111">
        <v>4447546.3530000001</v>
      </c>
      <c r="AF111">
        <v>4520037.2879999997</v>
      </c>
      <c r="AG111">
        <v>4591381.5630000001</v>
      </c>
      <c r="AH111">
        <v>4662700.182</v>
      </c>
      <c r="AI111">
        <v>4737683.1229999997</v>
      </c>
      <c r="AJ111">
        <v>4812727.591</v>
      </c>
      <c r="AK111">
        <v>4889129.0329999998</v>
      </c>
      <c r="AL111">
        <v>4966487.5369999995</v>
      </c>
      <c r="AM111">
        <v>5045030.6260000002</v>
      </c>
      <c r="AN111">
        <v>5106983.9800000004</v>
      </c>
      <c r="AO111">
        <v>5158603.943</v>
      </c>
      <c r="AP111">
        <v>5202974.8940000003</v>
      </c>
      <c r="AQ111">
        <v>5242643.2570000002</v>
      </c>
      <c r="AR111">
        <v>5277694.8109999998</v>
      </c>
      <c r="AS111">
        <v>5314709.0070000002</v>
      </c>
      <c r="AT111">
        <v>5353278.2949999999</v>
      </c>
      <c r="AU111">
        <v>5392078.6569999997</v>
      </c>
      <c r="AV111">
        <v>5431005.6670000004</v>
      </c>
      <c r="AW111">
        <v>5472335.517</v>
      </c>
    </row>
    <row r="112" spans="2:49" x14ac:dyDescent="0.25">
      <c r="B112" t="s">
        <v>396</v>
      </c>
      <c r="C112" s="100">
        <v>19075228.1274589</v>
      </c>
      <c r="D112">
        <v>19381487.085102599</v>
      </c>
      <c r="E112">
        <v>19692663.129999999</v>
      </c>
      <c r="F112">
        <v>19855674.449999999</v>
      </c>
      <c r="G112" s="100">
        <v>18244837.59</v>
      </c>
      <c r="H112">
        <v>15905024.1</v>
      </c>
      <c r="I112">
        <v>16227398.52</v>
      </c>
      <c r="J112">
        <v>17740962.370000001</v>
      </c>
      <c r="K112">
        <v>15889892.1</v>
      </c>
      <c r="L112">
        <v>15099952.9</v>
      </c>
      <c r="M112">
        <v>15301208.85</v>
      </c>
      <c r="N112">
        <v>15415938.52</v>
      </c>
      <c r="O112">
        <v>15389315.119999999</v>
      </c>
      <c r="P112">
        <v>14753916.9</v>
      </c>
      <c r="Q112">
        <v>13925305.550000001</v>
      </c>
      <c r="R112">
        <v>13398976.560000001</v>
      </c>
      <c r="S112" s="100">
        <v>13119763.24</v>
      </c>
      <c r="T112" s="100">
        <v>12618870.630000001</v>
      </c>
      <c r="U112" s="100">
        <v>12451613.970000001</v>
      </c>
      <c r="V112" s="100">
        <v>12624388.98</v>
      </c>
      <c r="W112">
        <v>12503802.98</v>
      </c>
      <c r="X112">
        <v>12360132</v>
      </c>
      <c r="Y112">
        <v>12084098.58</v>
      </c>
      <c r="Z112">
        <v>11950459.35</v>
      </c>
      <c r="AA112">
        <v>11868142.68</v>
      </c>
      <c r="AB112">
        <v>11813191.119999999</v>
      </c>
      <c r="AC112">
        <v>11784017.689999999</v>
      </c>
      <c r="AD112">
        <v>11785343.939999999</v>
      </c>
      <c r="AE112">
        <v>11780831.060000001</v>
      </c>
      <c r="AF112">
        <v>11774380.43</v>
      </c>
      <c r="AG112">
        <v>11767178.560000001</v>
      </c>
      <c r="AH112">
        <v>11778689.310000001</v>
      </c>
      <c r="AI112">
        <v>11770765.880000001</v>
      </c>
      <c r="AJ112">
        <v>11757332.439999999</v>
      </c>
      <c r="AK112">
        <v>11766002.619999999</v>
      </c>
      <c r="AL112">
        <v>11775883.32</v>
      </c>
      <c r="AM112">
        <v>11784172.83</v>
      </c>
      <c r="AN112">
        <v>11762411.060000001</v>
      </c>
      <c r="AO112">
        <v>11710784.67</v>
      </c>
      <c r="AP112">
        <v>11644570.289999999</v>
      </c>
      <c r="AQ112">
        <v>11584807.76</v>
      </c>
      <c r="AR112">
        <v>11506561.93</v>
      </c>
      <c r="AS112">
        <v>11445811.550000001</v>
      </c>
      <c r="AT112">
        <v>11397865.35</v>
      </c>
      <c r="AU112">
        <v>11350079.939999999</v>
      </c>
      <c r="AV112">
        <v>11307213.51</v>
      </c>
      <c r="AW112">
        <v>11320614.109999999</v>
      </c>
    </row>
    <row r="113" spans="2:49" x14ac:dyDescent="0.25">
      <c r="B113" t="s">
        <v>397</v>
      </c>
      <c r="C113">
        <v>14430721.2592922</v>
      </c>
      <c r="D113">
        <v>14662411.1568592</v>
      </c>
      <c r="E113">
        <v>14897820.91</v>
      </c>
      <c r="F113">
        <v>14904902.9</v>
      </c>
      <c r="G113">
        <v>13898798.109999999</v>
      </c>
      <c r="H113">
        <v>12681300.18</v>
      </c>
      <c r="I113">
        <v>13162441.609999999</v>
      </c>
      <c r="J113">
        <v>12270162.050000001</v>
      </c>
      <c r="K113">
        <v>11170307.699999999</v>
      </c>
      <c r="L113">
        <v>10966142.83</v>
      </c>
      <c r="M113">
        <v>10862737.699999999</v>
      </c>
      <c r="N113">
        <v>11410320.1</v>
      </c>
      <c r="O113">
        <v>11119518.560000001</v>
      </c>
      <c r="P113">
        <v>10285042.48</v>
      </c>
      <c r="Q113">
        <v>9313060.9010000005</v>
      </c>
      <c r="R113">
        <v>8669076.0779999997</v>
      </c>
      <c r="S113">
        <v>8347777.75</v>
      </c>
      <c r="T113">
        <v>8135542.0520000001</v>
      </c>
      <c r="U113" s="100">
        <v>8143614.3370000003</v>
      </c>
      <c r="V113">
        <v>8240590.7779999999</v>
      </c>
      <c r="W113">
        <v>8272847.0999999996</v>
      </c>
      <c r="X113">
        <v>8251927.0630000001</v>
      </c>
      <c r="Y113">
        <v>8200006.0460000001</v>
      </c>
      <c r="Z113">
        <v>8166477.9859999996</v>
      </c>
      <c r="AA113">
        <v>8151448.6770000001</v>
      </c>
      <c r="AB113">
        <v>8154448.5619999999</v>
      </c>
      <c r="AC113">
        <v>8170630.3210000005</v>
      </c>
      <c r="AD113">
        <v>8198263.1739999996</v>
      </c>
      <c r="AE113">
        <v>8227296.4129999997</v>
      </c>
      <c r="AF113">
        <v>8255424.7410000004</v>
      </c>
      <c r="AG113">
        <v>8281175.1569999997</v>
      </c>
      <c r="AH113">
        <v>8306341.551</v>
      </c>
      <c r="AI113">
        <v>8335135.9079999998</v>
      </c>
      <c r="AJ113">
        <v>8363947.2419999996</v>
      </c>
      <c r="AK113">
        <v>8394339.1439999994</v>
      </c>
      <c r="AL113">
        <v>8425496.9330000002</v>
      </c>
      <c r="AM113">
        <v>8457513.8159999996</v>
      </c>
      <c r="AN113">
        <v>8465293.0280000009</v>
      </c>
      <c r="AO113">
        <v>8459639.2060000002</v>
      </c>
      <c r="AP113">
        <v>8445159.1870000008</v>
      </c>
      <c r="AQ113">
        <v>8425871.9179999996</v>
      </c>
      <c r="AR113">
        <v>8402083.0730000008</v>
      </c>
      <c r="AS113">
        <v>8380208.6320000002</v>
      </c>
      <c r="AT113">
        <v>8358194.6780000003</v>
      </c>
      <c r="AU113">
        <v>8335856.9050000003</v>
      </c>
      <c r="AV113">
        <v>8313639.6229999997</v>
      </c>
      <c r="AW113">
        <v>8295247.3420000002</v>
      </c>
    </row>
    <row r="114" spans="2:49" x14ac:dyDescent="0.25">
      <c r="B114" t="s">
        <v>398</v>
      </c>
      <c r="C114">
        <v>9280975.6555804294</v>
      </c>
      <c r="D114">
        <v>9429984.7217474096</v>
      </c>
      <c r="E114">
        <v>9581386.1769999899</v>
      </c>
      <c r="F114">
        <v>9629300.7100000009</v>
      </c>
      <c r="G114">
        <v>9431188.1710000001</v>
      </c>
      <c r="H114">
        <v>8841915.6060000006</v>
      </c>
      <c r="I114">
        <v>9102860.7919999994</v>
      </c>
      <c r="J114">
        <v>8999383.7080000006</v>
      </c>
      <c r="K114">
        <v>8633821.6469999999</v>
      </c>
      <c r="L114">
        <v>8643719.1950000003</v>
      </c>
      <c r="M114">
        <v>8649312.1239999998</v>
      </c>
      <c r="N114">
        <v>8863945.2660000008</v>
      </c>
      <c r="O114">
        <v>8779786.2479999997</v>
      </c>
      <c r="P114">
        <v>8493369.625</v>
      </c>
      <c r="Q114">
        <v>8155587.824</v>
      </c>
      <c r="R114">
        <v>7918947.4400000004</v>
      </c>
      <c r="S114">
        <v>7558649.9579999996</v>
      </c>
      <c r="T114">
        <v>7359704.6220000004</v>
      </c>
      <c r="U114">
        <v>7301280.2999999998</v>
      </c>
      <c r="V114">
        <v>7324242.0010000002</v>
      </c>
      <c r="W114">
        <v>7318345.7450000001</v>
      </c>
      <c r="X114">
        <v>7296217.568</v>
      </c>
      <c r="Y114">
        <v>7297955.023</v>
      </c>
      <c r="Z114">
        <v>7318383.307</v>
      </c>
      <c r="AA114">
        <v>7349201.767</v>
      </c>
      <c r="AB114">
        <v>7388056.4759999998</v>
      </c>
      <c r="AC114">
        <v>7434522.341</v>
      </c>
      <c r="AD114">
        <v>7490373.0870000003</v>
      </c>
      <c r="AE114">
        <v>7547953.6189999999</v>
      </c>
      <c r="AF114">
        <v>7607250.7709999997</v>
      </c>
      <c r="AG114">
        <v>7666967.1050000004</v>
      </c>
      <c r="AH114">
        <v>7728631.9100000001</v>
      </c>
      <c r="AI114">
        <v>7811971.6969999997</v>
      </c>
      <c r="AJ114">
        <v>7898016.6720000003</v>
      </c>
      <c r="AK114">
        <v>7986913.0240000002</v>
      </c>
      <c r="AL114">
        <v>8077454.6890000002</v>
      </c>
      <c r="AM114">
        <v>8169675.25</v>
      </c>
      <c r="AN114">
        <v>8246918.5930000003</v>
      </c>
      <c r="AO114">
        <v>8318219.6289999997</v>
      </c>
      <c r="AP114">
        <v>8385148.5880000005</v>
      </c>
      <c r="AQ114">
        <v>8449456.37099999</v>
      </c>
      <c r="AR114">
        <v>8510528.8100000005</v>
      </c>
      <c r="AS114">
        <v>8571280.1649999898</v>
      </c>
      <c r="AT114">
        <v>8630830.6960000005</v>
      </c>
      <c r="AU114">
        <v>8688593.7789999899</v>
      </c>
      <c r="AV114">
        <v>8744723.4120000005</v>
      </c>
      <c r="AW114">
        <v>8802123.5779999997</v>
      </c>
    </row>
    <row r="115" spans="2:49" x14ac:dyDescent="0.25">
      <c r="B115" t="s">
        <v>399</v>
      </c>
      <c r="C115">
        <v>10784142.4039852</v>
      </c>
      <c r="D115">
        <v>10957285.2985109</v>
      </c>
      <c r="E115">
        <v>11133207.68</v>
      </c>
      <c r="F115">
        <v>11198530.619999999</v>
      </c>
      <c r="G115">
        <v>11262640.9</v>
      </c>
      <c r="H115">
        <v>10501096.189999999</v>
      </c>
      <c r="I115">
        <v>10913192.210000001</v>
      </c>
      <c r="J115">
        <v>11083402.720000001</v>
      </c>
      <c r="K115">
        <v>10923549.5</v>
      </c>
      <c r="L115">
        <v>10921290.390000001</v>
      </c>
      <c r="M115">
        <v>10915500.619999999</v>
      </c>
      <c r="N115">
        <v>11036041.279999999</v>
      </c>
      <c r="O115">
        <v>11253470.25</v>
      </c>
      <c r="P115">
        <v>11366598.529999999</v>
      </c>
      <c r="Q115">
        <v>11392101.890000001</v>
      </c>
      <c r="R115">
        <v>11381340.720000001</v>
      </c>
      <c r="S115">
        <v>11237620.59</v>
      </c>
      <c r="T115">
        <v>11068514.65</v>
      </c>
      <c r="U115">
        <v>10982948.109999999</v>
      </c>
      <c r="V115">
        <v>10969073.15</v>
      </c>
      <c r="W115">
        <v>10944723.58</v>
      </c>
      <c r="X115">
        <v>10918889.109999999</v>
      </c>
      <c r="Y115">
        <v>10967884.029999999</v>
      </c>
      <c r="Z115">
        <v>11053607.66</v>
      </c>
      <c r="AA115">
        <v>11161069.17</v>
      </c>
      <c r="AB115">
        <v>11281324.16</v>
      </c>
      <c r="AC115">
        <v>11411061.619999999</v>
      </c>
      <c r="AD115">
        <v>11553161.59</v>
      </c>
      <c r="AE115">
        <v>11700181.68</v>
      </c>
      <c r="AF115">
        <v>11851322.16</v>
      </c>
      <c r="AG115">
        <v>12005102.58</v>
      </c>
      <c r="AH115">
        <v>12162150.98</v>
      </c>
      <c r="AI115">
        <v>12341595.359999999</v>
      </c>
      <c r="AJ115">
        <v>12525054.59</v>
      </c>
      <c r="AK115">
        <v>12712127.66</v>
      </c>
      <c r="AL115">
        <v>12902239.140000001</v>
      </c>
      <c r="AM115">
        <v>13095464.470000001</v>
      </c>
      <c r="AN115">
        <v>13276730.43</v>
      </c>
      <c r="AO115">
        <v>13455030.720000001</v>
      </c>
      <c r="AP115">
        <v>13631772.390000001</v>
      </c>
      <c r="AQ115">
        <v>13808062.02</v>
      </c>
      <c r="AR115">
        <v>13984168.49</v>
      </c>
      <c r="AS115">
        <v>14154987.720000001</v>
      </c>
      <c r="AT115">
        <v>14322568</v>
      </c>
      <c r="AU115">
        <v>14487816.699999999</v>
      </c>
      <c r="AV115">
        <v>14651415.050000001</v>
      </c>
      <c r="AW115">
        <v>14814218.77</v>
      </c>
    </row>
    <row r="116" spans="2:49" x14ac:dyDescent="0.25">
      <c r="B116" t="s">
        <v>400</v>
      </c>
      <c r="C116">
        <v>584137.44729637203</v>
      </c>
      <c r="D116">
        <v>593515.96295732597</v>
      </c>
      <c r="E116">
        <v>603045.05370000005</v>
      </c>
      <c r="F116">
        <v>616292.23230000003</v>
      </c>
      <c r="G116">
        <v>588631.48629999999</v>
      </c>
      <c r="H116">
        <v>503413.60009999998</v>
      </c>
      <c r="I116">
        <v>527388.60730000003</v>
      </c>
      <c r="J116">
        <v>533413.52910000004</v>
      </c>
      <c r="K116">
        <v>492915.89679999999</v>
      </c>
      <c r="L116">
        <v>457617.29840000003</v>
      </c>
      <c r="M116">
        <v>442816.52720000001</v>
      </c>
      <c r="N116">
        <v>459324.96960000001</v>
      </c>
      <c r="O116">
        <v>450470.68030000001</v>
      </c>
      <c r="P116">
        <v>426842.7647</v>
      </c>
      <c r="Q116">
        <v>393870.96460000001</v>
      </c>
      <c r="R116">
        <v>362984.95480000001</v>
      </c>
      <c r="S116">
        <v>335972.02860000002</v>
      </c>
      <c r="T116">
        <v>315314.41879999998</v>
      </c>
      <c r="U116">
        <v>304578.69459999999</v>
      </c>
      <c r="V116">
        <v>299074.34480000002</v>
      </c>
      <c r="W116">
        <v>293126.53690000001</v>
      </c>
      <c r="X116">
        <v>287734.26260000002</v>
      </c>
      <c r="Y116">
        <v>284213.1495</v>
      </c>
      <c r="Z116">
        <v>282465.23619999998</v>
      </c>
      <c r="AA116">
        <v>281464.4754</v>
      </c>
      <c r="AB116">
        <v>280939.42090000003</v>
      </c>
      <c r="AC116">
        <v>280827.65590000001</v>
      </c>
      <c r="AD116">
        <v>281203.75760000001</v>
      </c>
      <c r="AE116">
        <v>281711.05080000003</v>
      </c>
      <c r="AF116">
        <v>282437.11940000003</v>
      </c>
      <c r="AG116">
        <v>283342.8272</v>
      </c>
      <c r="AH116">
        <v>284489.14769999997</v>
      </c>
      <c r="AI116">
        <v>286474.71899999998</v>
      </c>
      <c r="AJ116">
        <v>288681.96720000001</v>
      </c>
      <c r="AK116">
        <v>291164.51280000003</v>
      </c>
      <c r="AL116">
        <v>293815.38059999997</v>
      </c>
      <c r="AM116">
        <v>296614.08350000001</v>
      </c>
      <c r="AN116">
        <v>299122.75890000002</v>
      </c>
      <c r="AO116">
        <v>301531.87339999998</v>
      </c>
      <c r="AP116">
        <v>303897.73879999999</v>
      </c>
      <c r="AQ116">
        <v>306314.07429999998</v>
      </c>
      <c r="AR116">
        <v>308705.80410000001</v>
      </c>
      <c r="AS116">
        <v>310967.11670000001</v>
      </c>
      <c r="AT116">
        <v>313337.99410000001</v>
      </c>
      <c r="AU116">
        <v>315756.58429999999</v>
      </c>
      <c r="AV116">
        <v>318237.50219999999</v>
      </c>
      <c r="AW116">
        <v>320980.4056</v>
      </c>
    </row>
    <row r="117" spans="2:49" x14ac:dyDescent="0.25">
      <c r="B117" t="s">
        <v>401</v>
      </c>
      <c r="C117">
        <v>22712835.5539211</v>
      </c>
      <c r="D117">
        <v>23077497.475414101</v>
      </c>
      <c r="E117">
        <v>23448014.989999998</v>
      </c>
      <c r="F117">
        <v>23522562.379999999</v>
      </c>
      <c r="G117">
        <v>20569081.760000002</v>
      </c>
      <c r="H117">
        <v>16788930.98</v>
      </c>
      <c r="I117">
        <v>18279990.190000001</v>
      </c>
      <c r="J117">
        <v>18038988.129999999</v>
      </c>
      <c r="K117">
        <v>16936915.800000001</v>
      </c>
      <c r="L117">
        <v>17440457.739999998</v>
      </c>
      <c r="M117">
        <v>17932204.379999999</v>
      </c>
      <c r="N117">
        <v>17776847.16</v>
      </c>
      <c r="O117">
        <v>16106969.449999999</v>
      </c>
      <c r="P117">
        <v>14224438.09</v>
      </c>
      <c r="Q117">
        <v>12910029.939999999</v>
      </c>
      <c r="R117">
        <v>12226300.24</v>
      </c>
      <c r="S117">
        <v>11568068.119999999</v>
      </c>
      <c r="T117">
        <v>11262240.210000001</v>
      </c>
      <c r="U117">
        <v>11305824.109999999</v>
      </c>
      <c r="V117">
        <v>11507703.359999999</v>
      </c>
      <c r="W117">
        <v>11688265.859999999</v>
      </c>
      <c r="X117">
        <v>11843686.359999999</v>
      </c>
      <c r="Y117">
        <v>11973181.18</v>
      </c>
      <c r="Z117">
        <v>12114300</v>
      </c>
      <c r="AA117">
        <v>12258281.630000001</v>
      </c>
      <c r="AB117">
        <v>12411145.32</v>
      </c>
      <c r="AC117">
        <v>12574752.310000001</v>
      </c>
      <c r="AD117">
        <v>12744095.77</v>
      </c>
      <c r="AE117">
        <v>12912625.449999999</v>
      </c>
      <c r="AF117">
        <v>13083363.210000001</v>
      </c>
      <c r="AG117">
        <v>13255411.789999999</v>
      </c>
      <c r="AH117">
        <v>13430095.1</v>
      </c>
      <c r="AI117">
        <v>13613921.77</v>
      </c>
      <c r="AJ117">
        <v>13801020.52</v>
      </c>
      <c r="AK117">
        <v>13994161.6</v>
      </c>
      <c r="AL117">
        <v>14190650.939999999</v>
      </c>
      <c r="AM117">
        <v>14390167.76</v>
      </c>
      <c r="AN117">
        <v>14575538.640000001</v>
      </c>
      <c r="AO117">
        <v>14751480.85</v>
      </c>
      <c r="AP117">
        <v>14920690.43</v>
      </c>
      <c r="AQ117">
        <v>15087021.59</v>
      </c>
      <c r="AR117">
        <v>15248073.779999999</v>
      </c>
      <c r="AS117">
        <v>15414693.279999999</v>
      </c>
      <c r="AT117">
        <v>15588786.51</v>
      </c>
      <c r="AU117">
        <v>15765927.789999999</v>
      </c>
      <c r="AV117">
        <v>15945176.640000001</v>
      </c>
      <c r="AW117">
        <v>16133628.029999999</v>
      </c>
    </row>
    <row r="118" spans="2:49" x14ac:dyDescent="0.25">
      <c r="B118" t="s">
        <v>402</v>
      </c>
      <c r="C118">
        <v>611949.61832884501</v>
      </c>
      <c r="D118">
        <v>621774.66739182698</v>
      </c>
      <c r="E118">
        <v>631757.4608</v>
      </c>
      <c r="F118">
        <v>624079.42550000001</v>
      </c>
      <c r="G118">
        <v>573706.05539999995</v>
      </c>
      <c r="H118">
        <v>484672.58899999998</v>
      </c>
      <c r="I118">
        <v>522402.18939999997</v>
      </c>
      <c r="J118">
        <v>512983.52409999998</v>
      </c>
      <c r="K118">
        <v>471487.62270000001</v>
      </c>
      <c r="L118">
        <v>448998.7487</v>
      </c>
      <c r="M118">
        <v>447474.8015</v>
      </c>
      <c r="N118">
        <v>428941.6312</v>
      </c>
      <c r="O118">
        <v>414831.35220000002</v>
      </c>
      <c r="P118">
        <v>382958.3113</v>
      </c>
      <c r="Q118">
        <v>337263.41759999999</v>
      </c>
      <c r="R118">
        <v>299644.9976</v>
      </c>
      <c r="S118">
        <v>268550.65350000001</v>
      </c>
      <c r="T118">
        <v>251073.13310000001</v>
      </c>
      <c r="U118">
        <v>243724.9368</v>
      </c>
      <c r="V118">
        <v>242535.66080000001</v>
      </c>
      <c r="W118">
        <v>241007.48490000001</v>
      </c>
      <c r="X118">
        <v>239554.2219</v>
      </c>
      <c r="Y118">
        <v>240607.26519999999</v>
      </c>
      <c r="Z118">
        <v>242411.56039999999</v>
      </c>
      <c r="AA118">
        <v>244198.1415</v>
      </c>
      <c r="AB118">
        <v>245820.1274</v>
      </c>
      <c r="AC118">
        <v>247339.09090000001</v>
      </c>
      <c r="AD118">
        <v>249005.1753</v>
      </c>
      <c r="AE118">
        <v>250480.89660000001</v>
      </c>
      <c r="AF118">
        <v>251883.77480000001</v>
      </c>
      <c r="AG118">
        <v>253205.3921</v>
      </c>
      <c r="AH118">
        <v>254585.78890000001</v>
      </c>
      <c r="AI118">
        <v>257497.3186</v>
      </c>
      <c r="AJ118">
        <v>260557.24650000001</v>
      </c>
      <c r="AK118">
        <v>263773.2438</v>
      </c>
      <c r="AL118">
        <v>267038.9608</v>
      </c>
      <c r="AM118">
        <v>270352.30979999999</v>
      </c>
      <c r="AN118">
        <v>273061.50349999999</v>
      </c>
      <c r="AO118">
        <v>275572.90240000002</v>
      </c>
      <c r="AP118">
        <v>277949.05420000001</v>
      </c>
      <c r="AQ118">
        <v>280272.78999999998</v>
      </c>
      <c r="AR118">
        <v>282524.90529999998</v>
      </c>
      <c r="AS118">
        <v>284724.85230000003</v>
      </c>
      <c r="AT118">
        <v>286803.70120000001</v>
      </c>
      <c r="AU118">
        <v>288768.04560000001</v>
      </c>
      <c r="AV118">
        <v>290675.4338</v>
      </c>
      <c r="AW118">
        <v>292703.984</v>
      </c>
    </row>
    <row r="119" spans="2:49" x14ac:dyDescent="0.25">
      <c r="B119" t="s">
        <v>403</v>
      </c>
      <c r="C119">
        <v>18607410.1111531</v>
      </c>
      <c r="D119">
        <v>18906158.099225</v>
      </c>
      <c r="E119">
        <v>19209702.579999998</v>
      </c>
      <c r="F119">
        <v>19467350.34</v>
      </c>
      <c r="G119">
        <v>18594667.399999999</v>
      </c>
      <c r="H119">
        <v>16923390.989999998</v>
      </c>
      <c r="I119">
        <v>17114767.91</v>
      </c>
      <c r="J119">
        <v>16893879.449999999</v>
      </c>
      <c r="K119">
        <v>16094185.24</v>
      </c>
      <c r="L119">
        <v>15611158.699999999</v>
      </c>
      <c r="M119">
        <v>15545946.140000001</v>
      </c>
      <c r="N119">
        <v>15705778.699999999</v>
      </c>
      <c r="O119">
        <v>15426279.57</v>
      </c>
      <c r="P119">
        <v>14720289.029999999</v>
      </c>
      <c r="Q119">
        <v>13722024.67</v>
      </c>
      <c r="R119">
        <v>12962773.5</v>
      </c>
      <c r="S119">
        <v>12385346.17</v>
      </c>
      <c r="T119">
        <v>11897584.060000001</v>
      </c>
      <c r="U119">
        <v>11847738.210000001</v>
      </c>
      <c r="V119">
        <v>11941811.140000001</v>
      </c>
      <c r="W119">
        <v>11985020.890000001</v>
      </c>
      <c r="X119">
        <v>12001862.15</v>
      </c>
      <c r="Y119">
        <v>12024010.779999999</v>
      </c>
      <c r="Z119">
        <v>12106311.109999999</v>
      </c>
      <c r="AA119">
        <v>12195606.92</v>
      </c>
      <c r="AB119">
        <v>12290528.16</v>
      </c>
      <c r="AC119">
        <v>12391772.609999999</v>
      </c>
      <c r="AD119">
        <v>12503477.24</v>
      </c>
      <c r="AE119">
        <v>12612168.619999999</v>
      </c>
      <c r="AF119">
        <v>12720643.220000001</v>
      </c>
      <c r="AG119">
        <v>12827652.720000001</v>
      </c>
      <c r="AH119">
        <v>12936826.119999999</v>
      </c>
      <c r="AI119">
        <v>13076727.15</v>
      </c>
      <c r="AJ119">
        <v>13221793.77</v>
      </c>
      <c r="AK119">
        <v>13373230.84</v>
      </c>
      <c r="AL119">
        <v>13527008.92</v>
      </c>
      <c r="AM119">
        <v>13682489.67</v>
      </c>
      <c r="AN119">
        <v>13814405.310000001</v>
      </c>
      <c r="AO119">
        <v>13942895.76</v>
      </c>
      <c r="AP119">
        <v>14066946.74</v>
      </c>
      <c r="AQ119">
        <v>14191081.699999999</v>
      </c>
      <c r="AR119">
        <v>14311645.550000001</v>
      </c>
      <c r="AS119">
        <v>14434719.27</v>
      </c>
      <c r="AT119">
        <v>14550164.43</v>
      </c>
      <c r="AU119">
        <v>14662075.73</v>
      </c>
      <c r="AV119">
        <v>14772336.34</v>
      </c>
      <c r="AW119">
        <v>14892622.779999999</v>
      </c>
    </row>
    <row r="120" spans="2:49" x14ac:dyDescent="0.25">
      <c r="B120" t="s">
        <v>404</v>
      </c>
      <c r="C120">
        <v>583438.23064318695</v>
      </c>
      <c r="D120">
        <v>592805.52015460597</v>
      </c>
      <c r="E120">
        <v>602323.20449999999</v>
      </c>
      <c r="F120">
        <v>620596.38249999995</v>
      </c>
      <c r="G120">
        <v>602287.56310000003</v>
      </c>
      <c r="H120">
        <v>534962.60930000001</v>
      </c>
      <c r="I120">
        <v>531275.7696</v>
      </c>
      <c r="J120">
        <v>545078.67830000003</v>
      </c>
      <c r="K120">
        <v>530994.03740000003</v>
      </c>
      <c r="L120">
        <v>522204.49430000002</v>
      </c>
      <c r="M120">
        <v>487406.89069999999</v>
      </c>
      <c r="N120">
        <v>445475.85749999998</v>
      </c>
      <c r="O120">
        <v>422820.54129999998</v>
      </c>
      <c r="P120">
        <v>406291.4485</v>
      </c>
      <c r="Q120">
        <v>385886.91619999998</v>
      </c>
      <c r="R120">
        <v>364230.54590000003</v>
      </c>
      <c r="S120">
        <v>360564.84950000001</v>
      </c>
      <c r="T120">
        <v>356521.75949999999</v>
      </c>
      <c r="U120">
        <v>358139.10960000003</v>
      </c>
      <c r="V120">
        <v>375277.37709999998</v>
      </c>
      <c r="W120">
        <v>377174.10310000001</v>
      </c>
      <c r="X120">
        <v>379676.55930000002</v>
      </c>
      <c r="Y120">
        <v>374938.06150000001</v>
      </c>
      <c r="Z120">
        <v>373970.75670000003</v>
      </c>
      <c r="AA120">
        <v>372168.9326</v>
      </c>
      <c r="AB120">
        <v>369015.92790000001</v>
      </c>
      <c r="AC120">
        <v>365492.14399999997</v>
      </c>
      <c r="AD120">
        <v>363521.6508</v>
      </c>
      <c r="AE120">
        <v>360970.97369999997</v>
      </c>
      <c r="AF120">
        <v>358240.26880000002</v>
      </c>
      <c r="AG120">
        <v>355418.09850000002</v>
      </c>
      <c r="AH120">
        <v>353719.83889999997</v>
      </c>
      <c r="AI120">
        <v>352551.39600000001</v>
      </c>
      <c r="AJ120">
        <v>350960.19630000001</v>
      </c>
      <c r="AK120">
        <v>350636.08799999999</v>
      </c>
      <c r="AL120">
        <v>350210.91360000003</v>
      </c>
      <c r="AM120">
        <v>349501.17430000001</v>
      </c>
      <c r="AN120">
        <v>349422.12219999998</v>
      </c>
      <c r="AO120">
        <v>349134.44839999999</v>
      </c>
      <c r="AP120">
        <v>349007.31650000002</v>
      </c>
      <c r="AQ120">
        <v>350106.92</v>
      </c>
      <c r="AR120">
        <v>350429.55910000001</v>
      </c>
      <c r="AS120">
        <v>351409.92060000001</v>
      </c>
      <c r="AT120">
        <v>352699.96049999999</v>
      </c>
      <c r="AU120">
        <v>353515.8983</v>
      </c>
      <c r="AV120">
        <v>354213.33620000002</v>
      </c>
      <c r="AW120">
        <v>359087.37579999998</v>
      </c>
    </row>
    <row r="121" spans="2:49" x14ac:dyDescent="0.25">
      <c r="B121" t="s">
        <v>405</v>
      </c>
      <c r="C121">
        <v>1203838.10610542</v>
      </c>
      <c r="D121">
        <v>1223166.1162914101</v>
      </c>
      <c r="E121">
        <v>1242804.4439999999</v>
      </c>
      <c r="F121">
        <v>1271265.4129999999</v>
      </c>
      <c r="G121">
        <v>1211870.0930000001</v>
      </c>
      <c r="H121">
        <v>1175771.7709999999</v>
      </c>
      <c r="I121">
        <v>1205500.524</v>
      </c>
      <c r="J121">
        <v>1173895.449</v>
      </c>
      <c r="K121">
        <v>1114794.3910000001</v>
      </c>
      <c r="L121">
        <v>1119444.9269999999</v>
      </c>
      <c r="M121">
        <v>1125978.6839999999</v>
      </c>
      <c r="N121">
        <v>1098474.737</v>
      </c>
      <c r="O121">
        <v>1162698.6680000001</v>
      </c>
      <c r="P121">
        <v>1176392.6839999999</v>
      </c>
      <c r="Q121">
        <v>1143289.9680000001</v>
      </c>
      <c r="R121">
        <v>1177603.889</v>
      </c>
      <c r="S121">
        <v>1179330.7860000001</v>
      </c>
      <c r="T121">
        <v>1193733.5160000001</v>
      </c>
      <c r="U121">
        <v>1219369.1270000001</v>
      </c>
      <c r="V121">
        <v>1244102.2279999999</v>
      </c>
      <c r="W121">
        <v>1261940.1629999999</v>
      </c>
      <c r="X121">
        <v>1270449.1170000001</v>
      </c>
      <c r="Y121">
        <v>1277910.06</v>
      </c>
      <c r="Z121">
        <v>1288091.578</v>
      </c>
      <c r="AA121">
        <v>1301175.3970000001</v>
      </c>
      <c r="AB121">
        <v>1315551.19</v>
      </c>
      <c r="AC121">
        <v>1330537.301</v>
      </c>
      <c r="AD121">
        <v>1344626.128</v>
      </c>
      <c r="AE121">
        <v>1356222.402</v>
      </c>
      <c r="AF121">
        <v>1367486.5449999999</v>
      </c>
      <c r="AG121">
        <v>1378245.2579999999</v>
      </c>
      <c r="AH121">
        <v>1387613.8870000001</v>
      </c>
      <c r="AI121">
        <v>1399004.8370000001</v>
      </c>
      <c r="AJ121">
        <v>1410245.412</v>
      </c>
      <c r="AK121">
        <v>1421773.6680000001</v>
      </c>
      <c r="AL121">
        <v>1433511.682</v>
      </c>
      <c r="AM121">
        <v>1445406.3659999999</v>
      </c>
      <c r="AN121">
        <v>1455439.9140000001</v>
      </c>
      <c r="AO121">
        <v>1462999.719</v>
      </c>
      <c r="AP121">
        <v>1469217.818</v>
      </c>
      <c r="AQ121">
        <v>1474917.1869999999</v>
      </c>
      <c r="AR121">
        <v>1480154.51</v>
      </c>
      <c r="AS121">
        <v>1478124.69</v>
      </c>
      <c r="AT121">
        <v>1478383.5619999999</v>
      </c>
      <c r="AU121">
        <v>1479206.858</v>
      </c>
      <c r="AV121">
        <v>1480196.3489999999</v>
      </c>
      <c r="AW121">
        <v>1482006.2120000001</v>
      </c>
    </row>
    <row r="122" spans="2:49" x14ac:dyDescent="0.25">
      <c r="B122" t="s">
        <v>406</v>
      </c>
      <c r="C122">
        <v>3445488.6699329801</v>
      </c>
      <c r="D122">
        <v>3500807.1050036401</v>
      </c>
      <c r="E122">
        <v>3557013.6949999998</v>
      </c>
      <c r="F122">
        <v>3551276.4470000002</v>
      </c>
      <c r="G122">
        <v>3336966.5920000002</v>
      </c>
      <c r="H122">
        <v>3069244.5669999998</v>
      </c>
      <c r="I122">
        <v>3076683.0490000001</v>
      </c>
      <c r="J122">
        <v>2968245.4360000002</v>
      </c>
      <c r="K122">
        <v>2808385.9249999998</v>
      </c>
      <c r="L122">
        <v>2741751.628</v>
      </c>
      <c r="M122">
        <v>2679651.9369999999</v>
      </c>
      <c r="N122">
        <v>2493921.2220000001</v>
      </c>
      <c r="O122">
        <v>2609974.679</v>
      </c>
      <c r="P122">
        <v>2698263.1660000002</v>
      </c>
      <c r="Q122">
        <v>2755803.236</v>
      </c>
      <c r="R122">
        <v>2840486.9530000002</v>
      </c>
      <c r="S122">
        <v>2865887.5419999999</v>
      </c>
      <c r="T122">
        <v>2897978.0950000002</v>
      </c>
      <c r="U122">
        <v>2920064.3820000002</v>
      </c>
      <c r="V122">
        <v>2911644.585</v>
      </c>
      <c r="W122">
        <v>2904832.7779999999</v>
      </c>
      <c r="X122">
        <v>2897434.571</v>
      </c>
      <c r="Y122">
        <v>2897134.6140000001</v>
      </c>
      <c r="Z122">
        <v>2903747.1660000002</v>
      </c>
      <c r="AA122">
        <v>2916218.1269999999</v>
      </c>
      <c r="AB122">
        <v>2932453.0019999999</v>
      </c>
      <c r="AC122">
        <v>2951025.801</v>
      </c>
      <c r="AD122">
        <v>2792022.426</v>
      </c>
      <c r="AE122">
        <v>2627513.4679999999</v>
      </c>
      <c r="AF122">
        <v>2461413.6349999998</v>
      </c>
      <c r="AG122">
        <v>2292912.165</v>
      </c>
      <c r="AH122">
        <v>2120122.088</v>
      </c>
      <c r="AI122">
        <v>1949993.041</v>
      </c>
      <c r="AJ122">
        <v>1777813.352</v>
      </c>
      <c r="AK122">
        <v>1604231.868</v>
      </c>
      <c r="AL122">
        <v>1429310.7720000001</v>
      </c>
      <c r="AM122">
        <v>1253080.0279999999</v>
      </c>
      <c r="AN122">
        <v>1256676.898</v>
      </c>
      <c r="AO122">
        <v>1259651.5430000001</v>
      </c>
      <c r="AP122">
        <v>1262389.237</v>
      </c>
      <c r="AQ122">
        <v>1265148.8940000001</v>
      </c>
      <c r="AR122">
        <v>1267884.1170000001</v>
      </c>
      <c r="AS122">
        <v>1264676.7509999999</v>
      </c>
      <c r="AT122">
        <v>1264131.7250000001</v>
      </c>
      <c r="AU122">
        <v>1264614.693</v>
      </c>
      <c r="AV122">
        <v>1265578.602</v>
      </c>
      <c r="AW122">
        <v>1267186.4169999999</v>
      </c>
    </row>
    <row r="123" spans="2:49" x14ac:dyDescent="0.25">
      <c r="B123" t="s">
        <v>407</v>
      </c>
      <c r="C123">
        <v>54169719.695498198</v>
      </c>
      <c r="D123">
        <v>55039432.066901699</v>
      </c>
      <c r="E123">
        <v>55923107.950000003</v>
      </c>
      <c r="F123">
        <v>55935291.520000003</v>
      </c>
      <c r="G123">
        <v>52745973.890000001</v>
      </c>
      <c r="H123">
        <v>47786667.619999997</v>
      </c>
      <c r="I123">
        <v>48017256.060000002</v>
      </c>
      <c r="J123">
        <v>47090892.920000002</v>
      </c>
      <c r="K123">
        <v>44161832.100000001</v>
      </c>
      <c r="L123">
        <v>42609759.710000001</v>
      </c>
      <c r="M123">
        <v>42026502.810000002</v>
      </c>
      <c r="N123">
        <v>40803565.509999998</v>
      </c>
      <c r="O123">
        <v>42114740.399999999</v>
      </c>
      <c r="P123">
        <v>42672914.82</v>
      </c>
      <c r="Q123">
        <v>42166463.780000001</v>
      </c>
      <c r="R123">
        <v>42360959.380000003</v>
      </c>
      <c r="S123">
        <v>42878096.960000001</v>
      </c>
      <c r="T123">
        <v>42561699.43</v>
      </c>
      <c r="U123">
        <v>42183437.409999996</v>
      </c>
      <c r="V123">
        <v>41757763.009999998</v>
      </c>
      <c r="W123">
        <v>41173015.200000003</v>
      </c>
      <c r="X123">
        <v>40529942.979999997</v>
      </c>
      <c r="Y123">
        <v>40118138.030000001</v>
      </c>
      <c r="Z123">
        <v>40024355.659999996</v>
      </c>
      <c r="AA123">
        <v>40136459.509999998</v>
      </c>
      <c r="AB123">
        <v>40410489.950000003</v>
      </c>
      <c r="AC123">
        <v>40813042.909999996</v>
      </c>
      <c r="AD123">
        <v>40782665.659999996</v>
      </c>
      <c r="AE123">
        <v>40807855.369999997</v>
      </c>
      <c r="AF123">
        <v>40876705.590000004</v>
      </c>
      <c r="AG123">
        <v>40972464.57</v>
      </c>
      <c r="AH123">
        <v>41087005.229999997</v>
      </c>
      <c r="AI123">
        <v>41215541.600000001</v>
      </c>
      <c r="AJ123">
        <v>41359751</v>
      </c>
      <c r="AK123">
        <v>41521155.939999998</v>
      </c>
      <c r="AL123">
        <v>41694576.469999999</v>
      </c>
      <c r="AM123">
        <v>41876903.219999999</v>
      </c>
      <c r="AN123">
        <v>42011017.530000001</v>
      </c>
      <c r="AO123">
        <v>42116104.369999997</v>
      </c>
      <c r="AP123">
        <v>42195682.07</v>
      </c>
      <c r="AQ123">
        <v>42258591.350000001</v>
      </c>
      <c r="AR123">
        <v>42298885.659999996</v>
      </c>
      <c r="AS123">
        <v>42284120.68</v>
      </c>
      <c r="AT123">
        <v>42247210.659999996</v>
      </c>
      <c r="AU123">
        <v>42184161.640000001</v>
      </c>
      <c r="AV123">
        <v>42096817.479999997</v>
      </c>
      <c r="AW123">
        <v>42003985.479999997</v>
      </c>
    </row>
    <row r="124" spans="2:49" x14ac:dyDescent="0.25">
      <c r="B124" t="s">
        <v>408</v>
      </c>
      <c r="C124">
        <v>1681202.1785921501</v>
      </c>
      <c r="D124">
        <v>1708194.4233697001</v>
      </c>
      <c r="E124">
        <v>1735620.037</v>
      </c>
      <c r="F124">
        <v>2102816.713</v>
      </c>
      <c r="G124">
        <v>1893190.0530000001</v>
      </c>
      <c r="H124">
        <v>1430536.389</v>
      </c>
      <c r="I124">
        <v>1827962.004</v>
      </c>
      <c r="J124">
        <v>1523775.4129999999</v>
      </c>
      <c r="K124">
        <v>1912369.504</v>
      </c>
      <c r="L124">
        <v>1807348.423</v>
      </c>
      <c r="M124">
        <v>1908296.855</v>
      </c>
      <c r="N124">
        <v>2023021.213</v>
      </c>
      <c r="O124">
        <v>2022057.835</v>
      </c>
      <c r="P124">
        <v>2009835.183</v>
      </c>
      <c r="Q124">
        <v>1973349.7690000001</v>
      </c>
      <c r="R124">
        <v>1946997.9509999999</v>
      </c>
      <c r="S124">
        <v>2136210.67</v>
      </c>
      <c r="T124">
        <v>2071350.5209999999</v>
      </c>
      <c r="U124">
        <v>2028007.129</v>
      </c>
      <c r="V124">
        <v>1996647.132</v>
      </c>
      <c r="W124">
        <v>1994488.814</v>
      </c>
      <c r="X124">
        <v>1987860.9639999999</v>
      </c>
      <c r="Y124">
        <v>1987312.7039999999</v>
      </c>
      <c r="Z124">
        <v>1994698.7590000001</v>
      </c>
      <c r="AA124">
        <v>2006709.5630000001</v>
      </c>
      <c r="AB124">
        <v>2022326.5830000001</v>
      </c>
      <c r="AC124">
        <v>2040864.851</v>
      </c>
      <c r="AD124">
        <v>2062020.27</v>
      </c>
      <c r="AE124">
        <v>2084401.406</v>
      </c>
      <c r="AF124">
        <v>2108076.4360000002</v>
      </c>
      <c r="AG124">
        <v>2132695.7030000002</v>
      </c>
      <c r="AH124">
        <v>2158016.094</v>
      </c>
      <c r="AI124">
        <v>2184671.9219999998</v>
      </c>
      <c r="AJ124">
        <v>2212144.87</v>
      </c>
      <c r="AK124">
        <v>2240465.9389999998</v>
      </c>
      <c r="AL124">
        <v>2269477.818</v>
      </c>
      <c r="AM124">
        <v>2299070.3640000001</v>
      </c>
      <c r="AN124">
        <v>2327658.9709999999</v>
      </c>
      <c r="AO124">
        <v>2355947.5279999999</v>
      </c>
      <c r="AP124">
        <v>2383833.2179999999</v>
      </c>
      <c r="AQ124">
        <v>2411593.7620000001</v>
      </c>
      <c r="AR124">
        <v>2438988.0269999998</v>
      </c>
      <c r="AS124">
        <v>2464739.7349999999</v>
      </c>
      <c r="AT124">
        <v>2490283.9920000001</v>
      </c>
      <c r="AU124">
        <v>2515508.8020000001</v>
      </c>
      <c r="AV124">
        <v>2540416.7009999999</v>
      </c>
      <c r="AW124">
        <v>2565701.7390000001</v>
      </c>
    </row>
    <row r="125" spans="2:49" x14ac:dyDescent="0.25">
      <c r="B125" t="s">
        <v>409</v>
      </c>
      <c r="C125">
        <v>4024444.3979525198</v>
      </c>
      <c r="D125">
        <v>4089058.1545050698</v>
      </c>
      <c r="E125">
        <v>4154709.3059999999</v>
      </c>
      <c r="F125">
        <v>4299308.8930000002</v>
      </c>
      <c r="G125">
        <v>4273336.4230000004</v>
      </c>
      <c r="H125">
        <v>3473941.73</v>
      </c>
      <c r="I125">
        <v>3589427.47</v>
      </c>
      <c r="J125">
        <v>3768305.52</v>
      </c>
      <c r="K125">
        <v>3676006.6140000001</v>
      </c>
      <c r="L125">
        <v>3547116.0430000001</v>
      </c>
      <c r="M125">
        <v>3503849.2689999999</v>
      </c>
      <c r="N125">
        <v>3548125.071</v>
      </c>
      <c r="O125">
        <v>3594934.9670000002</v>
      </c>
      <c r="P125">
        <v>3624933.1310000001</v>
      </c>
      <c r="Q125">
        <v>3631619.861</v>
      </c>
      <c r="R125">
        <v>3636996.1209999998</v>
      </c>
      <c r="S125">
        <v>3671935.3760000002</v>
      </c>
      <c r="T125">
        <v>3649593.4950000001</v>
      </c>
      <c r="U125">
        <v>3617860.7880000002</v>
      </c>
      <c r="V125">
        <v>3589925.327</v>
      </c>
      <c r="W125">
        <v>3586960.5580000002</v>
      </c>
      <c r="X125">
        <v>3577458.656</v>
      </c>
      <c r="Y125">
        <v>3585091.219</v>
      </c>
      <c r="Z125">
        <v>3605208.7650000001</v>
      </c>
      <c r="AA125">
        <v>3635363.5890000002</v>
      </c>
      <c r="AB125">
        <v>3672808.1949999998</v>
      </c>
      <c r="AC125">
        <v>3715817.9950000001</v>
      </c>
      <c r="AD125">
        <v>3763508.594</v>
      </c>
      <c r="AE125">
        <v>3813043.7680000002</v>
      </c>
      <c r="AF125">
        <v>3864004.173</v>
      </c>
      <c r="AG125">
        <v>3915548.1850000001</v>
      </c>
      <c r="AH125">
        <v>3967335.45</v>
      </c>
      <c r="AI125">
        <v>4020541.2609999999</v>
      </c>
      <c r="AJ125">
        <v>4074398.463</v>
      </c>
      <c r="AK125">
        <v>4129055.0860000001</v>
      </c>
      <c r="AL125">
        <v>4185077.301</v>
      </c>
      <c r="AM125">
        <v>4242572.1749999998</v>
      </c>
      <c r="AN125">
        <v>4298028.875</v>
      </c>
      <c r="AO125">
        <v>4352544.4050000003</v>
      </c>
      <c r="AP125">
        <v>4406356.3870000001</v>
      </c>
      <c r="AQ125">
        <v>4460199.1619999995</v>
      </c>
      <c r="AR125">
        <v>4513923.7259999998</v>
      </c>
      <c r="AS125">
        <v>4565741.1880000001</v>
      </c>
      <c r="AT125">
        <v>4619375.1349999998</v>
      </c>
      <c r="AU125">
        <v>4673996.2249999996</v>
      </c>
      <c r="AV125">
        <v>4729131.682</v>
      </c>
      <c r="AW125">
        <v>4785813.1859999998</v>
      </c>
    </row>
    <row r="126" spans="2:49" x14ac:dyDescent="0.25">
      <c r="B126" t="s">
        <v>410</v>
      </c>
      <c r="C126">
        <v>20645665.186372198</v>
      </c>
      <c r="D126">
        <v>20977138.018968999</v>
      </c>
      <c r="E126">
        <v>21313932.760000002</v>
      </c>
      <c r="F126">
        <v>22001141.66</v>
      </c>
      <c r="G126">
        <v>21985165.129999999</v>
      </c>
      <c r="H126">
        <v>21430396.190000001</v>
      </c>
      <c r="I126">
        <v>22053430.370000001</v>
      </c>
      <c r="J126">
        <v>22132610.469999999</v>
      </c>
      <c r="K126">
        <v>21638455.079999998</v>
      </c>
      <c r="L126">
        <v>21449746.300000001</v>
      </c>
      <c r="M126">
        <v>21749948.989999998</v>
      </c>
      <c r="N126">
        <v>22587844.760000002</v>
      </c>
      <c r="O126">
        <v>21889389.899999999</v>
      </c>
      <c r="P126">
        <v>20642670.34</v>
      </c>
      <c r="Q126">
        <v>18910479.25</v>
      </c>
      <c r="R126">
        <v>17270734.940000001</v>
      </c>
      <c r="S126">
        <v>15942740</v>
      </c>
      <c r="T126">
        <v>15581662.130000001</v>
      </c>
      <c r="U126" s="100">
        <v>15432943.560000001</v>
      </c>
      <c r="V126">
        <v>15420232.119999999</v>
      </c>
      <c r="W126">
        <v>15262713.960000001</v>
      </c>
      <c r="X126">
        <v>15070348.619999999</v>
      </c>
      <c r="Y126">
        <v>14931117.4</v>
      </c>
      <c r="Z126">
        <v>14771392.68</v>
      </c>
      <c r="AA126">
        <v>14583224.49</v>
      </c>
      <c r="AB126">
        <v>14373248.68</v>
      </c>
      <c r="AC126">
        <v>14150482.890000001</v>
      </c>
      <c r="AD126">
        <v>13924021.880000001</v>
      </c>
      <c r="AE126">
        <v>13687623.619999999</v>
      </c>
      <c r="AF126">
        <v>13446136.130000001</v>
      </c>
      <c r="AG126">
        <v>13200325.210000001</v>
      </c>
      <c r="AH126">
        <v>12954591.279999999</v>
      </c>
      <c r="AI126">
        <v>12746624.029999999</v>
      </c>
      <c r="AJ126">
        <v>12541697.039999999</v>
      </c>
      <c r="AK126">
        <v>12340255.039999999</v>
      </c>
      <c r="AL126">
        <v>12140667.369999999</v>
      </c>
      <c r="AM126">
        <v>11943434.83</v>
      </c>
      <c r="AN126">
        <v>11740126.09</v>
      </c>
      <c r="AO126">
        <v>11538069.09</v>
      </c>
      <c r="AP126">
        <v>11337648.09</v>
      </c>
      <c r="AQ126">
        <v>11139966.67</v>
      </c>
      <c r="AR126">
        <v>10944968.640000001</v>
      </c>
      <c r="AS126">
        <v>10754150.08</v>
      </c>
      <c r="AT126">
        <v>10565289.689999999</v>
      </c>
      <c r="AU126">
        <v>10378136.029999999</v>
      </c>
      <c r="AV126">
        <v>10193460.439999999</v>
      </c>
      <c r="AW126">
        <v>10013489.23</v>
      </c>
    </row>
    <row r="127" spans="2:49" x14ac:dyDescent="0.25">
      <c r="B127" t="s">
        <v>411</v>
      </c>
      <c r="C127">
        <v>263090454.30178601</v>
      </c>
      <c r="D127">
        <v>267314456.64462</v>
      </c>
      <c r="E127">
        <v>271606277.19999999</v>
      </c>
      <c r="F127">
        <v>272312017.80000001</v>
      </c>
      <c r="G127">
        <v>258307740.90000001</v>
      </c>
      <c r="H127">
        <v>236203452.5</v>
      </c>
      <c r="I127">
        <v>239875837.90000001</v>
      </c>
      <c r="J127">
        <v>236143858</v>
      </c>
      <c r="K127">
        <v>222581249.40000001</v>
      </c>
      <c r="L127">
        <v>215493265.40000001</v>
      </c>
      <c r="M127">
        <v>213523043.19999999</v>
      </c>
      <c r="N127">
        <v>212119091.30000001</v>
      </c>
      <c r="O127">
        <v>209519126.59999999</v>
      </c>
      <c r="P127">
        <v>202621064.80000001</v>
      </c>
      <c r="Q127">
        <v>193244218.80000001</v>
      </c>
      <c r="R127">
        <v>186640353.80000001</v>
      </c>
      <c r="S127">
        <v>176704489</v>
      </c>
      <c r="T127">
        <v>173243520.40000001</v>
      </c>
      <c r="U127">
        <v>171675725.80000001</v>
      </c>
      <c r="V127">
        <v>171411050.59999999</v>
      </c>
      <c r="W127">
        <v>170416052.5</v>
      </c>
      <c r="X127">
        <v>169166674.90000001</v>
      </c>
      <c r="Y127">
        <v>168522826.19999999</v>
      </c>
      <c r="Z127">
        <v>168693332.5</v>
      </c>
      <c r="AA127">
        <v>169273264.09999999</v>
      </c>
      <c r="AB127">
        <v>170196955.09999999</v>
      </c>
      <c r="AC127">
        <v>171367854.30000001</v>
      </c>
      <c r="AD127">
        <v>172115687</v>
      </c>
      <c r="AE127">
        <v>172905226.09999999</v>
      </c>
      <c r="AF127">
        <v>173406174</v>
      </c>
      <c r="AG127">
        <v>174170931.80000001</v>
      </c>
      <c r="AH127">
        <v>174976581.90000001</v>
      </c>
      <c r="AI127">
        <v>175885006.09999999</v>
      </c>
      <c r="AJ127">
        <v>176817913.69999999</v>
      </c>
      <c r="AK127">
        <v>177825784</v>
      </c>
      <c r="AL127">
        <v>178895844.09999999</v>
      </c>
      <c r="AM127">
        <v>179995123.69999999</v>
      </c>
      <c r="AN127">
        <v>181012231.59999999</v>
      </c>
      <c r="AO127">
        <v>181905026</v>
      </c>
      <c r="AP127">
        <v>182711335.59999999</v>
      </c>
      <c r="AQ127">
        <v>183493540.30000001</v>
      </c>
      <c r="AR127">
        <v>184208710.19999999</v>
      </c>
      <c r="AS127">
        <v>185533796</v>
      </c>
      <c r="AT127">
        <v>186945162.90000001</v>
      </c>
      <c r="AU127">
        <v>188333096.69999999</v>
      </c>
      <c r="AV127">
        <v>189698565.80000001</v>
      </c>
      <c r="AW127">
        <v>191172732.5</v>
      </c>
    </row>
    <row r="128" spans="2:49" x14ac:dyDescent="0.25">
      <c r="B128" t="s">
        <v>412</v>
      </c>
      <c r="C128">
        <v>5733644.7015537601</v>
      </c>
      <c r="D128">
        <v>5825700.2218371304</v>
      </c>
      <c r="E128">
        <v>5919233.7230000002</v>
      </c>
      <c r="F128">
        <v>6059920.9349999996</v>
      </c>
      <c r="G128">
        <v>6098291.5180000002</v>
      </c>
      <c r="H128">
        <v>6375987.9340000004</v>
      </c>
      <c r="I128">
        <v>6511369.7939999998</v>
      </c>
      <c r="J128">
        <v>6534390.318</v>
      </c>
      <c r="K128">
        <v>6475264.0449999999</v>
      </c>
      <c r="L128">
        <v>6504826.2740000002</v>
      </c>
      <c r="M128">
        <v>6602211.3600000003</v>
      </c>
      <c r="N128">
        <v>6865064.1260000002</v>
      </c>
      <c r="O128">
        <v>6664228.8430000003</v>
      </c>
      <c r="P128">
        <v>6203082.7359999996</v>
      </c>
      <c r="Q128">
        <v>5521208.3439999996</v>
      </c>
      <c r="R128">
        <v>4886669.7300000004</v>
      </c>
      <c r="S128">
        <v>4352393.0769999996</v>
      </c>
      <c r="T128">
        <v>4199462.267</v>
      </c>
      <c r="U128">
        <v>4138602.656</v>
      </c>
      <c r="V128">
        <v>4137345.9339999999</v>
      </c>
      <c r="W128">
        <v>4089917.5079999999</v>
      </c>
      <c r="X128">
        <v>4028369.4750000001</v>
      </c>
      <c r="Y128">
        <v>3986026.7859999998</v>
      </c>
      <c r="Z128">
        <v>3935341.838</v>
      </c>
      <c r="AA128">
        <v>3872786.3089999999</v>
      </c>
      <c r="AB128">
        <v>3801305.7059999998</v>
      </c>
      <c r="AC128">
        <v>3724938.6069999998</v>
      </c>
      <c r="AD128">
        <v>3648059.67</v>
      </c>
      <c r="AE128">
        <v>3567851.94</v>
      </c>
      <c r="AF128">
        <v>3486354.665</v>
      </c>
      <c r="AG128">
        <v>3403834.5019999999</v>
      </c>
      <c r="AH128">
        <v>3322058.2390000001</v>
      </c>
      <c r="AI128">
        <v>3257685.95</v>
      </c>
      <c r="AJ128">
        <v>3194836.449</v>
      </c>
      <c r="AK128">
        <v>3133584.9139999999</v>
      </c>
      <c r="AL128">
        <v>3073199.4130000002</v>
      </c>
      <c r="AM128">
        <v>3013882.5269999998</v>
      </c>
      <c r="AN128">
        <v>2949633.236</v>
      </c>
      <c r="AO128">
        <v>2884835.4780000001</v>
      </c>
      <c r="AP128">
        <v>2820262.1439999999</v>
      </c>
      <c r="AQ128">
        <v>2756567.781</v>
      </c>
      <c r="AR128">
        <v>2693839.3560000001</v>
      </c>
      <c r="AS128">
        <v>2632530.4619999998</v>
      </c>
      <c r="AT128">
        <v>2571834.5419999999</v>
      </c>
      <c r="AU128">
        <v>2511705.0559999999</v>
      </c>
      <c r="AV128">
        <v>2452446.514</v>
      </c>
      <c r="AW128">
        <v>2394832.9270000001</v>
      </c>
    </row>
    <row r="129" spans="2:49" x14ac:dyDescent="0.25">
      <c r="B129" t="s">
        <v>413</v>
      </c>
      <c r="C129">
        <v>746221.21464997705</v>
      </c>
      <c r="D129">
        <v>758202.03762327298</v>
      </c>
      <c r="E129">
        <v>770375.21660000004</v>
      </c>
      <c r="F129">
        <v>781644.41520000005</v>
      </c>
      <c r="G129">
        <v>666569.57220000005</v>
      </c>
      <c r="H129">
        <v>569611.50060000003</v>
      </c>
      <c r="I129">
        <v>580111.26910000003</v>
      </c>
      <c r="J129">
        <v>621337.97560000001</v>
      </c>
      <c r="K129">
        <v>578400.33349999995</v>
      </c>
      <c r="L129">
        <v>596769.66729999997</v>
      </c>
      <c r="M129">
        <v>623574.7254</v>
      </c>
      <c r="N129">
        <v>617210.46990000003</v>
      </c>
      <c r="O129">
        <v>512564.06920000003</v>
      </c>
      <c r="P129">
        <v>416407.72859999997</v>
      </c>
      <c r="Q129">
        <v>361796.39720000001</v>
      </c>
      <c r="R129">
        <v>335884.23340000003</v>
      </c>
      <c r="S129">
        <v>313219.39840000001</v>
      </c>
      <c r="T129">
        <v>300506.95049999998</v>
      </c>
      <c r="U129">
        <v>299046.29989999998</v>
      </c>
      <c r="V129">
        <v>306935.34480000002</v>
      </c>
      <c r="W129">
        <v>308594.07419999997</v>
      </c>
      <c r="X129">
        <v>310412.0992</v>
      </c>
      <c r="Y129">
        <v>307040.1102</v>
      </c>
      <c r="Z129">
        <v>306155.83059999999</v>
      </c>
      <c r="AA129">
        <v>305961.2536</v>
      </c>
      <c r="AB129">
        <v>306169.67330000002</v>
      </c>
      <c r="AC129">
        <v>306916.6778</v>
      </c>
      <c r="AD129">
        <v>308417.91509999998</v>
      </c>
      <c r="AE129">
        <v>309817.89600000001</v>
      </c>
      <c r="AF129">
        <v>311209.63290000003</v>
      </c>
      <c r="AG129">
        <v>312625.28710000002</v>
      </c>
      <c r="AH129">
        <v>314557.44349999999</v>
      </c>
      <c r="AI129">
        <v>315845.04790000001</v>
      </c>
      <c r="AJ129">
        <v>316972.39069999999</v>
      </c>
      <c r="AK129">
        <v>318680.24180000002</v>
      </c>
      <c r="AL129">
        <v>320415.05420000001</v>
      </c>
      <c r="AM129">
        <v>322101.01419999998</v>
      </c>
      <c r="AN129">
        <v>323521.08740000002</v>
      </c>
      <c r="AO129">
        <v>324410.63069999998</v>
      </c>
      <c r="AP129">
        <v>325050.5013</v>
      </c>
      <c r="AQ129">
        <v>325940.05070000002</v>
      </c>
      <c r="AR129">
        <v>326337.28169999999</v>
      </c>
      <c r="AS129">
        <v>327528.41350000002</v>
      </c>
      <c r="AT129">
        <v>329274.38939999999</v>
      </c>
      <c r="AU129">
        <v>331143.48910000001</v>
      </c>
      <c r="AV129">
        <v>333227.56290000002</v>
      </c>
      <c r="AW129">
        <v>337019.1643</v>
      </c>
    </row>
    <row r="130" spans="2:49" x14ac:dyDescent="0.25">
      <c r="B130" t="s">
        <v>414</v>
      </c>
      <c r="C130">
        <v>480333.66960581898</v>
      </c>
      <c r="D130">
        <v>488045.58203966799</v>
      </c>
      <c r="E130">
        <v>495881.31170000002</v>
      </c>
      <c r="F130">
        <v>499301.96980000002</v>
      </c>
      <c r="G130">
        <v>431278.00559999997</v>
      </c>
      <c r="H130">
        <v>383602.35479999997</v>
      </c>
      <c r="I130">
        <v>397572.67009999999</v>
      </c>
      <c r="J130">
        <v>363947.1177</v>
      </c>
      <c r="K130">
        <v>346916.37160000001</v>
      </c>
      <c r="L130">
        <v>372449.03629999998</v>
      </c>
      <c r="M130">
        <v>380617.19589999999</v>
      </c>
      <c r="N130">
        <v>390057.65639999998</v>
      </c>
      <c r="O130">
        <v>310975.8149</v>
      </c>
      <c r="P130">
        <v>241282.09770000001</v>
      </c>
      <c r="Q130">
        <v>200922.70300000001</v>
      </c>
      <c r="R130">
        <v>180632.1747</v>
      </c>
      <c r="S130">
        <v>166151.0907</v>
      </c>
      <c r="T130">
        <v>161880.82490000001</v>
      </c>
      <c r="U130">
        <v>163552.12450000001</v>
      </c>
      <c r="V130">
        <v>167439.36129999999</v>
      </c>
      <c r="W130">
        <v>170667.712</v>
      </c>
      <c r="X130">
        <v>173401.09580000001</v>
      </c>
      <c r="Y130">
        <v>174435.5705</v>
      </c>
      <c r="Z130">
        <v>175283.24249999999</v>
      </c>
      <c r="AA130">
        <v>176229.1208</v>
      </c>
      <c r="AB130">
        <v>177433.8333</v>
      </c>
      <c r="AC130">
        <v>178882.67180000001</v>
      </c>
      <c r="AD130">
        <v>180593.06830000001</v>
      </c>
      <c r="AE130">
        <v>182407.87779999999</v>
      </c>
      <c r="AF130">
        <v>184261.06839999999</v>
      </c>
      <c r="AG130">
        <v>186117.74729999999</v>
      </c>
      <c r="AH130">
        <v>187991.10389999999</v>
      </c>
      <c r="AI130">
        <v>189818.2421</v>
      </c>
      <c r="AJ130">
        <v>191647.21849999999</v>
      </c>
      <c r="AK130">
        <v>193508.682</v>
      </c>
      <c r="AL130">
        <v>195392.9664</v>
      </c>
      <c r="AM130">
        <v>197301.5992</v>
      </c>
      <c r="AN130">
        <v>199063.3676</v>
      </c>
      <c r="AO130">
        <v>200738.7267</v>
      </c>
      <c r="AP130">
        <v>202338.06299999999</v>
      </c>
      <c r="AQ130">
        <v>203890.62609999999</v>
      </c>
      <c r="AR130">
        <v>205373.07459999999</v>
      </c>
      <c r="AS130">
        <v>207117.31899999999</v>
      </c>
      <c r="AT130">
        <v>209006.29319999999</v>
      </c>
      <c r="AU130">
        <v>210987.12040000001</v>
      </c>
      <c r="AV130">
        <v>213035.32689999999</v>
      </c>
      <c r="AW130">
        <v>215209.84160000001</v>
      </c>
    </row>
    <row r="131" spans="2:49" x14ac:dyDescent="0.25">
      <c r="B131" t="s">
        <v>415</v>
      </c>
      <c r="C131">
        <v>1469582.3108926199</v>
      </c>
      <c r="D131">
        <v>1493176.93024387</v>
      </c>
      <c r="E131">
        <v>1517150.3689999999</v>
      </c>
      <c r="F131">
        <v>1536855.1640000001</v>
      </c>
      <c r="G131">
        <v>1386059.57</v>
      </c>
      <c r="H131">
        <v>1288016.4539999999</v>
      </c>
      <c r="I131">
        <v>1317454.686</v>
      </c>
      <c r="J131">
        <v>1261317.568</v>
      </c>
      <c r="K131">
        <v>1254766.9750000001</v>
      </c>
      <c r="L131">
        <v>1375138.162</v>
      </c>
      <c r="M131">
        <v>1427808.933</v>
      </c>
      <c r="N131">
        <v>1457651.162</v>
      </c>
      <c r="O131">
        <v>1161534.672</v>
      </c>
      <c r="P131">
        <v>900660.83400000003</v>
      </c>
      <c r="Q131">
        <v>761310.25139999995</v>
      </c>
      <c r="R131">
        <v>701985.57129999995</v>
      </c>
      <c r="S131">
        <v>636853.03910000005</v>
      </c>
      <c r="T131">
        <v>622557.89060000004</v>
      </c>
      <c r="U131">
        <v>631499.72759999998</v>
      </c>
      <c r="V131">
        <v>650242.94750000001</v>
      </c>
      <c r="W131">
        <v>670299.9105</v>
      </c>
      <c r="X131">
        <v>690512.7942</v>
      </c>
      <c r="Y131">
        <v>703533.2071</v>
      </c>
      <c r="Z131">
        <v>715680.22979999997</v>
      </c>
      <c r="AA131">
        <v>728742.63950000005</v>
      </c>
      <c r="AB131">
        <v>743331.32460000005</v>
      </c>
      <c r="AC131">
        <v>759332.36439999996</v>
      </c>
      <c r="AD131">
        <v>776186.72739999997</v>
      </c>
      <c r="AE131">
        <v>793585.25049999997</v>
      </c>
      <c r="AF131">
        <v>811359.39249999996</v>
      </c>
      <c r="AG131">
        <v>829405.30680000002</v>
      </c>
      <c r="AH131">
        <v>847749.49</v>
      </c>
      <c r="AI131">
        <v>866105.19700000004</v>
      </c>
      <c r="AJ131">
        <v>884653.87800000003</v>
      </c>
      <c r="AK131">
        <v>903498.54760000005</v>
      </c>
      <c r="AL131">
        <v>922638.28709999996</v>
      </c>
      <c r="AM131">
        <v>942076.39419999998</v>
      </c>
      <c r="AN131">
        <v>961528.39639999997</v>
      </c>
      <c r="AO131">
        <v>981075.65060000005</v>
      </c>
      <c r="AP131">
        <v>1000678.401</v>
      </c>
      <c r="AQ131">
        <v>1020404.612</v>
      </c>
      <c r="AR131">
        <v>1040129.801</v>
      </c>
      <c r="AS131">
        <v>1061103.585</v>
      </c>
      <c r="AT131">
        <v>1083018.4069999999</v>
      </c>
      <c r="AU131">
        <v>1105613.8430000001</v>
      </c>
      <c r="AV131">
        <v>1128762.9099999999</v>
      </c>
      <c r="AW131">
        <v>1152738.6769999999</v>
      </c>
    </row>
    <row r="132" spans="2:49" x14ac:dyDescent="0.25">
      <c r="B132" t="s">
        <v>416</v>
      </c>
      <c r="C132">
        <v>225722.47732836599</v>
      </c>
      <c r="D132">
        <v>229346.52471387701</v>
      </c>
      <c r="E132">
        <v>233028.7574</v>
      </c>
      <c r="F132">
        <v>236238.3732</v>
      </c>
      <c r="G132">
        <v>220659.6985</v>
      </c>
      <c r="H132">
        <v>205724.79269999999</v>
      </c>
      <c r="I132">
        <v>212879.42509999999</v>
      </c>
      <c r="J132">
        <v>209346.8064</v>
      </c>
      <c r="K132">
        <v>210277.8181</v>
      </c>
      <c r="L132">
        <v>225409.45689999999</v>
      </c>
      <c r="M132">
        <v>233112.008</v>
      </c>
      <c r="N132">
        <v>237706.93950000001</v>
      </c>
      <c r="O132">
        <v>208810.10440000001</v>
      </c>
      <c r="P132">
        <v>181300.65470000001</v>
      </c>
      <c r="Q132">
        <v>166577.89600000001</v>
      </c>
      <c r="R132">
        <v>161274.27660000001</v>
      </c>
      <c r="S132">
        <v>152529.62940000001</v>
      </c>
      <c r="T132">
        <v>149321.2078</v>
      </c>
      <c r="U132">
        <v>150098.65849999999</v>
      </c>
      <c r="V132">
        <v>153156.6421</v>
      </c>
      <c r="W132">
        <v>156535.6153</v>
      </c>
      <c r="X132">
        <v>159869.71280000001</v>
      </c>
      <c r="Y132">
        <v>163042.9816</v>
      </c>
      <c r="Z132">
        <v>166139.53289999999</v>
      </c>
      <c r="AA132">
        <v>169262.1923</v>
      </c>
      <c r="AB132">
        <v>172490.20670000001</v>
      </c>
      <c r="AC132">
        <v>175831.52170000001</v>
      </c>
      <c r="AD132">
        <v>179210.5148</v>
      </c>
      <c r="AE132">
        <v>182613.74559999999</v>
      </c>
      <c r="AF132">
        <v>186043.84880000001</v>
      </c>
      <c r="AG132">
        <v>189499.13529999999</v>
      </c>
      <c r="AH132">
        <v>192991.0001</v>
      </c>
      <c r="AI132">
        <v>196527.8873</v>
      </c>
      <c r="AJ132">
        <v>200118.94200000001</v>
      </c>
      <c r="AK132">
        <v>203771.08480000001</v>
      </c>
      <c r="AL132">
        <v>207479.49249999999</v>
      </c>
      <c r="AM132">
        <v>211243.84049999999</v>
      </c>
      <c r="AN132">
        <v>215008.88750000001</v>
      </c>
      <c r="AO132">
        <v>218784.21650000001</v>
      </c>
      <c r="AP132">
        <v>222574.0943</v>
      </c>
      <c r="AQ132">
        <v>226392.01930000001</v>
      </c>
      <c r="AR132">
        <v>230235.26089999999</v>
      </c>
      <c r="AS132">
        <v>234209.177</v>
      </c>
      <c r="AT132">
        <v>238259.17370000001</v>
      </c>
      <c r="AU132">
        <v>242361.75150000001</v>
      </c>
      <c r="AV132">
        <v>246514.51980000001</v>
      </c>
      <c r="AW132">
        <v>250751.1073</v>
      </c>
    </row>
    <row r="133" spans="2:49" x14ac:dyDescent="0.25">
      <c r="B133" t="s">
        <v>417</v>
      </c>
      <c r="C133">
        <v>20679763.666016001</v>
      </c>
      <c r="D133">
        <v>21011783.9607329</v>
      </c>
      <c r="E133">
        <v>21349135.780000001</v>
      </c>
      <c r="F133">
        <v>21435301.190000001</v>
      </c>
      <c r="G133">
        <v>18668247.030000001</v>
      </c>
      <c r="H133">
        <v>15242162.890000001</v>
      </c>
      <c r="I133">
        <v>16592711.91</v>
      </c>
      <c r="J133">
        <v>16349774.119999999</v>
      </c>
      <c r="K133">
        <v>15382683.630000001</v>
      </c>
      <c r="L133">
        <v>15917179.41</v>
      </c>
      <c r="M133">
        <v>16403897.119999999</v>
      </c>
      <c r="N133">
        <v>16271472.92</v>
      </c>
      <c r="O133">
        <v>14599958.76</v>
      </c>
      <c r="P133">
        <v>12760187.050000001</v>
      </c>
      <c r="Q133">
        <v>11532194.529999999</v>
      </c>
      <c r="R133">
        <v>10935688.529999999</v>
      </c>
      <c r="S133">
        <v>10357855.93</v>
      </c>
      <c r="T133">
        <v>10094573.630000001</v>
      </c>
      <c r="U133">
        <v>10150728.17</v>
      </c>
      <c r="V133">
        <v>10348459.380000001</v>
      </c>
      <c r="W133">
        <v>10535216.98</v>
      </c>
      <c r="X133">
        <v>10701513.640000001</v>
      </c>
      <c r="Y133">
        <v>10835384.130000001</v>
      </c>
      <c r="Z133">
        <v>10978438.130000001</v>
      </c>
      <c r="AA133">
        <v>11125141.529999999</v>
      </c>
      <c r="AB133">
        <v>11281517.6</v>
      </c>
      <c r="AC133">
        <v>11448702.029999999</v>
      </c>
      <c r="AD133">
        <v>11620340.33</v>
      </c>
      <c r="AE133">
        <v>11791718.58</v>
      </c>
      <c r="AF133">
        <v>11965330.970000001</v>
      </c>
      <c r="AG133">
        <v>12140502.99</v>
      </c>
      <c r="AH133">
        <v>12318132.16</v>
      </c>
      <c r="AI133">
        <v>12498258.99</v>
      </c>
      <c r="AJ133">
        <v>12681213.310000001</v>
      </c>
      <c r="AK133">
        <v>12869626.24</v>
      </c>
      <c r="AL133">
        <v>13061241.49</v>
      </c>
      <c r="AM133">
        <v>13255698.34</v>
      </c>
      <c r="AN133">
        <v>13439038.220000001</v>
      </c>
      <c r="AO133">
        <v>13614143.470000001</v>
      </c>
      <c r="AP133">
        <v>13783370.970000001</v>
      </c>
      <c r="AQ133">
        <v>13950177.99</v>
      </c>
      <c r="AR133">
        <v>14112318.1</v>
      </c>
      <c r="AS133">
        <v>14280242.949999999</v>
      </c>
      <c r="AT133">
        <v>14455687.26</v>
      </c>
      <c r="AU133">
        <v>14634480.210000001</v>
      </c>
      <c r="AV133">
        <v>14815652.18</v>
      </c>
      <c r="AW133">
        <v>15005685.52</v>
      </c>
    </row>
    <row r="134" spans="2:49" x14ac:dyDescent="0.25">
      <c r="B134" t="s">
        <v>418</v>
      </c>
      <c r="C134">
        <v>2009388.6600685499</v>
      </c>
      <c r="D134">
        <v>2041650.04496113</v>
      </c>
      <c r="E134">
        <v>2074429.3970000001</v>
      </c>
      <c r="F134">
        <v>2121094.2220000001</v>
      </c>
      <c r="G134">
        <v>1793919.547</v>
      </c>
      <c r="H134">
        <v>1618349.338</v>
      </c>
      <c r="I134">
        <v>1618337.9469999999</v>
      </c>
      <c r="J134">
        <v>1518539.459</v>
      </c>
      <c r="K134">
        <v>1505477.328</v>
      </c>
      <c r="L134">
        <v>1645502.7139999999</v>
      </c>
      <c r="M134">
        <v>1727410.2819999999</v>
      </c>
      <c r="N134">
        <v>1747233.4569999999</v>
      </c>
      <c r="O134">
        <v>1329426.551</v>
      </c>
      <c r="P134">
        <v>980462.16559999995</v>
      </c>
      <c r="Q134">
        <v>793646.39599999995</v>
      </c>
      <c r="R134">
        <v>706152.98970000003</v>
      </c>
      <c r="S134">
        <v>630789.29720000003</v>
      </c>
      <c r="T134">
        <v>600291.25289999996</v>
      </c>
      <c r="U134">
        <v>606939.30350000004</v>
      </c>
      <c r="V134">
        <v>626547.03399999999</v>
      </c>
      <c r="W134">
        <v>647763.84759999998</v>
      </c>
      <c r="X134">
        <v>669207.98849999998</v>
      </c>
      <c r="Y134">
        <v>683912.57409999997</v>
      </c>
      <c r="Z134">
        <v>699019.55110000004</v>
      </c>
      <c r="AA134">
        <v>713582.20270000002</v>
      </c>
      <c r="AB134">
        <v>728530.24589999998</v>
      </c>
      <c r="AC134">
        <v>744075.43389999995</v>
      </c>
      <c r="AD134">
        <v>759865.96440000006</v>
      </c>
      <c r="AE134">
        <v>775601.5405</v>
      </c>
      <c r="AF134">
        <v>791386.68929999997</v>
      </c>
      <c r="AG134">
        <v>807204.46109999996</v>
      </c>
      <c r="AH134">
        <v>823198.97530000005</v>
      </c>
      <c r="AI134">
        <v>839157.01289999997</v>
      </c>
      <c r="AJ134">
        <v>855417.55500000005</v>
      </c>
      <c r="AK134">
        <v>872113.73400000005</v>
      </c>
      <c r="AL134">
        <v>889063.88320000004</v>
      </c>
      <c r="AM134">
        <v>906215.69019999995</v>
      </c>
      <c r="AN134">
        <v>923480.67949999997</v>
      </c>
      <c r="AO134">
        <v>941351.18530000001</v>
      </c>
      <c r="AP134">
        <v>959534.08510000003</v>
      </c>
      <c r="AQ134">
        <v>978196.56819999998</v>
      </c>
      <c r="AR134">
        <v>997016.87760000001</v>
      </c>
      <c r="AS134">
        <v>1017538.573</v>
      </c>
      <c r="AT134">
        <v>1038704.94</v>
      </c>
      <c r="AU134">
        <v>1060563.5900000001</v>
      </c>
      <c r="AV134">
        <v>1083103.4750000001</v>
      </c>
      <c r="AW134">
        <v>1107144.99</v>
      </c>
    </row>
    <row r="135" spans="2:49" x14ac:dyDescent="0.25">
      <c r="B135" t="s">
        <v>419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</row>
    <row r="136" spans="2:49" x14ac:dyDescent="0.25">
      <c r="B136" t="s">
        <v>420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</row>
    <row r="137" spans="2:49" x14ac:dyDescent="0.25">
      <c r="B137" t="s">
        <v>421</v>
      </c>
      <c r="C137">
        <v>20174774.421468802</v>
      </c>
      <c r="D137">
        <v>20498686.950521201</v>
      </c>
      <c r="E137">
        <v>20827800</v>
      </c>
      <c r="F137">
        <v>19895374.390000001</v>
      </c>
      <c r="G137">
        <v>18944827.670000002</v>
      </c>
      <c r="H137">
        <v>16948102.600000001</v>
      </c>
      <c r="I137">
        <v>16096861.390000001</v>
      </c>
      <c r="J137">
        <v>15464781.32</v>
      </c>
      <c r="K137">
        <v>14684460.1</v>
      </c>
      <c r="L137">
        <v>13710759.140000001</v>
      </c>
      <c r="M137">
        <v>12753717.34</v>
      </c>
      <c r="N137">
        <v>11700002.779999999</v>
      </c>
      <c r="O137">
        <v>10376201.76</v>
      </c>
      <c r="P137">
        <v>9360296.8800000008</v>
      </c>
      <c r="Q137">
        <v>8557767.8489999995</v>
      </c>
      <c r="R137">
        <v>7662436.591</v>
      </c>
      <c r="S137">
        <v>3190457.9169999999</v>
      </c>
      <c r="T137">
        <v>2408516.577</v>
      </c>
      <c r="U137">
        <v>1848298.753</v>
      </c>
      <c r="V137">
        <v>1334117.098</v>
      </c>
      <c r="W137">
        <v>1054026.422</v>
      </c>
      <c r="X137">
        <v>792407.554</v>
      </c>
      <c r="Y137">
        <v>764270.38060000003</v>
      </c>
      <c r="Z137">
        <v>759130.91500000004</v>
      </c>
      <c r="AA137">
        <v>757956.87890000001</v>
      </c>
      <c r="AB137">
        <v>758572.82860000001</v>
      </c>
      <c r="AC137">
        <v>759940.60380000004</v>
      </c>
      <c r="AD137">
        <v>762976.40300000005</v>
      </c>
      <c r="AE137">
        <v>766782.02769999998</v>
      </c>
      <c r="AF137">
        <v>771104.07640000002</v>
      </c>
      <c r="AG137">
        <v>775818.41319999995</v>
      </c>
      <c r="AH137">
        <v>780786.73750000005</v>
      </c>
      <c r="AI137">
        <v>785969.01430000004</v>
      </c>
      <c r="AJ137">
        <v>791125.24369999999</v>
      </c>
      <c r="AK137">
        <v>796245.1202</v>
      </c>
      <c r="AL137">
        <v>801326.76190000004</v>
      </c>
      <c r="AM137">
        <v>806315.1753</v>
      </c>
      <c r="AN137">
        <v>811955.94389999995</v>
      </c>
      <c r="AO137">
        <v>817604.98459999997</v>
      </c>
      <c r="AP137">
        <v>823243.66229999997</v>
      </c>
      <c r="AQ137">
        <v>828908.92689999996</v>
      </c>
      <c r="AR137">
        <v>834500.22140000004</v>
      </c>
      <c r="AS137">
        <v>840502.53009999997</v>
      </c>
      <c r="AT137">
        <v>846633.53780000005</v>
      </c>
      <c r="AU137">
        <v>852708.44900000002</v>
      </c>
      <c r="AV137">
        <v>858665.66599999997</v>
      </c>
      <c r="AW137">
        <v>864750.62760000001</v>
      </c>
    </row>
    <row r="138" spans="2:49" x14ac:dyDescent="0.25">
      <c r="B138" t="s">
        <v>422</v>
      </c>
      <c r="C138">
        <v>16278956.881142</v>
      </c>
      <c r="D138">
        <v>16540320.799446501</v>
      </c>
      <c r="E138">
        <v>16805881</v>
      </c>
      <c r="F138">
        <v>16796325.23</v>
      </c>
      <c r="G138">
        <v>16135933.26</v>
      </c>
      <c r="H138">
        <v>15463550.390000001</v>
      </c>
      <c r="I138">
        <v>15429857.08</v>
      </c>
      <c r="J138">
        <v>13552237.58</v>
      </c>
      <c r="K138">
        <v>11554816.65</v>
      </c>
      <c r="L138">
        <v>10028057.35</v>
      </c>
      <c r="M138">
        <v>8866721.15499999</v>
      </c>
      <c r="N138">
        <v>7880195.6619999995</v>
      </c>
      <c r="O138">
        <v>8231150.2340000002</v>
      </c>
      <c r="P138">
        <v>8436622.9480000008</v>
      </c>
      <c r="Q138">
        <v>8534612.5160000008</v>
      </c>
      <c r="R138">
        <v>8759026.8469999898</v>
      </c>
      <c r="S138">
        <v>4846075.2110000001</v>
      </c>
      <c r="T138">
        <v>6445948.0640000002</v>
      </c>
      <c r="U138">
        <v>8048232.9299999997</v>
      </c>
      <c r="V138">
        <v>9624048.6199999899</v>
      </c>
      <c r="W138">
        <v>10052573.609999999</v>
      </c>
      <c r="X138">
        <v>10439846.01</v>
      </c>
      <c r="Y138">
        <v>10523591.9</v>
      </c>
      <c r="Z138">
        <v>10639832.75</v>
      </c>
      <c r="AA138">
        <v>10778133.890000001</v>
      </c>
      <c r="AB138">
        <v>10972155.050000001</v>
      </c>
      <c r="AC138">
        <v>11178673.33</v>
      </c>
      <c r="AD138">
        <v>11410579.07</v>
      </c>
      <c r="AE138">
        <v>11637544.800000001</v>
      </c>
      <c r="AF138">
        <v>11533082.609999999</v>
      </c>
      <c r="AG138">
        <v>11679161.800000001</v>
      </c>
      <c r="AH138">
        <v>11822202.08</v>
      </c>
      <c r="AI138">
        <v>11932605.640000001</v>
      </c>
      <c r="AJ138">
        <v>12042640.539999999</v>
      </c>
      <c r="AK138">
        <v>12155262.6</v>
      </c>
      <c r="AL138">
        <v>12298092.35</v>
      </c>
      <c r="AM138">
        <v>12441571.02</v>
      </c>
      <c r="AN138">
        <v>12505001.67</v>
      </c>
      <c r="AO138">
        <v>12561870.98</v>
      </c>
      <c r="AP138">
        <v>12613893.49</v>
      </c>
      <c r="AQ138">
        <v>12664572.810000001</v>
      </c>
      <c r="AR138">
        <v>12711470.02</v>
      </c>
      <c r="AS138">
        <v>12642824.42</v>
      </c>
      <c r="AT138">
        <v>12572696.970000001</v>
      </c>
      <c r="AU138">
        <v>12501622.390000001</v>
      </c>
      <c r="AV138">
        <v>12431249.51</v>
      </c>
      <c r="AW138">
        <v>12370010.73</v>
      </c>
    </row>
    <row r="139" spans="2:49" x14ac:dyDescent="0.25">
      <c r="B139" t="s">
        <v>423</v>
      </c>
      <c r="C139">
        <v>6504439.0146005601</v>
      </c>
      <c r="D139">
        <v>6608869.8869003803</v>
      </c>
      <c r="E139">
        <v>6714977.4309999999</v>
      </c>
      <c r="F139">
        <v>6852736.966</v>
      </c>
      <c r="G139">
        <v>6584957.2340000002</v>
      </c>
      <c r="H139">
        <v>6667236.6880000001</v>
      </c>
      <c r="I139">
        <v>6904700.7079999996</v>
      </c>
      <c r="J139">
        <v>6620833.3260000004</v>
      </c>
      <c r="K139">
        <v>6421575.0130000003</v>
      </c>
      <c r="L139">
        <v>6079242.8360000001</v>
      </c>
      <c r="M139">
        <v>6317831.9950000001</v>
      </c>
      <c r="N139">
        <v>6435878.5049999999</v>
      </c>
      <c r="O139">
        <v>6743757.3480000002</v>
      </c>
      <c r="P139">
        <v>6865025.8059999999</v>
      </c>
      <c r="Q139">
        <v>6785509.3789999997</v>
      </c>
      <c r="R139">
        <v>6829795.9210000001</v>
      </c>
      <c r="S139">
        <v>6901079.21</v>
      </c>
      <c r="T139">
        <v>6860387.7390000001</v>
      </c>
      <c r="U139">
        <v>6824492.8870000001</v>
      </c>
      <c r="V139">
        <v>6818089.7079999996</v>
      </c>
      <c r="W139">
        <v>6789385.1849999996</v>
      </c>
      <c r="X139">
        <v>6747979.7350000003</v>
      </c>
      <c r="Y139">
        <v>6752365.8890000004</v>
      </c>
      <c r="Z139">
        <v>6801689.932</v>
      </c>
      <c r="AA139">
        <v>6882435.2439999999</v>
      </c>
      <c r="AB139">
        <v>6985133.1749999998</v>
      </c>
      <c r="AC139">
        <v>7102291.4009999996</v>
      </c>
      <c r="AD139">
        <v>7228860.4890000001</v>
      </c>
      <c r="AE139">
        <v>7359394.2929999996</v>
      </c>
      <c r="AF139">
        <v>7490963.0329999998</v>
      </c>
      <c r="AG139">
        <v>7622415.8439999996</v>
      </c>
      <c r="AH139">
        <v>7755894.9390000002</v>
      </c>
      <c r="AI139">
        <v>7887557.4639999997</v>
      </c>
      <c r="AJ139">
        <v>8020366.676</v>
      </c>
      <c r="AK139">
        <v>8155994.6270000003</v>
      </c>
      <c r="AL139">
        <v>8293670.159</v>
      </c>
      <c r="AM139">
        <v>8433375.5270000007</v>
      </c>
      <c r="AN139">
        <v>8559002.1109999996</v>
      </c>
      <c r="AO139">
        <v>8675909.4509999994</v>
      </c>
      <c r="AP139">
        <v>8787239.1260000002</v>
      </c>
      <c r="AQ139">
        <v>8896765.8699999899</v>
      </c>
      <c r="AR139">
        <v>9003664.102</v>
      </c>
      <c r="AS139">
        <v>9109999.2860000003</v>
      </c>
      <c r="AT139">
        <v>9212591.3420000002</v>
      </c>
      <c r="AU139">
        <v>9312105.9930000007</v>
      </c>
      <c r="AV139">
        <v>9410916.7379999999</v>
      </c>
      <c r="AW139">
        <v>9518020.9509999994</v>
      </c>
    </row>
    <row r="140" spans="2:49" x14ac:dyDescent="0.25">
      <c r="B140" t="s">
        <v>424</v>
      </c>
      <c r="C140">
        <v>6379735.1213853899</v>
      </c>
      <c r="D140">
        <v>6482163.8323430298</v>
      </c>
      <c r="E140">
        <v>6586237.0690000001</v>
      </c>
      <c r="F140">
        <v>6638795.4189999998</v>
      </c>
      <c r="G140">
        <v>6310097.7599999998</v>
      </c>
      <c r="H140">
        <v>6415940.6030000001</v>
      </c>
      <c r="I140">
        <v>6324035.4699999997</v>
      </c>
      <c r="J140">
        <v>6171866.1859999998</v>
      </c>
      <c r="K140">
        <v>5776293.6330000004</v>
      </c>
      <c r="L140">
        <v>5605203.2980000004</v>
      </c>
      <c r="M140">
        <v>5650553.5279999999</v>
      </c>
      <c r="N140">
        <v>5820092.7939999998</v>
      </c>
      <c r="O140">
        <v>5603355.1689999998</v>
      </c>
      <c r="P140">
        <v>5103223.9050000003</v>
      </c>
      <c r="Q140">
        <v>4539106.3279999997</v>
      </c>
      <c r="R140">
        <v>4195829.6710000001</v>
      </c>
      <c r="S140">
        <v>4104586.1359999999</v>
      </c>
      <c r="T140">
        <v>4051507.031</v>
      </c>
      <c r="U140">
        <v>4097130.7429999998</v>
      </c>
      <c r="V140">
        <v>4198323.9740000004</v>
      </c>
      <c r="W140">
        <v>4300023.5070000002</v>
      </c>
      <c r="X140">
        <v>4400211.8590000002</v>
      </c>
      <c r="Y140">
        <v>4491555.6109999996</v>
      </c>
      <c r="Z140">
        <v>4597823.0350000001</v>
      </c>
      <c r="AA140">
        <v>4721666.0559999999</v>
      </c>
      <c r="AB140">
        <v>4861253.9009999996</v>
      </c>
      <c r="AC140">
        <v>5011486.3859999999</v>
      </c>
      <c r="AD140">
        <v>5164454.6770000001</v>
      </c>
      <c r="AE140">
        <v>5317831.0369999995</v>
      </c>
      <c r="AF140">
        <v>5468183.5020000003</v>
      </c>
      <c r="AG140">
        <v>5614273.5669999998</v>
      </c>
      <c r="AH140">
        <v>5758180.3569999998</v>
      </c>
      <c r="AI140">
        <v>5897790.1679999996</v>
      </c>
      <c r="AJ140">
        <v>6036477.6739999996</v>
      </c>
      <c r="AK140">
        <v>6175615.5769999996</v>
      </c>
      <c r="AL140">
        <v>6316286.7000000002</v>
      </c>
      <c r="AM140">
        <v>6459435.4869999997</v>
      </c>
      <c r="AN140">
        <v>6591571.5109999999</v>
      </c>
      <c r="AO140">
        <v>6719253.3899999997</v>
      </c>
      <c r="AP140">
        <v>6845327.926</v>
      </c>
      <c r="AQ140">
        <v>6971770.1679999996</v>
      </c>
      <c r="AR140">
        <v>7099310.7170000002</v>
      </c>
      <c r="AS140">
        <v>7233195.6189999999</v>
      </c>
      <c r="AT140">
        <v>7367281.0329999998</v>
      </c>
      <c r="AU140">
        <v>7501605.3859999999</v>
      </c>
      <c r="AV140">
        <v>7637135.341</v>
      </c>
      <c r="AW140">
        <v>7776097.9639999997</v>
      </c>
    </row>
    <row r="141" spans="2:49" x14ac:dyDescent="0.25">
      <c r="B141" t="s">
        <v>425</v>
      </c>
      <c r="C141">
        <v>415352.94883501797</v>
      </c>
      <c r="D141">
        <v>422021.57477828203</v>
      </c>
      <c r="E141">
        <v>428797.26770000003</v>
      </c>
      <c r="F141">
        <v>416595.13669999997</v>
      </c>
      <c r="G141">
        <v>386525.40629999997</v>
      </c>
      <c r="H141">
        <v>341873.34370000003</v>
      </c>
      <c r="I141">
        <v>356757.84730000002</v>
      </c>
      <c r="J141">
        <v>339568.85090000002</v>
      </c>
      <c r="K141">
        <v>315748.59169999999</v>
      </c>
      <c r="L141">
        <v>300757.65730000002</v>
      </c>
      <c r="M141">
        <v>299590.5992</v>
      </c>
      <c r="N141">
        <v>317832.87410000002</v>
      </c>
      <c r="O141">
        <v>314420.69300000003</v>
      </c>
      <c r="P141">
        <v>289702.35810000001</v>
      </c>
      <c r="Q141">
        <v>259299.58739999999</v>
      </c>
      <c r="R141">
        <v>238902.302</v>
      </c>
      <c r="S141">
        <v>213885.23420000001</v>
      </c>
      <c r="T141">
        <v>203608.77480000001</v>
      </c>
      <c r="U141">
        <v>200237.92069999999</v>
      </c>
      <c r="V141">
        <v>197762.45699999999</v>
      </c>
      <c r="W141">
        <v>197397.15650000001</v>
      </c>
      <c r="X141">
        <v>197946.21340000001</v>
      </c>
      <c r="Y141">
        <v>199850.5197</v>
      </c>
      <c r="Z141">
        <v>203013.552</v>
      </c>
      <c r="AA141">
        <v>207127.80799999999</v>
      </c>
      <c r="AB141">
        <v>211906.21669999999</v>
      </c>
      <c r="AC141">
        <v>217101.54060000001</v>
      </c>
      <c r="AD141">
        <v>222417.46309999999</v>
      </c>
      <c r="AE141">
        <v>227428.38879999999</v>
      </c>
      <c r="AF141">
        <v>232614.0013</v>
      </c>
      <c r="AG141">
        <v>237860.7671</v>
      </c>
      <c r="AH141">
        <v>242838.62289999999</v>
      </c>
      <c r="AI141">
        <v>248376.073</v>
      </c>
      <c r="AJ141">
        <v>253881.93549999999</v>
      </c>
      <c r="AK141">
        <v>259436.46900000001</v>
      </c>
      <c r="AL141">
        <v>265058.73060000001</v>
      </c>
      <c r="AM141">
        <v>270740.6606</v>
      </c>
      <c r="AN141">
        <v>276365.09639999998</v>
      </c>
      <c r="AO141">
        <v>281567.74449999997</v>
      </c>
      <c r="AP141">
        <v>286529.35080000001</v>
      </c>
      <c r="AQ141">
        <v>291385.92670000001</v>
      </c>
      <c r="AR141">
        <v>296178.2329</v>
      </c>
      <c r="AS141">
        <v>298983.02439999999</v>
      </c>
      <c r="AT141">
        <v>302726.97360000003</v>
      </c>
      <c r="AU141">
        <v>306823.95539999998</v>
      </c>
      <c r="AV141">
        <v>311099.8898</v>
      </c>
      <c r="AW141">
        <v>315602.11320000002</v>
      </c>
    </row>
    <row r="142" spans="2:49" x14ac:dyDescent="0.25">
      <c r="B142" t="s">
        <v>426</v>
      </c>
      <c r="C142">
        <v>4759484.3198853396</v>
      </c>
      <c r="D142">
        <v>4835899.3801399199</v>
      </c>
      <c r="E142">
        <v>4913541.3090000004</v>
      </c>
      <c r="F142">
        <v>4945359.3679999998</v>
      </c>
      <c r="G142">
        <v>4528293.8870000001</v>
      </c>
      <c r="H142">
        <v>4017943.6529999999</v>
      </c>
      <c r="I142">
        <v>4080373.2480000001</v>
      </c>
      <c r="J142">
        <v>4382562.92</v>
      </c>
      <c r="K142">
        <v>3922344.7030000002</v>
      </c>
      <c r="L142">
        <v>3732032.1120000002</v>
      </c>
      <c r="M142">
        <v>3799631.73</v>
      </c>
      <c r="N142">
        <v>3912990.1570000001</v>
      </c>
      <c r="O142">
        <v>3895472.7570000002</v>
      </c>
      <c r="P142">
        <v>3647329.3810000001</v>
      </c>
      <c r="Q142">
        <v>3343988.7450000001</v>
      </c>
      <c r="R142">
        <v>3173339.3149999999</v>
      </c>
      <c r="S142">
        <v>3079183.09</v>
      </c>
      <c r="T142">
        <v>3022808.031</v>
      </c>
      <c r="U142">
        <v>3039589.9380000001</v>
      </c>
      <c r="V142">
        <v>3088223.929</v>
      </c>
      <c r="W142">
        <v>3125976.0410000002</v>
      </c>
      <c r="X142">
        <v>3151753.2710000002</v>
      </c>
      <c r="Y142">
        <v>3167240.264</v>
      </c>
      <c r="Z142">
        <v>3197971.5419999999</v>
      </c>
      <c r="AA142">
        <v>3243652.128</v>
      </c>
      <c r="AB142">
        <v>3302061.892</v>
      </c>
      <c r="AC142">
        <v>3369459.071</v>
      </c>
      <c r="AD142">
        <v>3440417.4849999999</v>
      </c>
      <c r="AE142">
        <v>3512105.051</v>
      </c>
      <c r="AF142">
        <v>3583592.7650000001</v>
      </c>
      <c r="AG142">
        <v>3654194.5819999999</v>
      </c>
      <c r="AH142">
        <v>3724627.983</v>
      </c>
      <c r="AI142">
        <v>3793309.5989999999</v>
      </c>
      <c r="AJ142">
        <v>3861693.4079999998</v>
      </c>
      <c r="AK142">
        <v>3930983.3909999998</v>
      </c>
      <c r="AL142">
        <v>4001068.7209999999</v>
      </c>
      <c r="AM142">
        <v>4072107.2910000002</v>
      </c>
      <c r="AN142">
        <v>4129562.79</v>
      </c>
      <c r="AO142">
        <v>4178057.0060000001</v>
      </c>
      <c r="AP142">
        <v>4220377.9079999998</v>
      </c>
      <c r="AQ142">
        <v>4258771.9050000003</v>
      </c>
      <c r="AR142">
        <v>4293413.3810000001</v>
      </c>
      <c r="AS142">
        <v>4329479.4189999998</v>
      </c>
      <c r="AT142">
        <v>4366963.4450000003</v>
      </c>
      <c r="AU142">
        <v>4404883.034</v>
      </c>
      <c r="AV142">
        <v>4443171.8870000001</v>
      </c>
      <c r="AW142">
        <v>4483731.8449999997</v>
      </c>
    </row>
    <row r="143" spans="2:49" x14ac:dyDescent="0.25">
      <c r="B143" t="s">
        <v>427</v>
      </c>
      <c r="C143">
        <v>16509970.069566499</v>
      </c>
      <c r="D143">
        <v>16775042.9793345</v>
      </c>
      <c r="E143">
        <v>17044371.719999999</v>
      </c>
      <c r="F143">
        <v>17189617.32</v>
      </c>
      <c r="G143">
        <v>15830029.060000001</v>
      </c>
      <c r="H143">
        <v>13860483.76</v>
      </c>
      <c r="I143">
        <v>14128640.4</v>
      </c>
      <c r="J143">
        <v>15423052.92</v>
      </c>
      <c r="K143">
        <v>13775717.83</v>
      </c>
      <c r="L143">
        <v>13058901.76</v>
      </c>
      <c r="M143">
        <v>13235403.359999999</v>
      </c>
      <c r="N143">
        <v>13396368.9</v>
      </c>
      <c r="O143">
        <v>13432932.33</v>
      </c>
      <c r="P143">
        <v>12858162.77</v>
      </c>
      <c r="Q143">
        <v>12088436.32</v>
      </c>
      <c r="R143">
        <v>11635949.65</v>
      </c>
      <c r="S143">
        <v>11429638.689999999</v>
      </c>
      <c r="T143">
        <v>11009045.039999999</v>
      </c>
      <c r="U143">
        <v>10886504.369999999</v>
      </c>
      <c r="V143">
        <v>11058308.439999999</v>
      </c>
      <c r="W143">
        <v>10977808.43</v>
      </c>
      <c r="X143">
        <v>10873303.220000001</v>
      </c>
      <c r="Y143">
        <v>10639576.699999999</v>
      </c>
      <c r="Z143">
        <v>10531733.550000001</v>
      </c>
      <c r="AA143">
        <v>10472749.42</v>
      </c>
      <c r="AB143">
        <v>10441106.689999999</v>
      </c>
      <c r="AC143">
        <v>10433724.720000001</v>
      </c>
      <c r="AD143">
        <v>10452068.970000001</v>
      </c>
      <c r="AE143">
        <v>10464785.810000001</v>
      </c>
      <c r="AF143">
        <v>10474994.050000001</v>
      </c>
      <c r="AG143">
        <v>10483876.640000001</v>
      </c>
      <c r="AH143">
        <v>10508656.960000001</v>
      </c>
      <c r="AI143">
        <v>10510295.23</v>
      </c>
      <c r="AJ143">
        <v>10506273.939999999</v>
      </c>
      <c r="AK143">
        <v>10521498.57</v>
      </c>
      <c r="AL143">
        <v>10537557.029999999</v>
      </c>
      <c r="AM143">
        <v>10551922.65</v>
      </c>
      <c r="AN143">
        <v>10538406.85</v>
      </c>
      <c r="AO143">
        <v>10497001.93</v>
      </c>
      <c r="AP143">
        <v>10441858.130000001</v>
      </c>
      <c r="AQ143">
        <v>10392135.619999999</v>
      </c>
      <c r="AR143">
        <v>10325630.16</v>
      </c>
      <c r="AS143">
        <v>10274213.609999999</v>
      </c>
      <c r="AT143">
        <v>10234113.130000001</v>
      </c>
      <c r="AU143">
        <v>10194136.99</v>
      </c>
      <c r="AV143">
        <v>10158616.02</v>
      </c>
      <c r="AW143">
        <v>10173764.939999999</v>
      </c>
    </row>
    <row r="144" spans="2:49" x14ac:dyDescent="0.25">
      <c r="B144" t="s">
        <v>428</v>
      </c>
      <c r="C144">
        <v>11637309.2577525</v>
      </c>
      <c r="D144">
        <v>11824150.02208</v>
      </c>
      <c r="E144">
        <v>12013990.58</v>
      </c>
      <c r="F144">
        <v>12027066.34</v>
      </c>
      <c r="G144">
        <v>11229731.68</v>
      </c>
      <c r="H144">
        <v>10316583.550000001</v>
      </c>
      <c r="I144">
        <v>10691144.529999999</v>
      </c>
      <c r="J144">
        <v>9934169.3289999999</v>
      </c>
      <c r="K144">
        <v>9010815.2719999999</v>
      </c>
      <c r="L144">
        <v>8831724.9350000005</v>
      </c>
      <c r="M144">
        <v>8760297.5109999999</v>
      </c>
      <c r="N144">
        <v>9269777.3019999899</v>
      </c>
      <c r="O144">
        <v>9052371.3859999999</v>
      </c>
      <c r="P144">
        <v>8316106.5310000004</v>
      </c>
      <c r="Q144">
        <v>7466638.4369999999</v>
      </c>
      <c r="R144">
        <v>6948983.0499999998</v>
      </c>
      <c r="S144">
        <v>6719395.9740000004</v>
      </c>
      <c r="T144">
        <v>6563545.1299999999</v>
      </c>
      <c r="U144">
        <v>6594659.4469999997</v>
      </c>
      <c r="V144">
        <v>6695923.3250000002</v>
      </c>
      <c r="W144">
        <v>6750038.5319999997</v>
      </c>
      <c r="X144">
        <v>6757854.2620000001</v>
      </c>
      <c r="Y144">
        <v>6726609.7910000002</v>
      </c>
      <c r="Z144">
        <v>6710718.5109999999</v>
      </c>
      <c r="AA144">
        <v>6713752.3890000004</v>
      </c>
      <c r="AB144">
        <v>6735109.7920000004</v>
      </c>
      <c r="AC144">
        <v>6769110.4840000002</v>
      </c>
      <c r="AD144">
        <v>6811366.983</v>
      </c>
      <c r="AE144">
        <v>6854474.9179999996</v>
      </c>
      <c r="AF144">
        <v>6896151.5590000004</v>
      </c>
      <c r="AG144">
        <v>6935294.8509999998</v>
      </c>
      <c r="AH144">
        <v>6973222.9019999998</v>
      </c>
      <c r="AI144">
        <v>7007769.943</v>
      </c>
      <c r="AJ144">
        <v>7041591.3449999997</v>
      </c>
      <c r="AK144">
        <v>7076245.9910000004</v>
      </c>
      <c r="AL144">
        <v>7111320.3949999996</v>
      </c>
      <c r="AM144">
        <v>7146870.1699999999</v>
      </c>
      <c r="AN144">
        <v>7161113.9699999997</v>
      </c>
      <c r="AO144">
        <v>7162862.8779999996</v>
      </c>
      <c r="AP144">
        <v>7156486.835</v>
      </c>
      <c r="AQ144">
        <v>7145685.3059999999</v>
      </c>
      <c r="AR144">
        <v>7130880.3899999997</v>
      </c>
      <c r="AS144">
        <v>7117172.9349999996</v>
      </c>
      <c r="AT144">
        <v>7103249.3600000003</v>
      </c>
      <c r="AU144">
        <v>7089096.5070000002</v>
      </c>
      <c r="AV144">
        <v>7075136.8710000003</v>
      </c>
      <c r="AW144">
        <v>7064591.4019999998</v>
      </c>
    </row>
    <row r="145" spans="2:49" x14ac:dyDescent="0.25">
      <c r="B145" t="s">
        <v>429</v>
      </c>
      <c r="C145">
        <v>3168113.9617931498</v>
      </c>
      <c r="D145">
        <v>3218979.0562052401</v>
      </c>
      <c r="E145">
        <v>3270660.8059999999</v>
      </c>
      <c r="F145">
        <v>3289520.3739999998</v>
      </c>
      <c r="G145">
        <v>3257104.0759999999</v>
      </c>
      <c r="H145">
        <v>3107997.8450000002</v>
      </c>
      <c r="I145">
        <v>3185084.6310000001</v>
      </c>
      <c r="J145">
        <v>3130218.7220000001</v>
      </c>
      <c r="K145">
        <v>2967863.79</v>
      </c>
      <c r="L145">
        <v>2934278.7009999999</v>
      </c>
      <c r="M145">
        <v>2932926.8390000002</v>
      </c>
      <c r="N145">
        <v>3059986.9539999999</v>
      </c>
      <c r="O145">
        <v>3153749.4049999998</v>
      </c>
      <c r="P145">
        <v>3103761.7409999999</v>
      </c>
      <c r="Q145">
        <v>2999188.0440000002</v>
      </c>
      <c r="R145">
        <v>2971928.409</v>
      </c>
      <c r="S145">
        <v>2918763.716</v>
      </c>
      <c r="T145">
        <v>2850266.2089999998</v>
      </c>
      <c r="U145">
        <v>2838721.463</v>
      </c>
      <c r="V145">
        <v>2856992.4049999998</v>
      </c>
      <c r="W145">
        <v>2872844.8870000001</v>
      </c>
      <c r="X145">
        <v>2880550.51</v>
      </c>
      <c r="Y145">
        <v>2894040.3169999998</v>
      </c>
      <c r="Z145">
        <v>2915949.4640000002</v>
      </c>
      <c r="AA145">
        <v>2944529.1979999999</v>
      </c>
      <c r="AB145">
        <v>2978895.6690000002</v>
      </c>
      <c r="AC145">
        <v>3017735.26</v>
      </c>
      <c r="AD145">
        <v>3058769.7629999998</v>
      </c>
      <c r="AE145">
        <v>3100598.389</v>
      </c>
      <c r="AF145">
        <v>3143011.852</v>
      </c>
      <c r="AG145">
        <v>3185761.1680000001</v>
      </c>
      <c r="AH145">
        <v>3229176.196</v>
      </c>
      <c r="AI145">
        <v>3272685.4929999998</v>
      </c>
      <c r="AJ145">
        <v>3317025.3089999999</v>
      </c>
      <c r="AK145">
        <v>3362403.2209999999</v>
      </c>
      <c r="AL145">
        <v>3408588.443</v>
      </c>
      <c r="AM145">
        <v>3455465.1669999999</v>
      </c>
      <c r="AN145">
        <v>3495628.4419999998</v>
      </c>
      <c r="AO145">
        <v>3532257.3930000002</v>
      </c>
      <c r="AP145">
        <v>3566528.608</v>
      </c>
      <c r="AQ145">
        <v>3599457.4010000001</v>
      </c>
      <c r="AR145">
        <v>3630912.4360000002</v>
      </c>
      <c r="AS145">
        <v>3661474.8709999998</v>
      </c>
      <c r="AT145">
        <v>3691269.872</v>
      </c>
      <c r="AU145">
        <v>3720261.7519999999</v>
      </c>
      <c r="AV145">
        <v>3748596.5989999999</v>
      </c>
      <c r="AW145">
        <v>3777601.4909999999</v>
      </c>
    </row>
    <row r="146" spans="2:49" x14ac:dyDescent="0.25">
      <c r="B146" t="s">
        <v>430</v>
      </c>
      <c r="C146">
        <v>6724481.5896774204</v>
      </c>
      <c r="D146">
        <v>6832445.3166948901</v>
      </c>
      <c r="E146">
        <v>6942141.7599999998</v>
      </c>
      <c r="F146">
        <v>6990290.1299999999</v>
      </c>
      <c r="G146">
        <v>7040264.5609999998</v>
      </c>
      <c r="H146">
        <v>6596052.1979999999</v>
      </c>
      <c r="I146">
        <v>6847751.1550000003</v>
      </c>
      <c r="J146">
        <v>6936760.6150000002</v>
      </c>
      <c r="K146">
        <v>6824176.3720000004</v>
      </c>
      <c r="L146">
        <v>6819369.3880000003</v>
      </c>
      <c r="M146">
        <v>6822387.034</v>
      </c>
      <c r="N146">
        <v>6938978.949</v>
      </c>
      <c r="O146">
        <v>7129383.29</v>
      </c>
      <c r="P146">
        <v>7229613.2889999999</v>
      </c>
      <c r="Q146">
        <v>7283963.7980000004</v>
      </c>
      <c r="R146">
        <v>7367569.3959999997</v>
      </c>
      <c r="S146">
        <v>7397342.5920000002</v>
      </c>
      <c r="T146">
        <v>7297009.3859999999</v>
      </c>
      <c r="U146">
        <v>7260670.7939999998</v>
      </c>
      <c r="V146">
        <v>7272446.9970000004</v>
      </c>
      <c r="W146">
        <v>7292582.3710000003</v>
      </c>
      <c r="X146">
        <v>7310225.4539999999</v>
      </c>
      <c r="Y146">
        <v>7369674.8439999996</v>
      </c>
      <c r="Z146">
        <v>7452850.8669999996</v>
      </c>
      <c r="AA146">
        <v>7552760.5700000003</v>
      </c>
      <c r="AB146">
        <v>7664275.9500000002</v>
      </c>
      <c r="AC146">
        <v>7784005.3720000004</v>
      </c>
      <c r="AD146">
        <v>7909653.4639999997</v>
      </c>
      <c r="AE146">
        <v>8039069.3420000002</v>
      </c>
      <c r="AF146">
        <v>8171535.6919999998</v>
      </c>
      <c r="AG146">
        <v>8306549.6799999997</v>
      </c>
      <c r="AH146">
        <v>8444065.2210000008</v>
      </c>
      <c r="AI146">
        <v>8583305.6009999998</v>
      </c>
      <c r="AJ146">
        <v>8725229.568</v>
      </c>
      <c r="AK146">
        <v>8869722.4859999996</v>
      </c>
      <c r="AL146">
        <v>9016779.9250000007</v>
      </c>
      <c r="AM146">
        <v>9166227.4360000007</v>
      </c>
      <c r="AN146">
        <v>9309075.6919999998</v>
      </c>
      <c r="AO146">
        <v>9449394.7740000002</v>
      </c>
      <c r="AP146">
        <v>9588530.7219999898</v>
      </c>
      <c r="AQ146">
        <v>9727495.7410000004</v>
      </c>
      <c r="AR146">
        <v>9866605.5020000003</v>
      </c>
      <c r="AS146">
        <v>10002379.98</v>
      </c>
      <c r="AT146">
        <v>10136313.779999999</v>
      </c>
      <c r="AU146">
        <v>10269133.390000001</v>
      </c>
      <c r="AV146">
        <v>10401357.640000001</v>
      </c>
      <c r="AW146">
        <v>10533678.91</v>
      </c>
    </row>
    <row r="147" spans="2:49" x14ac:dyDescent="0.25">
      <c r="B147" t="s">
        <v>431</v>
      </c>
      <c r="C147">
        <v>312458.80390520301</v>
      </c>
      <c r="D147">
        <v>317475.43106956501</v>
      </c>
      <c r="E147">
        <v>322572.6018</v>
      </c>
      <c r="F147">
        <v>330136.88179999997</v>
      </c>
      <c r="G147">
        <v>317150.04869999998</v>
      </c>
      <c r="H147">
        <v>271230.80920000002</v>
      </c>
      <c r="I147">
        <v>284142.75719999999</v>
      </c>
      <c r="J147">
        <v>288527.93150000001</v>
      </c>
      <c r="K147">
        <v>268710.23940000002</v>
      </c>
      <c r="L147">
        <v>250800.61120000001</v>
      </c>
      <c r="M147">
        <v>242829.1942</v>
      </c>
      <c r="N147">
        <v>251247.64720000001</v>
      </c>
      <c r="O147">
        <v>243340.35440000001</v>
      </c>
      <c r="P147">
        <v>228348.65239999999</v>
      </c>
      <c r="Q147">
        <v>211388.4743</v>
      </c>
      <c r="R147">
        <v>197417.52590000001</v>
      </c>
      <c r="S147">
        <v>186855.81409999999</v>
      </c>
      <c r="T147">
        <v>176761.6759</v>
      </c>
      <c r="U147">
        <v>171586.71290000001</v>
      </c>
      <c r="V147">
        <v>168679.29759999999</v>
      </c>
      <c r="W147">
        <v>166062.80799999999</v>
      </c>
      <c r="X147">
        <v>163947.61309999999</v>
      </c>
      <c r="Y147">
        <v>162479.1354</v>
      </c>
      <c r="Z147">
        <v>162123.49100000001</v>
      </c>
      <c r="AA147">
        <v>162414.4688</v>
      </c>
      <c r="AB147">
        <v>163162.70619999999</v>
      </c>
      <c r="AC147">
        <v>164256.91020000001</v>
      </c>
      <c r="AD147">
        <v>165632.55660000001</v>
      </c>
      <c r="AE147">
        <v>167146.73740000001</v>
      </c>
      <c r="AF147">
        <v>168819.0569</v>
      </c>
      <c r="AG147">
        <v>170629.7769</v>
      </c>
      <c r="AH147">
        <v>172587.77910000001</v>
      </c>
      <c r="AI147">
        <v>174646.6679</v>
      </c>
      <c r="AJ147">
        <v>176822.08660000001</v>
      </c>
      <c r="AK147">
        <v>179151.98259999999</v>
      </c>
      <c r="AL147">
        <v>181590.90280000001</v>
      </c>
      <c r="AM147">
        <v>184122.21350000001</v>
      </c>
      <c r="AN147">
        <v>186579.97779999999</v>
      </c>
      <c r="AO147">
        <v>189001.14540000001</v>
      </c>
      <c r="AP147">
        <v>191414.09409999999</v>
      </c>
      <c r="AQ147">
        <v>193870.37090000001</v>
      </c>
      <c r="AR147">
        <v>196323.40909999999</v>
      </c>
      <c r="AS147">
        <v>198693.4865</v>
      </c>
      <c r="AT147">
        <v>201156.78719999999</v>
      </c>
      <c r="AU147">
        <v>203677.53969999999</v>
      </c>
      <c r="AV147">
        <v>206260.16759999999</v>
      </c>
      <c r="AW147">
        <v>209020.37179999999</v>
      </c>
    </row>
    <row r="148" spans="2:49" x14ac:dyDescent="0.25">
      <c r="B148" t="s">
        <v>432</v>
      </c>
      <c r="C148">
        <v>7848832.7159786001</v>
      </c>
      <c r="D148">
        <v>7974848.2640105197</v>
      </c>
      <c r="E148">
        <v>8102887.0319999997</v>
      </c>
      <c r="F148">
        <v>8224359.1749999998</v>
      </c>
      <c r="G148">
        <v>7934154.2769999998</v>
      </c>
      <c r="H148">
        <v>7371489.568</v>
      </c>
      <c r="I148">
        <v>7423643.8909999998</v>
      </c>
      <c r="J148">
        <v>7275270.9220000003</v>
      </c>
      <c r="K148">
        <v>6853180.2779999999</v>
      </c>
      <c r="L148">
        <v>6587996.6399999997</v>
      </c>
      <c r="M148">
        <v>6609368.8650000002</v>
      </c>
      <c r="N148">
        <v>6871712.7429999998</v>
      </c>
      <c r="O148">
        <v>6928381.5650000004</v>
      </c>
      <c r="P148">
        <v>6602650.3830000004</v>
      </c>
      <c r="Q148">
        <v>6108508.5269999998</v>
      </c>
      <c r="R148">
        <v>5789540.6289999997</v>
      </c>
      <c r="S148">
        <v>5590358.0219999999</v>
      </c>
      <c r="T148">
        <v>5384382.2280000001</v>
      </c>
      <c r="U148">
        <v>5397794.642</v>
      </c>
      <c r="V148">
        <v>5473938.3140000002</v>
      </c>
      <c r="W148">
        <v>5541168.9330000002</v>
      </c>
      <c r="X148">
        <v>5592009.909</v>
      </c>
      <c r="Y148">
        <v>5620804.9950000001</v>
      </c>
      <c r="Z148">
        <v>5681367.0439999998</v>
      </c>
      <c r="AA148">
        <v>5755886.4060000004</v>
      </c>
      <c r="AB148">
        <v>5842980.1869999999</v>
      </c>
      <c r="AC148">
        <v>5938922.4440000001</v>
      </c>
      <c r="AD148">
        <v>6038340.085</v>
      </c>
      <c r="AE148">
        <v>6137081.5379999997</v>
      </c>
      <c r="AF148">
        <v>6235408.0619999999</v>
      </c>
      <c r="AG148">
        <v>6332963.602</v>
      </c>
      <c r="AH148">
        <v>6430913.0499999998</v>
      </c>
      <c r="AI148">
        <v>6527110.3530000001</v>
      </c>
      <c r="AJ148">
        <v>6624827.4239999996</v>
      </c>
      <c r="AK148">
        <v>6725101.142</v>
      </c>
      <c r="AL148">
        <v>6826599.2769999998</v>
      </c>
      <c r="AM148">
        <v>6928858.8140000002</v>
      </c>
      <c r="AN148">
        <v>7017301.2029999997</v>
      </c>
      <c r="AO148">
        <v>7101110.2050000001</v>
      </c>
      <c r="AP148">
        <v>7181200.4989999998</v>
      </c>
      <c r="AQ148">
        <v>7260760.335</v>
      </c>
      <c r="AR148">
        <v>7338433.2259999998</v>
      </c>
      <c r="AS148">
        <v>7415924.199</v>
      </c>
      <c r="AT148">
        <v>7489507.4369999999</v>
      </c>
      <c r="AU148">
        <v>7561817.1919999998</v>
      </c>
      <c r="AV148">
        <v>7633998.8590000002</v>
      </c>
      <c r="AW148">
        <v>7712284.358</v>
      </c>
    </row>
    <row r="149" spans="2:49" x14ac:dyDescent="0.25">
      <c r="B149" t="s">
        <v>433</v>
      </c>
      <c r="C149">
        <v>3.4004494311446498</v>
      </c>
      <c r="D149">
        <v>3.4550447466682099</v>
      </c>
      <c r="E149">
        <v>3.5105166080000001</v>
      </c>
      <c r="F149">
        <v>3.6352027329999999</v>
      </c>
      <c r="G149">
        <v>3.5011525209999999</v>
      </c>
      <c r="H149">
        <v>3.2295694240000001</v>
      </c>
      <c r="I149">
        <v>3.1739617409999998</v>
      </c>
      <c r="J149">
        <v>3.1800710630000002</v>
      </c>
      <c r="K149">
        <v>3.0553898130000001</v>
      </c>
      <c r="L149">
        <v>3.0286996519999998</v>
      </c>
      <c r="M149">
        <v>2.9592665660000002</v>
      </c>
      <c r="N149">
        <v>2.9444748060000001</v>
      </c>
      <c r="O149">
        <v>3.1326481080000002</v>
      </c>
      <c r="P149">
        <v>3.2717545050000001</v>
      </c>
      <c r="Q149">
        <v>3.356551273</v>
      </c>
      <c r="R149">
        <v>3.4758637430000001</v>
      </c>
      <c r="S149">
        <v>3.7350270820000002</v>
      </c>
      <c r="T149">
        <v>3.7351044729999998</v>
      </c>
      <c r="U149">
        <v>3.747505764</v>
      </c>
      <c r="V149">
        <v>3.8895038190000002</v>
      </c>
      <c r="W149">
        <v>3.8824740700000002</v>
      </c>
      <c r="X149">
        <v>3.874280207</v>
      </c>
      <c r="Y149">
        <v>3.796683974</v>
      </c>
      <c r="Z149">
        <v>3.779282356</v>
      </c>
      <c r="AA149">
        <v>3.77452136</v>
      </c>
      <c r="AB149">
        <v>3.7715771920000001</v>
      </c>
      <c r="AC149">
        <v>3.7729291009999999</v>
      </c>
      <c r="AD149">
        <v>3.7880487139999999</v>
      </c>
      <c r="AE149">
        <v>3.797906378</v>
      </c>
      <c r="AF149">
        <v>3.805098369</v>
      </c>
      <c r="AG149">
        <v>3.810853415</v>
      </c>
      <c r="AH149">
        <v>3.8274305860000002</v>
      </c>
      <c r="AI149">
        <v>3.827135669</v>
      </c>
      <c r="AJ149">
        <v>3.8209373790000001</v>
      </c>
      <c r="AK149">
        <v>3.8276112530000002</v>
      </c>
      <c r="AL149">
        <v>3.8330671550000002</v>
      </c>
      <c r="AM149">
        <v>3.8350501330000002</v>
      </c>
      <c r="AN149">
        <v>3.838632053</v>
      </c>
      <c r="AO149">
        <v>3.8347771320000001</v>
      </c>
      <c r="AP149">
        <v>3.830267745</v>
      </c>
      <c r="AQ149">
        <v>3.8383620810000001</v>
      </c>
      <c r="AR149">
        <v>3.8379294329999998</v>
      </c>
      <c r="AS149">
        <v>3.842092858</v>
      </c>
      <c r="AT149">
        <v>3.8493099549999998</v>
      </c>
      <c r="AU149">
        <v>3.8520488049999999</v>
      </c>
      <c r="AV149">
        <v>3.854638413</v>
      </c>
      <c r="AW149">
        <v>3.9041071020000002</v>
      </c>
    </row>
    <row r="150" spans="2:49" x14ac:dyDescent="0.25">
      <c r="B150" t="s">
        <v>434</v>
      </c>
      <c r="C150">
        <v>1163232.8236614501</v>
      </c>
      <c r="D150">
        <v>1181908.90290365</v>
      </c>
      <c r="E150">
        <v>1200884.8330000001</v>
      </c>
      <c r="F150">
        <v>1228593.8119999999</v>
      </c>
      <c r="G150">
        <v>1170907.1159999999</v>
      </c>
      <c r="H150">
        <v>1137428.3359999999</v>
      </c>
      <c r="I150">
        <v>1165806.0120000001</v>
      </c>
      <c r="J150">
        <v>1134372.4739999999</v>
      </c>
      <c r="K150">
        <v>1076772.7930000001</v>
      </c>
      <c r="L150">
        <v>1081553.3540000001</v>
      </c>
      <c r="M150">
        <v>1087574.2379999999</v>
      </c>
      <c r="N150">
        <v>1061147.6810000001</v>
      </c>
      <c r="O150">
        <v>1123764.1070000001</v>
      </c>
      <c r="P150">
        <v>1136978.9509999999</v>
      </c>
      <c r="Q150">
        <v>1104673.9669999999</v>
      </c>
      <c r="R150">
        <v>1140473.2439999999</v>
      </c>
      <c r="S150">
        <v>1145313.3319999999</v>
      </c>
      <c r="T150">
        <v>1160318.7150000001</v>
      </c>
      <c r="U150">
        <v>1185904.5390000001</v>
      </c>
      <c r="V150">
        <v>1210349.7520000001</v>
      </c>
      <c r="W150">
        <v>1228178.4750000001</v>
      </c>
      <c r="X150">
        <v>1236849.7660000001</v>
      </c>
      <c r="Y150">
        <v>1244263.169</v>
      </c>
      <c r="Z150">
        <v>1254397.257</v>
      </c>
      <c r="AA150">
        <v>1267497.2749999999</v>
      </c>
      <c r="AB150">
        <v>1281978.2279999999</v>
      </c>
      <c r="AC150">
        <v>1297121.977</v>
      </c>
      <c r="AD150">
        <v>1311366.152</v>
      </c>
      <c r="AE150">
        <v>1323182.0330000001</v>
      </c>
      <c r="AF150">
        <v>1334663.574</v>
      </c>
      <c r="AG150">
        <v>1345645.182</v>
      </c>
      <c r="AH150">
        <v>1355255.477</v>
      </c>
      <c r="AI150">
        <v>1366640.2790000001</v>
      </c>
      <c r="AJ150">
        <v>1377861.3640000001</v>
      </c>
      <c r="AK150">
        <v>1389352.888</v>
      </c>
      <c r="AL150">
        <v>1401046.871</v>
      </c>
      <c r="AM150">
        <v>1412890.175</v>
      </c>
      <c r="AN150">
        <v>1422891.1089999999</v>
      </c>
      <c r="AO150">
        <v>1430440.6040000001</v>
      </c>
      <c r="AP150">
        <v>1436661.504</v>
      </c>
      <c r="AQ150">
        <v>1442368.308</v>
      </c>
      <c r="AR150">
        <v>1447622.0449999999</v>
      </c>
      <c r="AS150">
        <v>1445753.936</v>
      </c>
      <c r="AT150">
        <v>1446124.497</v>
      </c>
      <c r="AU150">
        <v>1447053.058</v>
      </c>
      <c r="AV150">
        <v>1448151.9909999999</v>
      </c>
      <c r="AW150">
        <v>1450063.247</v>
      </c>
    </row>
    <row r="151" spans="2:49" x14ac:dyDescent="0.25">
      <c r="B151" t="s">
        <v>435</v>
      </c>
      <c r="C151">
        <v>3390396.9372410299</v>
      </c>
      <c r="D151">
        <v>3444830.8567233998</v>
      </c>
      <c r="E151">
        <v>3500138.73</v>
      </c>
      <c r="F151">
        <v>3494773.111</v>
      </c>
      <c r="G151">
        <v>3283456.2930000001</v>
      </c>
      <c r="H151">
        <v>3021970.8050000002</v>
      </c>
      <c r="I151">
        <v>3028827.0959999999</v>
      </c>
      <c r="J151">
        <v>2920984.3130000001</v>
      </c>
      <c r="K151">
        <v>2763038.0359999998</v>
      </c>
      <c r="L151">
        <v>2697825.9350000001</v>
      </c>
      <c r="M151">
        <v>2637179.9589999998</v>
      </c>
      <c r="N151">
        <v>2455767.5759999999</v>
      </c>
      <c r="O151">
        <v>2572022.6069999998</v>
      </c>
      <c r="P151">
        <v>2660208.2280000001</v>
      </c>
      <c r="Q151">
        <v>2717851.5150000001</v>
      </c>
      <c r="R151">
        <v>2804486.1660000002</v>
      </c>
      <c r="S151">
        <v>2832812.5720000002</v>
      </c>
      <c r="T151">
        <v>2865398.4539999999</v>
      </c>
      <c r="U151">
        <v>2887661.9279999998</v>
      </c>
      <c r="V151">
        <v>2879454.216</v>
      </c>
      <c r="W151">
        <v>2872908.4029999999</v>
      </c>
      <c r="X151">
        <v>2865705.1669999999</v>
      </c>
      <c r="Y151">
        <v>2865391.165</v>
      </c>
      <c r="Z151">
        <v>2872033.29</v>
      </c>
      <c r="AA151">
        <v>2884626.9109999998</v>
      </c>
      <c r="AB151">
        <v>2901069.3459999999</v>
      </c>
      <c r="AC151">
        <v>2919891.1910000001</v>
      </c>
      <c r="AD151">
        <v>2699415.3309999998</v>
      </c>
      <c r="AE151">
        <v>2474593.8390000002</v>
      </c>
      <c r="AF151">
        <v>2249203.9449999998</v>
      </c>
      <c r="AG151">
        <v>2022457.0530000001</v>
      </c>
      <c r="AH151">
        <v>1792611.9180000001</v>
      </c>
      <c r="AI151">
        <v>1563741.9620000001</v>
      </c>
      <c r="AJ151">
        <v>1333062.6950000001</v>
      </c>
      <c r="AK151">
        <v>1101148.4010000001</v>
      </c>
      <c r="AL151">
        <v>868114.59669999999</v>
      </c>
      <c r="AM151">
        <v>633947.12190000003</v>
      </c>
      <c r="AN151">
        <v>637045.35369999998</v>
      </c>
      <c r="AO151">
        <v>639445.80359999998</v>
      </c>
      <c r="AP151">
        <v>641537.63890000002</v>
      </c>
      <c r="AQ151">
        <v>643567.94090000005</v>
      </c>
      <c r="AR151">
        <v>645577.87659999996</v>
      </c>
      <c r="AS151">
        <v>644374.92599999998</v>
      </c>
      <c r="AT151">
        <v>644522.39040000003</v>
      </c>
      <c r="AU151">
        <v>645257.69110000005</v>
      </c>
      <c r="AV151">
        <v>646328.96750000003</v>
      </c>
      <c r="AW151">
        <v>647843.41040000005</v>
      </c>
    </row>
    <row r="152" spans="2:49" x14ac:dyDescent="0.25">
      <c r="B152" t="s">
        <v>436</v>
      </c>
      <c r="C152">
        <v>54115760.630483001</v>
      </c>
      <c r="D152">
        <v>54984606.671644203</v>
      </c>
      <c r="E152">
        <v>55867402.32</v>
      </c>
      <c r="F152">
        <v>55879850.990000002</v>
      </c>
      <c r="G152">
        <v>52693247.18</v>
      </c>
      <c r="H152">
        <v>47740898.920000002</v>
      </c>
      <c r="I152">
        <v>47970776.189999998</v>
      </c>
      <c r="J152">
        <v>47044186.840000004</v>
      </c>
      <c r="K152">
        <v>44117365.119999997</v>
      </c>
      <c r="L152">
        <v>42567202.770000003</v>
      </c>
      <c r="M152">
        <v>41984393.359999999</v>
      </c>
      <c r="N152">
        <v>40763168.640000001</v>
      </c>
      <c r="O152">
        <v>42074045.289999999</v>
      </c>
      <c r="P152">
        <v>42631951.600000001</v>
      </c>
      <c r="Q152">
        <v>42125907.399999999</v>
      </c>
      <c r="R152">
        <v>42323125.090000004</v>
      </c>
      <c r="S152">
        <v>42843189.479999997</v>
      </c>
      <c r="T152">
        <v>42528085.630000003</v>
      </c>
      <c r="U152">
        <v>42150747.359999999</v>
      </c>
      <c r="V152">
        <v>41725727.689999998</v>
      </c>
      <c r="W152">
        <v>41141821.259999998</v>
      </c>
      <c r="X152">
        <v>40499541.600000001</v>
      </c>
      <c r="Y152">
        <v>40088148.719999999</v>
      </c>
      <c r="Z152">
        <v>39994614.299999997</v>
      </c>
      <c r="AA152">
        <v>40106939.75</v>
      </c>
      <c r="AB152">
        <v>40381180.109999999</v>
      </c>
      <c r="AC152">
        <v>40783908.460000001</v>
      </c>
      <c r="AD152">
        <v>40707414.810000002</v>
      </c>
      <c r="AE152">
        <v>40686951.979999997</v>
      </c>
      <c r="AF152">
        <v>40710476.899999999</v>
      </c>
      <c r="AG152">
        <v>40761206.280000001</v>
      </c>
      <c r="AH152">
        <v>40830929.329999998</v>
      </c>
      <c r="AI152">
        <v>40913051.289999999</v>
      </c>
      <c r="AJ152">
        <v>41010363.810000002</v>
      </c>
      <c r="AK152">
        <v>41124355.600000001</v>
      </c>
      <c r="AL152">
        <v>41249927.340000004</v>
      </c>
      <c r="AM152">
        <v>41383946.060000002</v>
      </c>
      <c r="AN152">
        <v>41469642.109999999</v>
      </c>
      <c r="AO152">
        <v>41525850.689999998</v>
      </c>
      <c r="AP152">
        <v>41556316.130000003</v>
      </c>
      <c r="AQ152">
        <v>41569951.060000002</v>
      </c>
      <c r="AR152">
        <v>41561042.280000001</v>
      </c>
      <c r="AS152">
        <v>41497438.82</v>
      </c>
      <c r="AT152">
        <v>41411905.18</v>
      </c>
      <c r="AU152">
        <v>41300730.93</v>
      </c>
      <c r="AV152">
        <v>41165855.289999999</v>
      </c>
      <c r="AW152">
        <v>41025807.82</v>
      </c>
    </row>
    <row r="153" spans="2:49" x14ac:dyDescent="0.25">
      <c r="B153" t="s">
        <v>437</v>
      </c>
      <c r="C153">
        <v>1464963.74202715</v>
      </c>
      <c r="D153">
        <v>1488484.20876134</v>
      </c>
      <c r="E153">
        <v>1512382.304</v>
      </c>
      <c r="F153">
        <v>1833461.149</v>
      </c>
      <c r="G153">
        <v>1648897.746</v>
      </c>
      <c r="H153">
        <v>1253975.179</v>
      </c>
      <c r="I153">
        <v>1600883.6580000001</v>
      </c>
      <c r="J153">
        <v>1329714.496</v>
      </c>
      <c r="K153">
        <v>1666628.2379999999</v>
      </c>
      <c r="L153">
        <v>1576743.3840000001</v>
      </c>
      <c r="M153">
        <v>1700482.277</v>
      </c>
      <c r="N153">
        <v>1846149.7930000001</v>
      </c>
      <c r="O153">
        <v>1884868.6140000001</v>
      </c>
      <c r="P153">
        <v>1896002.182</v>
      </c>
      <c r="Q153">
        <v>1877936.92</v>
      </c>
      <c r="R153">
        <v>1861399.5020000001</v>
      </c>
      <c r="S153">
        <v>2047326.1089999999</v>
      </c>
      <c r="T153">
        <v>1983907.7309999999</v>
      </c>
      <c r="U153">
        <v>1940404.858</v>
      </c>
      <c r="V153">
        <v>1907938.1850000001</v>
      </c>
      <c r="W153">
        <v>1903633.4169999999</v>
      </c>
      <c r="X153">
        <v>1894862.0120000001</v>
      </c>
      <c r="Y153">
        <v>1892694.851</v>
      </c>
      <c r="Z153">
        <v>1898764.5630000001</v>
      </c>
      <c r="AA153">
        <v>1909732.246</v>
      </c>
      <c r="AB153">
        <v>1924463.9550000001</v>
      </c>
      <c r="AC153">
        <v>1942151.466</v>
      </c>
      <c r="AD153">
        <v>1962304.828</v>
      </c>
      <c r="AE153">
        <v>1983669.2109999999</v>
      </c>
      <c r="AF153">
        <v>2006277.7080000001</v>
      </c>
      <c r="AG153">
        <v>2029803.152</v>
      </c>
      <c r="AH153">
        <v>2053992.9839999999</v>
      </c>
      <c r="AI153">
        <v>2078989.59</v>
      </c>
      <c r="AJ153">
        <v>2104783.6540000001</v>
      </c>
      <c r="AK153">
        <v>2131385.0359999998</v>
      </c>
      <c r="AL153">
        <v>2158648.8760000002</v>
      </c>
      <c r="AM153">
        <v>2186458.69</v>
      </c>
      <c r="AN153">
        <v>2213122.9360000002</v>
      </c>
      <c r="AO153">
        <v>2239325.267</v>
      </c>
      <c r="AP153">
        <v>2265047.6140000001</v>
      </c>
      <c r="AQ153">
        <v>2290600.2599999998</v>
      </c>
      <c r="AR153">
        <v>2315779.6549999998</v>
      </c>
      <c r="AS153">
        <v>2339270.8080000002</v>
      </c>
      <c r="AT153">
        <v>2362503.5299999998</v>
      </c>
      <c r="AU153">
        <v>2385409.5240000002</v>
      </c>
      <c r="AV153">
        <v>2408011.781</v>
      </c>
      <c r="AW153">
        <v>2430982.8059999999</v>
      </c>
    </row>
    <row r="154" spans="2:49" x14ac:dyDescent="0.25">
      <c r="B154" t="s">
        <v>438</v>
      </c>
      <c r="C154">
        <v>3808905.7292705998</v>
      </c>
      <c r="D154">
        <v>3870058.9427795</v>
      </c>
      <c r="E154">
        <v>3932193.9909999999</v>
      </c>
      <c r="F154">
        <v>4070126.1940000001</v>
      </c>
      <c r="G154">
        <v>4043927.77</v>
      </c>
      <c r="H154">
        <v>3295581.9589999998</v>
      </c>
      <c r="I154">
        <v>3403431.6189999999</v>
      </c>
      <c r="J154">
        <v>3568960.0129999998</v>
      </c>
      <c r="K154">
        <v>3478973.395</v>
      </c>
      <c r="L154">
        <v>3358435.5180000002</v>
      </c>
      <c r="M154">
        <v>3320106.5189999999</v>
      </c>
      <c r="N154">
        <v>3369068.6570000001</v>
      </c>
      <c r="O154">
        <v>3423962.4339999999</v>
      </c>
      <c r="P154">
        <v>3458894.8339999998</v>
      </c>
      <c r="Q154">
        <v>3470412.6910000001</v>
      </c>
      <c r="R154">
        <v>3488977.7549999999</v>
      </c>
      <c r="S154">
        <v>3535799.5249999999</v>
      </c>
      <c r="T154">
        <v>3517668.4219999998</v>
      </c>
      <c r="U154">
        <v>3488503.11</v>
      </c>
      <c r="V154">
        <v>3461705.5210000002</v>
      </c>
      <c r="W154">
        <v>3459260.4040000001</v>
      </c>
      <c r="X154">
        <v>3450216.932</v>
      </c>
      <c r="Y154">
        <v>3457307.1880000001</v>
      </c>
      <c r="Z154">
        <v>3476978.642</v>
      </c>
      <c r="AA154">
        <v>3506994.5279999999</v>
      </c>
      <c r="AB154">
        <v>3544572.8509999998</v>
      </c>
      <c r="AC154">
        <v>3587814.2080000001</v>
      </c>
      <c r="AD154">
        <v>3635502.5290000001</v>
      </c>
      <c r="AE154">
        <v>3685004.2</v>
      </c>
      <c r="AF154">
        <v>3735867.07</v>
      </c>
      <c r="AG154">
        <v>3787292.1609999998</v>
      </c>
      <c r="AH154">
        <v>3838922.7289999998</v>
      </c>
      <c r="AI154">
        <v>3891151.5649999999</v>
      </c>
      <c r="AJ154">
        <v>3943953.139</v>
      </c>
      <c r="AK154">
        <v>3997495.1809999999</v>
      </c>
      <c r="AL154">
        <v>4052358.2820000001</v>
      </c>
      <c r="AM154">
        <v>4108640.9470000002</v>
      </c>
      <c r="AN154">
        <v>4162803.892</v>
      </c>
      <c r="AO154">
        <v>4215895.8789999997</v>
      </c>
      <c r="AP154">
        <v>4268229.4649999999</v>
      </c>
      <c r="AQ154">
        <v>4320565.3839999996</v>
      </c>
      <c r="AR154">
        <v>4372787.3949999996</v>
      </c>
      <c r="AS154">
        <v>4423082.0970000001</v>
      </c>
      <c r="AT154">
        <v>4475133.9950000001</v>
      </c>
      <c r="AU154">
        <v>4528172.76</v>
      </c>
      <c r="AV154">
        <v>4581754.4060000004</v>
      </c>
      <c r="AW154">
        <v>4636890.8830000004</v>
      </c>
    </row>
    <row r="155" spans="2:49" x14ac:dyDescent="0.25">
      <c r="B155" t="s">
        <v>439</v>
      </c>
      <c r="C155">
        <v>12698989.181271899</v>
      </c>
      <c r="D155">
        <v>12902875.5601817</v>
      </c>
      <c r="E155">
        <v>13110035.4</v>
      </c>
      <c r="F155">
        <v>13311473.640000001</v>
      </c>
      <c r="G155">
        <v>12945303.289999999</v>
      </c>
      <c r="H155">
        <v>12408496.640000001</v>
      </c>
      <c r="I155">
        <v>12323640.029999999</v>
      </c>
      <c r="J155">
        <v>11926633.869999999</v>
      </c>
      <c r="K155">
        <v>11342506.189999999</v>
      </c>
      <c r="L155">
        <v>10989551.23</v>
      </c>
      <c r="M155">
        <v>10886029.050000001</v>
      </c>
      <c r="N155">
        <v>11043500.76</v>
      </c>
      <c r="O155">
        <v>10514962.76</v>
      </c>
      <c r="P155">
        <v>9867784.0460000001</v>
      </c>
      <c r="Q155">
        <v>9204676.0040000007</v>
      </c>
      <c r="R155">
        <v>8682540.7829999998</v>
      </c>
      <c r="S155">
        <v>8324877.9100000001</v>
      </c>
      <c r="T155">
        <v>8306832.4809999997</v>
      </c>
      <c r="U155">
        <v>8385222.2259999998</v>
      </c>
      <c r="V155">
        <v>8510555.5079999994</v>
      </c>
      <c r="W155">
        <v>8435054.0399999898</v>
      </c>
      <c r="X155">
        <v>8296384.4110000003</v>
      </c>
      <c r="Y155">
        <v>8118913.4639999997</v>
      </c>
      <c r="Z155">
        <v>7929828.1540000001</v>
      </c>
      <c r="AA155">
        <v>7745329.7249999996</v>
      </c>
      <c r="AB155">
        <v>7571293.7879999997</v>
      </c>
      <c r="AC155">
        <v>7407129.6289999997</v>
      </c>
      <c r="AD155">
        <v>7246912.2819999997</v>
      </c>
      <c r="AE155">
        <v>7089747.2039999999</v>
      </c>
      <c r="AF155">
        <v>6935989.2850000001</v>
      </c>
      <c r="AG155">
        <v>6785655.477</v>
      </c>
      <c r="AH155">
        <v>6639630.6969999997</v>
      </c>
      <c r="AI155">
        <v>6497716.6030000001</v>
      </c>
      <c r="AJ155">
        <v>6360530.7719999999</v>
      </c>
      <c r="AK155">
        <v>6228534.3700000001</v>
      </c>
      <c r="AL155">
        <v>6101329.5120000001</v>
      </c>
      <c r="AM155">
        <v>5978685.9570000004</v>
      </c>
      <c r="AN155">
        <v>5900314.5369999995</v>
      </c>
      <c r="AO155">
        <v>5838664.5460000001</v>
      </c>
      <c r="AP155">
        <v>5783022.0779999997</v>
      </c>
      <c r="AQ155">
        <v>5729752.665</v>
      </c>
      <c r="AR155">
        <v>5677261.3420000002</v>
      </c>
      <c r="AS155">
        <v>5626866.358</v>
      </c>
      <c r="AT155">
        <v>5577394.8080000002</v>
      </c>
      <c r="AU155">
        <v>5528326.9500000002</v>
      </c>
      <c r="AV155">
        <v>5479734.7539999997</v>
      </c>
      <c r="AW155">
        <v>5432746.1900000004</v>
      </c>
    </row>
    <row r="156" spans="2:49" x14ac:dyDescent="0.25">
      <c r="B156" t="s">
        <v>440</v>
      </c>
      <c r="C156">
        <v>1234844.41674139</v>
      </c>
      <c r="D156">
        <v>1254670.2432739199</v>
      </c>
      <c r="E156">
        <v>1274814.3799999999</v>
      </c>
      <c r="F156">
        <v>1262266.642</v>
      </c>
      <c r="G156">
        <v>1206105.9169999999</v>
      </c>
      <c r="H156">
        <v>1217663.575</v>
      </c>
      <c r="I156">
        <v>1164388.5049999999</v>
      </c>
      <c r="J156">
        <v>1095943.5149999999</v>
      </c>
      <c r="K156">
        <v>1034827.123</v>
      </c>
      <c r="L156">
        <v>997793.66040000005</v>
      </c>
      <c r="M156">
        <v>971821.96550000005</v>
      </c>
      <c r="N156">
        <v>969041.4632</v>
      </c>
      <c r="O156">
        <v>912185.34699999995</v>
      </c>
      <c r="P156">
        <v>843249.24860000005</v>
      </c>
      <c r="Q156">
        <v>774652.13080000004</v>
      </c>
      <c r="R156">
        <v>723224.99239999999</v>
      </c>
      <c r="S156">
        <v>687800.89029999997</v>
      </c>
      <c r="T156">
        <v>688657.6655</v>
      </c>
      <c r="U156">
        <v>702568.82909999997</v>
      </c>
      <c r="V156">
        <v>723057.04130000004</v>
      </c>
      <c r="W156">
        <v>716615.57960000006</v>
      </c>
      <c r="X156">
        <v>700779.28529999999</v>
      </c>
      <c r="Y156">
        <v>677701.95109999995</v>
      </c>
      <c r="Z156">
        <v>653529.65460000001</v>
      </c>
      <c r="AA156">
        <v>630725.68000000005</v>
      </c>
      <c r="AB156">
        <v>609957.12329999998</v>
      </c>
      <c r="AC156">
        <v>590966.24040000001</v>
      </c>
      <c r="AD156">
        <v>572858.68279999995</v>
      </c>
      <c r="AE156">
        <v>555480.24589999998</v>
      </c>
      <c r="AF156">
        <v>538816.64110000001</v>
      </c>
      <c r="AG156">
        <v>522831.27380000002</v>
      </c>
      <c r="AH156">
        <v>507588.83990000002</v>
      </c>
      <c r="AI156">
        <v>493043.59009999997</v>
      </c>
      <c r="AJ156">
        <v>479218.935</v>
      </c>
      <c r="AK156">
        <v>466141.5416</v>
      </c>
      <c r="AL156">
        <v>453742.2464</v>
      </c>
      <c r="AM156">
        <v>441975.83049999998</v>
      </c>
      <c r="AN156">
        <v>435558.86219999997</v>
      </c>
      <c r="AO156">
        <v>431118.98100000003</v>
      </c>
      <c r="AP156">
        <v>427383.47560000001</v>
      </c>
      <c r="AQ156">
        <v>423917.33880000003</v>
      </c>
      <c r="AR156">
        <v>420533.61589999998</v>
      </c>
      <c r="AS156">
        <v>417381.94209999999</v>
      </c>
      <c r="AT156">
        <v>414329.09499999997</v>
      </c>
      <c r="AU156">
        <v>411316.6214</v>
      </c>
      <c r="AV156">
        <v>408350.08549999999</v>
      </c>
      <c r="AW156">
        <v>405550.5613</v>
      </c>
    </row>
    <row r="157" spans="2:49" x14ac:dyDescent="0.25">
      <c r="B157" t="s">
        <v>441</v>
      </c>
      <c r="C157">
        <v>16278955.912495499</v>
      </c>
      <c r="D157">
        <v>16540319.8152481</v>
      </c>
      <c r="E157">
        <v>16805880</v>
      </c>
      <c r="F157">
        <v>16796324.23</v>
      </c>
      <c r="G157">
        <v>16135932.289999999</v>
      </c>
      <c r="H157">
        <v>15463549.460000001</v>
      </c>
      <c r="I157">
        <v>15429856.16</v>
      </c>
      <c r="J157">
        <v>13552236.689999999</v>
      </c>
      <c r="K157">
        <v>11554815.779999999</v>
      </c>
      <c r="L157">
        <v>10028056.51</v>
      </c>
      <c r="M157">
        <v>8866720.3320000004</v>
      </c>
      <c r="N157">
        <v>7880194.8490000004</v>
      </c>
      <c r="O157">
        <v>8231149.4510000004</v>
      </c>
      <c r="P157">
        <v>8436622.2060000002</v>
      </c>
      <c r="Q157">
        <v>8534611.8239999898</v>
      </c>
      <c r="R157">
        <v>8759026.2009999994</v>
      </c>
      <c r="S157">
        <v>4846074.5949999997</v>
      </c>
      <c r="T157">
        <v>6445947.4529999997</v>
      </c>
      <c r="U157">
        <v>8048232.324</v>
      </c>
      <c r="V157">
        <v>9624048.0170000009</v>
      </c>
      <c r="W157">
        <v>10052573.02</v>
      </c>
      <c r="X157">
        <v>10439845.43</v>
      </c>
      <c r="Y157">
        <v>10523591.33</v>
      </c>
      <c r="Z157">
        <v>10639832.189999999</v>
      </c>
      <c r="AA157">
        <v>10778133.34</v>
      </c>
      <c r="AB157">
        <v>10972154.51</v>
      </c>
      <c r="AC157">
        <v>11178672.800000001</v>
      </c>
      <c r="AD157">
        <v>11410578.550000001</v>
      </c>
      <c r="AE157">
        <v>11637544.279999999</v>
      </c>
      <c r="AF157">
        <v>11533082.109999999</v>
      </c>
      <c r="AG157">
        <v>11679161.300000001</v>
      </c>
      <c r="AH157">
        <v>11822201.58</v>
      </c>
      <c r="AI157">
        <v>11932605.15</v>
      </c>
      <c r="AJ157">
        <v>12042640.050000001</v>
      </c>
      <c r="AK157">
        <v>12155262.119999999</v>
      </c>
      <c r="AL157">
        <v>12298091.880000001</v>
      </c>
      <c r="AM157">
        <v>12441570.560000001</v>
      </c>
      <c r="AN157">
        <v>12505001.210000001</v>
      </c>
      <c r="AO157">
        <v>12561870.52</v>
      </c>
      <c r="AP157">
        <v>12613893.029999999</v>
      </c>
      <c r="AQ157">
        <v>12664572.359999999</v>
      </c>
      <c r="AR157">
        <v>12711469.57</v>
      </c>
      <c r="AS157">
        <v>12642823.98</v>
      </c>
      <c r="AT157">
        <v>12572696.529999999</v>
      </c>
      <c r="AU157">
        <v>12501621.949999999</v>
      </c>
      <c r="AV157">
        <v>12431249.08</v>
      </c>
      <c r="AW157">
        <v>12370010.300000001</v>
      </c>
    </row>
    <row r="158" spans="2:49" x14ac:dyDescent="0.25">
      <c r="B158" t="s">
        <v>442</v>
      </c>
      <c r="C158">
        <v>4315668.6239754297</v>
      </c>
      <c r="D158">
        <v>4384958.0796759203</v>
      </c>
      <c r="E158">
        <v>4455360</v>
      </c>
      <c r="F158">
        <v>4119180.875</v>
      </c>
      <c r="G158">
        <v>3785365.9019999998</v>
      </c>
      <c r="H158">
        <v>3267205.091</v>
      </c>
      <c r="I158">
        <v>2993873.5290000001</v>
      </c>
      <c r="J158">
        <v>2775129.2620000001</v>
      </c>
      <c r="K158">
        <v>2542465.2429999998</v>
      </c>
      <c r="L158">
        <v>2290475.5249999999</v>
      </c>
      <c r="M158">
        <v>2055779.892</v>
      </c>
      <c r="N158">
        <v>1819739.1969999999</v>
      </c>
      <c r="O158">
        <v>1606715.925</v>
      </c>
      <c r="P158">
        <v>1447225.155</v>
      </c>
      <c r="Q158">
        <v>1321326.0859999999</v>
      </c>
      <c r="R158">
        <v>1181261.6140000001</v>
      </c>
      <c r="S158">
        <v>1205492.7860000001</v>
      </c>
      <c r="T158">
        <v>1857861.0220000001</v>
      </c>
      <c r="U158">
        <v>2532342.8309999998</v>
      </c>
      <c r="V158">
        <v>3133879.4180000001</v>
      </c>
      <c r="W158">
        <v>2843913.06</v>
      </c>
      <c r="X158">
        <v>2461891.1839999999</v>
      </c>
      <c r="Y158">
        <v>2389924.6549999998</v>
      </c>
      <c r="Z158">
        <v>2355428.9040000001</v>
      </c>
      <c r="AA158">
        <v>2330286.6370000001</v>
      </c>
      <c r="AB158">
        <v>2310865.267</v>
      </c>
      <c r="AC158">
        <v>2294123.2429999998</v>
      </c>
      <c r="AD158">
        <v>2323090.3760000002</v>
      </c>
      <c r="AE158">
        <v>2358581.818</v>
      </c>
      <c r="AF158">
        <v>2396038.054</v>
      </c>
      <c r="AG158">
        <v>2435931.6230000001</v>
      </c>
      <c r="AH158">
        <v>2476710.0550000002</v>
      </c>
      <c r="AI158">
        <v>2467973.4130000002</v>
      </c>
      <c r="AJ158">
        <v>2454193.5109999999</v>
      </c>
      <c r="AK158">
        <v>2440111.4589999998</v>
      </c>
      <c r="AL158">
        <v>2425122.7949999999</v>
      </c>
      <c r="AM158">
        <v>2410054.6009999998</v>
      </c>
      <c r="AN158">
        <v>2446147.986</v>
      </c>
      <c r="AO158">
        <v>2487566.3990000002</v>
      </c>
      <c r="AP158">
        <v>2529550.7880000002</v>
      </c>
      <c r="AQ158">
        <v>2571704.2439999999</v>
      </c>
      <c r="AR158">
        <v>2613653.3459999999</v>
      </c>
      <c r="AS158">
        <v>2641864.1660000002</v>
      </c>
      <c r="AT158">
        <v>2668983.2059999998</v>
      </c>
      <c r="AU158">
        <v>2695860.273</v>
      </c>
      <c r="AV158">
        <v>2722445.1230000001</v>
      </c>
      <c r="AW158">
        <v>2749524.8190000001</v>
      </c>
    </row>
    <row r="159" spans="2:49" x14ac:dyDescent="0.25">
      <c r="B159" t="s">
        <v>443</v>
      </c>
      <c r="C159">
        <v>4315668.6239754297</v>
      </c>
      <c r="D159">
        <v>4384958.0796759203</v>
      </c>
      <c r="E159">
        <v>4455360</v>
      </c>
      <c r="F159">
        <v>4119180.875</v>
      </c>
      <c r="G159">
        <v>3785365.9019999998</v>
      </c>
      <c r="H159">
        <v>3267205.091</v>
      </c>
      <c r="I159">
        <v>2993873.5290000001</v>
      </c>
      <c r="J159">
        <v>2775129.2620000001</v>
      </c>
      <c r="K159">
        <v>2542465.2429999998</v>
      </c>
      <c r="L159">
        <v>2290475.5249999999</v>
      </c>
      <c r="M159">
        <v>2055779.892</v>
      </c>
      <c r="N159">
        <v>1819739.1969999999</v>
      </c>
      <c r="O159">
        <v>1606715.925</v>
      </c>
      <c r="P159">
        <v>1447225.155</v>
      </c>
      <c r="Q159">
        <v>1321326.0859999999</v>
      </c>
      <c r="R159">
        <v>1181261.6140000001</v>
      </c>
      <c r="S159">
        <v>1205492.7860000001</v>
      </c>
      <c r="T159">
        <v>1857861.0220000001</v>
      </c>
      <c r="U159">
        <v>2532342.8309999998</v>
      </c>
      <c r="V159">
        <v>3133879.4180000001</v>
      </c>
      <c r="W159">
        <v>2843913.06</v>
      </c>
      <c r="X159">
        <v>2461891.1839999999</v>
      </c>
      <c r="Y159">
        <v>2389924.6549999998</v>
      </c>
      <c r="Z159">
        <v>2355428.9040000001</v>
      </c>
      <c r="AA159">
        <v>2330286.6370000001</v>
      </c>
      <c r="AB159">
        <v>2310865.267</v>
      </c>
      <c r="AC159">
        <v>2294123.2429999998</v>
      </c>
      <c r="AD159">
        <v>2323090.3760000002</v>
      </c>
      <c r="AE159">
        <v>2358581.818</v>
      </c>
      <c r="AF159">
        <v>2396038.054</v>
      </c>
      <c r="AG159">
        <v>2435931.6230000001</v>
      </c>
      <c r="AH159">
        <v>2476710.0550000002</v>
      </c>
      <c r="AI159">
        <v>2467973.4130000002</v>
      </c>
      <c r="AJ159">
        <v>2454193.5109999999</v>
      </c>
      <c r="AK159">
        <v>2440111.4589999998</v>
      </c>
      <c r="AL159">
        <v>2425122.7949999999</v>
      </c>
      <c r="AM159">
        <v>2410054.6009999998</v>
      </c>
      <c r="AN159">
        <v>2446147.986</v>
      </c>
      <c r="AO159">
        <v>2487566.3990000002</v>
      </c>
      <c r="AP159">
        <v>2529550.7880000002</v>
      </c>
      <c r="AQ159">
        <v>2571704.2439999999</v>
      </c>
      <c r="AR159">
        <v>2613653.3459999999</v>
      </c>
      <c r="AS159">
        <v>2641864.1660000002</v>
      </c>
      <c r="AT159">
        <v>2668983.2059999998</v>
      </c>
      <c r="AU159">
        <v>2695860.273</v>
      </c>
      <c r="AV159">
        <v>2722445.1230000001</v>
      </c>
      <c r="AW159">
        <v>2749524.8190000001</v>
      </c>
    </row>
    <row r="160" spans="2:49" x14ac:dyDescent="0.25">
      <c r="B160" t="s">
        <v>444</v>
      </c>
      <c r="C160">
        <v>8232235.5397947598</v>
      </c>
      <c r="D160">
        <v>8364406.7441781899</v>
      </c>
      <c r="E160">
        <v>8498700</v>
      </c>
      <c r="F160">
        <v>8252902.6399999997</v>
      </c>
      <c r="G160">
        <v>8009429.0789999999</v>
      </c>
      <c r="H160">
        <v>7304564.1749999998</v>
      </c>
      <c r="I160">
        <v>7072578.6320000002</v>
      </c>
      <c r="J160">
        <v>6926832.46</v>
      </c>
      <c r="K160">
        <v>6704926.5789999999</v>
      </c>
      <c r="L160">
        <v>6381669.6670000004</v>
      </c>
      <c r="M160">
        <v>6051162.9299999997</v>
      </c>
      <c r="N160">
        <v>5658619.4230000004</v>
      </c>
      <c r="O160">
        <v>5784915.8590000002</v>
      </c>
      <c r="P160">
        <v>6062614.79</v>
      </c>
      <c r="Q160">
        <v>6390732.8779999996</v>
      </c>
      <c r="R160">
        <v>6527087.21</v>
      </c>
      <c r="S160">
        <v>9162935.3719999995</v>
      </c>
      <c r="T160">
        <v>7352452.4800000004</v>
      </c>
      <c r="U160">
        <v>5068691.6380000003</v>
      </c>
      <c r="V160">
        <v>2909523.4649999999</v>
      </c>
      <c r="W160">
        <v>2652588.3459999999</v>
      </c>
      <c r="X160">
        <v>2552518.4279999998</v>
      </c>
      <c r="Y160">
        <v>2500982.6630000002</v>
      </c>
      <c r="Z160">
        <v>2462751.0750000002</v>
      </c>
      <c r="AA160">
        <v>2431507.6409999998</v>
      </c>
      <c r="AB160">
        <v>2405020.068</v>
      </c>
      <c r="AC160">
        <v>2381067.0430000001</v>
      </c>
      <c r="AD160">
        <v>2365777.4029999999</v>
      </c>
      <c r="AE160">
        <v>2353028.3119999999</v>
      </c>
      <c r="AF160">
        <v>2341972.6209999998</v>
      </c>
      <c r="AG160">
        <v>2331661.2859999998</v>
      </c>
      <c r="AH160">
        <v>2322141.4610000001</v>
      </c>
      <c r="AI160">
        <v>2325649.327</v>
      </c>
      <c r="AJ160">
        <v>2329067.1409999998</v>
      </c>
      <c r="AK160">
        <v>2332394.4900000002</v>
      </c>
      <c r="AL160">
        <v>2335382.0690000001</v>
      </c>
      <c r="AM160">
        <v>2338099.3369999998</v>
      </c>
      <c r="AN160">
        <v>2339652.0159999998</v>
      </c>
      <c r="AO160">
        <v>2341122.9309999999</v>
      </c>
      <c r="AP160">
        <v>2342451.8620000002</v>
      </c>
      <c r="AQ160">
        <v>2343737.429</v>
      </c>
      <c r="AR160">
        <v>2344689.8810000001</v>
      </c>
      <c r="AS160">
        <v>3120383.733</v>
      </c>
      <c r="AT160">
        <v>3991124.0249999999</v>
      </c>
      <c r="AU160">
        <v>4870843.7920000004</v>
      </c>
      <c r="AV160">
        <v>5746648.4529999997</v>
      </c>
      <c r="AW160">
        <v>6618302.1169999996</v>
      </c>
    </row>
    <row r="161" spans="2:49" x14ac:dyDescent="0.25">
      <c r="B161" t="s">
        <v>445</v>
      </c>
      <c r="C161">
        <v>20174774.421468802</v>
      </c>
      <c r="D161">
        <v>20498686.950521201</v>
      </c>
      <c r="E161">
        <v>20827800</v>
      </c>
      <c r="F161">
        <v>19895374.390000001</v>
      </c>
      <c r="G161">
        <v>18944827.670000002</v>
      </c>
      <c r="H161">
        <v>16948102.600000001</v>
      </c>
      <c r="I161">
        <v>16096861.390000001</v>
      </c>
      <c r="J161">
        <v>15464781.32</v>
      </c>
      <c r="K161">
        <v>14684460.1</v>
      </c>
      <c r="L161">
        <v>13710759.140000001</v>
      </c>
      <c r="M161">
        <v>12753717.34</v>
      </c>
      <c r="N161">
        <v>11700002.779999999</v>
      </c>
      <c r="O161">
        <v>10376201.76</v>
      </c>
      <c r="P161">
        <v>9360296.8800000008</v>
      </c>
      <c r="Q161">
        <v>8557767.8489999995</v>
      </c>
      <c r="R161">
        <v>7662436.591</v>
      </c>
      <c r="S161">
        <v>3190457.9169999999</v>
      </c>
      <c r="T161">
        <v>2408516.577</v>
      </c>
      <c r="U161">
        <v>1848298.753</v>
      </c>
      <c r="V161">
        <v>1334117.098</v>
      </c>
      <c r="W161">
        <v>1054026.422</v>
      </c>
      <c r="X161">
        <v>792407.554</v>
      </c>
      <c r="Y161">
        <v>764270.38060000003</v>
      </c>
      <c r="Z161">
        <v>759130.91500000004</v>
      </c>
      <c r="AA161">
        <v>757956.87890000001</v>
      </c>
      <c r="AB161">
        <v>758572.82860000001</v>
      </c>
      <c r="AC161">
        <v>759940.60380000004</v>
      </c>
      <c r="AD161">
        <v>762976.40300000005</v>
      </c>
      <c r="AE161">
        <v>766782.02769999998</v>
      </c>
      <c r="AF161">
        <v>771104.07640000002</v>
      </c>
      <c r="AG161">
        <v>775818.41319999995</v>
      </c>
      <c r="AH161">
        <v>780786.73750000005</v>
      </c>
      <c r="AI161">
        <v>785969.01430000004</v>
      </c>
      <c r="AJ161">
        <v>791125.24369999999</v>
      </c>
      <c r="AK161">
        <v>796245.1202</v>
      </c>
      <c r="AL161">
        <v>801326.76190000004</v>
      </c>
      <c r="AM161">
        <v>806315.1753</v>
      </c>
      <c r="AN161">
        <v>811955.94389999995</v>
      </c>
      <c r="AO161">
        <v>817604.98459999997</v>
      </c>
      <c r="AP161">
        <v>823243.66229999997</v>
      </c>
      <c r="AQ161">
        <v>828908.92689999996</v>
      </c>
      <c r="AR161">
        <v>834500.22140000004</v>
      </c>
      <c r="AS161">
        <v>840502.53009999997</v>
      </c>
      <c r="AT161">
        <v>846633.53780000005</v>
      </c>
      <c r="AU161">
        <v>852708.44900000002</v>
      </c>
      <c r="AV161">
        <v>858665.66599999997</v>
      </c>
      <c r="AW161">
        <v>864750.62760000001</v>
      </c>
    </row>
    <row r="162" spans="2:49" x14ac:dyDescent="0.25">
      <c r="B162" t="s">
        <v>446</v>
      </c>
      <c r="C162">
        <v>463787.91773491597</v>
      </c>
      <c r="D162">
        <v>471234.182770602</v>
      </c>
      <c r="E162">
        <v>478800</v>
      </c>
      <c r="F162">
        <v>480703.386</v>
      </c>
      <c r="G162">
        <v>470181.5478</v>
      </c>
      <c r="H162">
        <v>452207.95909999998</v>
      </c>
      <c r="I162">
        <v>460431.08929999999</v>
      </c>
      <c r="J162">
        <v>522073.58750000002</v>
      </c>
      <c r="K162">
        <v>572014.22600000002</v>
      </c>
      <c r="L162">
        <v>634859.68030000001</v>
      </c>
      <c r="M162">
        <v>716603.85930000001</v>
      </c>
      <c r="N162">
        <v>818194.85369999998</v>
      </c>
      <c r="O162">
        <v>774634.78240000003</v>
      </c>
      <c r="P162">
        <v>712221.01100000006</v>
      </c>
      <c r="Q162">
        <v>630086.59140000003</v>
      </c>
      <c r="R162">
        <v>550453.02709999995</v>
      </c>
      <c r="S162">
        <v>266009.18540000002</v>
      </c>
      <c r="T162">
        <v>241500.8541</v>
      </c>
      <c r="U162">
        <v>224683.2935</v>
      </c>
      <c r="V162">
        <v>210446.53409999999</v>
      </c>
      <c r="W162">
        <v>216203.91260000001</v>
      </c>
      <c r="X162">
        <v>221135.75899999999</v>
      </c>
      <c r="Y162">
        <v>217875.73579999999</v>
      </c>
      <c r="Z162">
        <v>214668.36919999999</v>
      </c>
      <c r="AA162">
        <v>211227.26149999999</v>
      </c>
      <c r="AB162">
        <v>207805.1084</v>
      </c>
      <c r="AC162">
        <v>204384.19469999999</v>
      </c>
      <c r="AD162">
        <v>201601.1954</v>
      </c>
      <c r="AE162">
        <v>198792.2629</v>
      </c>
      <c r="AF162">
        <v>196648.2101</v>
      </c>
      <c r="AG162">
        <v>194115.62849999999</v>
      </c>
      <c r="AH162">
        <v>191677.4559</v>
      </c>
      <c r="AI162">
        <v>189662.3198</v>
      </c>
      <c r="AJ162">
        <v>187745.8175</v>
      </c>
      <c r="AK162">
        <v>185943.0079</v>
      </c>
      <c r="AL162">
        <v>184208.17800000001</v>
      </c>
      <c r="AM162">
        <v>182521.68960000001</v>
      </c>
      <c r="AN162">
        <v>180636.12119999999</v>
      </c>
      <c r="AO162">
        <v>178646.85920000001</v>
      </c>
      <c r="AP162">
        <v>176617.622</v>
      </c>
      <c r="AQ162">
        <v>174607.82339999999</v>
      </c>
      <c r="AR162">
        <v>172588.28969999999</v>
      </c>
      <c r="AS162">
        <v>171108.4651</v>
      </c>
      <c r="AT162">
        <v>169598.12539999999</v>
      </c>
      <c r="AU162">
        <v>168051.30290000001</v>
      </c>
      <c r="AV162">
        <v>166489.26269999999</v>
      </c>
      <c r="AW162">
        <v>165031.23209999999</v>
      </c>
    </row>
    <row r="163" spans="2:49" x14ac:dyDescent="0.25">
      <c r="B163" t="s">
        <v>447</v>
      </c>
      <c r="C163">
        <v>748170.71461916401</v>
      </c>
      <c r="D163">
        <v>760182.83744504896</v>
      </c>
      <c r="E163">
        <v>772387.81880000001</v>
      </c>
      <c r="F163">
        <v>784291.04209999996</v>
      </c>
      <c r="G163">
        <v>759426.42020000005</v>
      </c>
      <c r="H163">
        <v>740374.40630000003</v>
      </c>
      <c r="I163">
        <v>774815.66989999998</v>
      </c>
      <c r="J163">
        <v>760822.66189999995</v>
      </c>
      <c r="K163">
        <v>748205.50630000001</v>
      </c>
      <c r="L163">
        <v>702730.92180000001</v>
      </c>
      <c r="M163">
        <v>714674.56669999997</v>
      </c>
      <c r="N163">
        <v>692586.82440000004</v>
      </c>
      <c r="O163">
        <v>674896.47660000005</v>
      </c>
      <c r="P163">
        <v>654840.42619999999</v>
      </c>
      <c r="Q163">
        <v>621087.07180000003</v>
      </c>
      <c r="R163">
        <v>572976.69350000005</v>
      </c>
      <c r="S163">
        <v>529276.35730000003</v>
      </c>
      <c r="T163">
        <v>515090.95809999999</v>
      </c>
      <c r="U163">
        <v>508151.46970000002</v>
      </c>
      <c r="V163">
        <v>508054.0675</v>
      </c>
      <c r="W163">
        <v>505043.55310000002</v>
      </c>
      <c r="X163">
        <v>502206.87170000002</v>
      </c>
      <c r="Y163">
        <v>503999.57900000003</v>
      </c>
      <c r="Z163">
        <v>506919.21470000001</v>
      </c>
      <c r="AA163">
        <v>509511.43290000001</v>
      </c>
      <c r="AB163">
        <v>511572.24719999998</v>
      </c>
      <c r="AC163">
        <v>513454.89360000001</v>
      </c>
      <c r="AD163">
        <v>516232.94170000002</v>
      </c>
      <c r="AE163">
        <v>519081.41680000001</v>
      </c>
      <c r="AF163">
        <v>521990.51319999999</v>
      </c>
      <c r="AG163">
        <v>524828.93590000004</v>
      </c>
      <c r="AH163">
        <v>527864.57499999995</v>
      </c>
      <c r="AI163">
        <v>533943.29429999995</v>
      </c>
      <c r="AJ163">
        <v>540286.08840000001</v>
      </c>
      <c r="AK163">
        <v>546924.44180000003</v>
      </c>
      <c r="AL163">
        <v>553679.32380000001</v>
      </c>
      <c r="AM163">
        <v>560576.84620000003</v>
      </c>
      <c r="AN163">
        <v>567164.15709999995</v>
      </c>
      <c r="AO163">
        <v>573859.4939</v>
      </c>
      <c r="AP163">
        <v>580517.88549999997</v>
      </c>
      <c r="AQ163">
        <v>587177.20090000005</v>
      </c>
      <c r="AR163">
        <v>593662.33039999998</v>
      </c>
      <c r="AS163">
        <v>600463.74800000002</v>
      </c>
      <c r="AT163">
        <v>607038.69530000002</v>
      </c>
      <c r="AU163">
        <v>613286.00439999998</v>
      </c>
      <c r="AV163">
        <v>619300.32299999997</v>
      </c>
      <c r="AW163">
        <v>625620.35490000003</v>
      </c>
    </row>
    <row r="164" spans="2:49" x14ac:dyDescent="0.25">
      <c r="B164" s="247" t="s">
        <v>448</v>
      </c>
      <c r="C164">
        <v>5051155.6907064496</v>
      </c>
      <c r="D164">
        <v>5132253.62916335</v>
      </c>
      <c r="E164">
        <v>5214653.6210000003</v>
      </c>
      <c r="F164">
        <v>5229905.4919999996</v>
      </c>
      <c r="G164">
        <v>5007490.4850000003</v>
      </c>
      <c r="H164">
        <v>4905334.7570000002</v>
      </c>
      <c r="I164">
        <v>4884133.8669999996</v>
      </c>
      <c r="J164">
        <v>4878359</v>
      </c>
      <c r="K164">
        <v>4627680.284</v>
      </c>
      <c r="L164">
        <v>4455407.7489999998</v>
      </c>
      <c r="M164">
        <v>4445336.1569999997</v>
      </c>
      <c r="N164">
        <v>4437641.4040000001</v>
      </c>
      <c r="O164">
        <v>4404150.1869999999</v>
      </c>
      <c r="P164">
        <v>4279037.341</v>
      </c>
      <c r="Q164">
        <v>4014730.8560000001</v>
      </c>
      <c r="R164">
        <v>3724679.6830000002</v>
      </c>
      <c r="S164">
        <v>3579385.24</v>
      </c>
      <c r="T164">
        <v>3498972.68</v>
      </c>
      <c r="U164">
        <v>3469153.139</v>
      </c>
      <c r="V164">
        <v>3486696.7719999999</v>
      </c>
      <c r="W164">
        <v>3483302.4550000001</v>
      </c>
      <c r="X164">
        <v>3481580.858</v>
      </c>
      <c r="Y164">
        <v>3512631.6340000001</v>
      </c>
      <c r="Z164">
        <v>3554381.1340000001</v>
      </c>
      <c r="AA164">
        <v>3596840.6669999999</v>
      </c>
      <c r="AB164">
        <v>3637601.8769999999</v>
      </c>
      <c r="AC164">
        <v>3677116.5920000002</v>
      </c>
      <c r="AD164">
        <v>3719168.4369999999</v>
      </c>
      <c r="AE164">
        <v>3758808.2590000001</v>
      </c>
      <c r="AF164">
        <v>3795120.0440000002</v>
      </c>
      <c r="AG164">
        <v>3827057.2220000001</v>
      </c>
      <c r="AH164">
        <v>3857088.8640000001</v>
      </c>
      <c r="AI164">
        <v>3906719.3390000002</v>
      </c>
      <c r="AJ164">
        <v>3956574.852</v>
      </c>
      <c r="AK164">
        <v>4006970.4580000001</v>
      </c>
      <c r="AL164">
        <v>4057667.6379999998</v>
      </c>
      <c r="AM164">
        <v>4109452.9670000002</v>
      </c>
      <c r="AN164">
        <v>4154221.9240000001</v>
      </c>
      <c r="AO164">
        <v>4198461.858</v>
      </c>
      <c r="AP164">
        <v>4242493.5449999999</v>
      </c>
      <c r="AQ164">
        <v>4286604.3590000002</v>
      </c>
      <c r="AR164">
        <v>4330663.9220000003</v>
      </c>
      <c r="AS164">
        <v>4378559.4639999997</v>
      </c>
      <c r="AT164">
        <v>4424948.9270000001</v>
      </c>
      <c r="AU164">
        <v>4469391.3820000002</v>
      </c>
      <c r="AV164">
        <v>4512365.7470000004</v>
      </c>
      <c r="AW164">
        <v>4554956.9570000004</v>
      </c>
    </row>
    <row r="165" spans="2:49" x14ac:dyDescent="0.25">
      <c r="B165" s="247" t="s">
        <v>449</v>
      </c>
      <c r="C165">
        <v>738109.45702439197</v>
      </c>
      <c r="D165">
        <v>749960.04310518701</v>
      </c>
      <c r="E165">
        <v>762000.89419999998</v>
      </c>
      <c r="F165">
        <v>736602.34829999995</v>
      </c>
      <c r="G165">
        <v>688418.03220000002</v>
      </c>
      <c r="H165">
        <v>586687.90460000001</v>
      </c>
      <c r="I165">
        <v>618403.89549999998</v>
      </c>
      <c r="J165">
        <v>602346.99210000003</v>
      </c>
      <c r="K165">
        <v>567663.43189999997</v>
      </c>
      <c r="L165">
        <v>536478.05850000004</v>
      </c>
      <c r="M165">
        <v>522701.74829999998</v>
      </c>
      <c r="N165">
        <v>527171.02709999995</v>
      </c>
      <c r="O165">
        <v>527525.68200000003</v>
      </c>
      <c r="P165">
        <v>512368.63959999999</v>
      </c>
      <c r="Q165">
        <v>478210.51250000001</v>
      </c>
      <c r="R165">
        <v>441656.65289999999</v>
      </c>
      <c r="S165">
        <v>389672.97019999998</v>
      </c>
      <c r="T165">
        <v>368179.23879999999</v>
      </c>
      <c r="U165">
        <v>355794.12729999999</v>
      </c>
      <c r="V165">
        <v>345492.28659999999</v>
      </c>
      <c r="W165">
        <v>337191.27519999997</v>
      </c>
      <c r="X165">
        <v>331090.66450000001</v>
      </c>
      <c r="Y165">
        <v>330953.93489999999</v>
      </c>
      <c r="Z165">
        <v>332690.36379999999</v>
      </c>
      <c r="AA165">
        <v>334726.94209999999</v>
      </c>
      <c r="AB165">
        <v>336570.65289999999</v>
      </c>
      <c r="AC165">
        <v>338275.47320000001</v>
      </c>
      <c r="AD165">
        <v>340290.7451</v>
      </c>
      <c r="AE165">
        <v>341675.44130000001</v>
      </c>
      <c r="AF165">
        <v>343297.21769999998</v>
      </c>
      <c r="AG165">
        <v>344945.31709999999</v>
      </c>
      <c r="AH165">
        <v>346224.55180000002</v>
      </c>
      <c r="AI165">
        <v>350373.0465</v>
      </c>
      <c r="AJ165">
        <v>354575.35499999998</v>
      </c>
      <c r="AK165">
        <v>358885.49479999999</v>
      </c>
      <c r="AL165">
        <v>363241.82069999998</v>
      </c>
      <c r="AM165">
        <v>367648.86849999998</v>
      </c>
      <c r="AN165">
        <v>372044.14169999998</v>
      </c>
      <c r="AO165">
        <v>376115.74050000001</v>
      </c>
      <c r="AP165">
        <v>379964.73749999999</v>
      </c>
      <c r="AQ165">
        <v>383682.34230000002</v>
      </c>
      <c r="AR165">
        <v>387268.34580000001</v>
      </c>
      <c r="AS165">
        <v>388316.4743</v>
      </c>
      <c r="AT165">
        <v>390501.1678</v>
      </c>
      <c r="AU165">
        <v>392998.38880000002</v>
      </c>
      <c r="AV165">
        <v>395565.45559999999</v>
      </c>
      <c r="AW165">
        <v>398237.5356</v>
      </c>
    </row>
    <row r="166" spans="2:49" x14ac:dyDescent="0.25">
      <c r="B166" s="247" t="s">
        <v>450</v>
      </c>
      <c r="C166">
        <v>1453742.3069470399</v>
      </c>
      <c r="D166">
        <v>1477082.6099113501</v>
      </c>
      <c r="E166">
        <v>1500797.649</v>
      </c>
      <c r="F166">
        <v>1502934.487</v>
      </c>
      <c r="G166">
        <v>1386161.4850000001</v>
      </c>
      <c r="H166">
        <v>1185177.851</v>
      </c>
      <c r="I166">
        <v>1215668.379</v>
      </c>
      <c r="J166">
        <v>1336074.196</v>
      </c>
      <c r="K166">
        <v>1211878.1950000001</v>
      </c>
      <c r="L166">
        <v>1144055.8049999999</v>
      </c>
      <c r="M166">
        <v>1147689.746</v>
      </c>
      <c r="N166">
        <v>1135515.71</v>
      </c>
      <c r="O166">
        <v>1160442.6969999999</v>
      </c>
      <c r="P166">
        <v>1162716.923</v>
      </c>
      <c r="Q166">
        <v>1130414.1569999999</v>
      </c>
      <c r="R166">
        <v>1078184.267</v>
      </c>
      <c r="S166">
        <v>1027542.476</v>
      </c>
      <c r="T166">
        <v>995841.9952</v>
      </c>
      <c r="U166">
        <v>979179.32330000005</v>
      </c>
      <c r="V166">
        <v>974035.1716</v>
      </c>
      <c r="W166">
        <v>960244.75580000004</v>
      </c>
      <c r="X166">
        <v>944562.8345</v>
      </c>
      <c r="Y166">
        <v>937958.54020000005</v>
      </c>
      <c r="Z166">
        <v>935808.29989999998</v>
      </c>
      <c r="AA166">
        <v>934672.10900000005</v>
      </c>
      <c r="AB166">
        <v>933784.27969999996</v>
      </c>
      <c r="AC166">
        <v>933354.35600000003</v>
      </c>
      <c r="AD166">
        <v>934450.28339999996</v>
      </c>
      <c r="AE166">
        <v>935441.3014</v>
      </c>
      <c r="AF166">
        <v>936444.52280000004</v>
      </c>
      <c r="AG166">
        <v>937186.98089999997</v>
      </c>
      <c r="AH166">
        <v>938072.19940000004</v>
      </c>
      <c r="AI166">
        <v>944373.52410000004</v>
      </c>
      <c r="AJ166">
        <v>951034.18310000002</v>
      </c>
      <c r="AK166">
        <v>958145.64179999998</v>
      </c>
      <c r="AL166">
        <v>965418.81649999996</v>
      </c>
      <c r="AM166">
        <v>972923.33510000003</v>
      </c>
      <c r="AN166">
        <v>977421.18980000005</v>
      </c>
      <c r="AO166">
        <v>980546.93649999995</v>
      </c>
      <c r="AP166">
        <v>982596.98659999995</v>
      </c>
      <c r="AQ166">
        <v>983871.35270000005</v>
      </c>
      <c r="AR166">
        <v>984281.43059999996</v>
      </c>
      <c r="AS166">
        <v>985229.58739999996</v>
      </c>
      <c r="AT166">
        <v>986314.84970000002</v>
      </c>
      <c r="AU166">
        <v>987195.62239999999</v>
      </c>
      <c r="AV166">
        <v>987833.7794</v>
      </c>
      <c r="AW166">
        <v>988603.67220000003</v>
      </c>
    </row>
    <row r="167" spans="2:49" x14ac:dyDescent="0.25">
      <c r="B167" s="247" t="s">
        <v>451</v>
      </c>
      <c r="C167">
        <v>1819036.8432423901</v>
      </c>
      <c r="D167">
        <v>1848242.0681447799</v>
      </c>
      <c r="E167">
        <v>1877916.192</v>
      </c>
      <c r="F167">
        <v>1884412.7220000001</v>
      </c>
      <c r="G167">
        <v>1748238.952</v>
      </c>
      <c r="H167">
        <v>1474928.83</v>
      </c>
      <c r="I167">
        <v>1518646.8540000001</v>
      </c>
      <c r="J167">
        <v>1696571.473</v>
      </c>
      <c r="K167">
        <v>1535773.9339999999</v>
      </c>
      <c r="L167">
        <v>1444281.4739999999</v>
      </c>
      <c r="M167">
        <v>1442230.763</v>
      </c>
      <c r="N167">
        <v>1402359.149</v>
      </c>
      <c r="O167">
        <v>1443818.72</v>
      </c>
      <c r="P167">
        <v>1479346.4040000001</v>
      </c>
      <c r="Q167">
        <v>1475072.84</v>
      </c>
      <c r="R167">
        <v>1427142.676</v>
      </c>
      <c r="S167">
        <v>1376905.149</v>
      </c>
      <c r="T167">
        <v>1309318.645</v>
      </c>
      <c r="U167">
        <v>1266063.294</v>
      </c>
      <c r="V167">
        <v>1259145.1969999999</v>
      </c>
      <c r="W167">
        <v>1217400.473</v>
      </c>
      <c r="X167">
        <v>1176416.6869999999</v>
      </c>
      <c r="Y167">
        <v>1137481.7720000001</v>
      </c>
      <c r="Z167">
        <v>1112569.9680000001</v>
      </c>
      <c r="AA167">
        <v>1089432.0090000001</v>
      </c>
      <c r="AB167">
        <v>1065914.7560000001</v>
      </c>
      <c r="AC167">
        <v>1043376.29</v>
      </c>
      <c r="AD167">
        <v>1024857.056</v>
      </c>
      <c r="AE167">
        <v>1006227.357</v>
      </c>
      <c r="AF167">
        <v>988176.74860000005</v>
      </c>
      <c r="AG167">
        <v>970676.63769999996</v>
      </c>
      <c r="AH167">
        <v>955474.90319999994</v>
      </c>
      <c r="AI167">
        <v>944625.60730000003</v>
      </c>
      <c r="AJ167">
        <v>934086.11100000003</v>
      </c>
      <c r="AK167">
        <v>925823.81319999998</v>
      </c>
      <c r="AL167">
        <v>917911.23140000005</v>
      </c>
      <c r="AM167">
        <v>910149.16969999997</v>
      </c>
      <c r="AN167">
        <v>900483.12650000001</v>
      </c>
      <c r="AO167">
        <v>889372.11380000005</v>
      </c>
      <c r="AP167">
        <v>877661.64989999996</v>
      </c>
      <c r="AQ167">
        <v>866732.08609999996</v>
      </c>
      <c r="AR167">
        <v>854594.49060000002</v>
      </c>
      <c r="AS167">
        <v>844069.5233</v>
      </c>
      <c r="AT167">
        <v>834477.82909999997</v>
      </c>
      <c r="AU167">
        <v>824799.46189999999</v>
      </c>
      <c r="AV167">
        <v>815369.92870000005</v>
      </c>
      <c r="AW167">
        <v>809830.01139999996</v>
      </c>
    </row>
    <row r="168" spans="2:49" x14ac:dyDescent="0.25">
      <c r="B168" s="247" t="s">
        <v>452</v>
      </c>
      <c r="C168">
        <v>2313078.33193391</v>
      </c>
      <c r="D168">
        <v>2350215.5527395001</v>
      </c>
      <c r="E168">
        <v>2387949.0240000002</v>
      </c>
      <c r="F168">
        <v>2378534.59</v>
      </c>
      <c r="G168">
        <v>2237788.42</v>
      </c>
      <c r="H168">
        <v>1981114.2830000001</v>
      </c>
      <c r="I168">
        <v>2073724.4110000001</v>
      </c>
      <c r="J168">
        <v>1972045.6029999999</v>
      </c>
      <c r="K168">
        <v>1812576.054</v>
      </c>
      <c r="L168">
        <v>1761968.8640000001</v>
      </c>
      <c r="M168">
        <v>1721822.997</v>
      </c>
      <c r="N168">
        <v>1750485.1410000001</v>
      </c>
      <c r="O168">
        <v>1756171.355</v>
      </c>
      <c r="P168">
        <v>1727653.8529999999</v>
      </c>
      <c r="Q168">
        <v>1645499.7609999999</v>
      </c>
      <c r="R168">
        <v>1539460.8529999999</v>
      </c>
      <c r="S168">
        <v>1462230.686</v>
      </c>
      <c r="T168">
        <v>1410116.0970000001</v>
      </c>
      <c r="U168">
        <v>1385402.7660000001</v>
      </c>
      <c r="V168">
        <v>1377228.0919999999</v>
      </c>
      <c r="W168">
        <v>1352140.8559999999</v>
      </c>
      <c r="X168">
        <v>1320671.7050000001</v>
      </c>
      <c r="Y168">
        <v>1298960.6850000001</v>
      </c>
      <c r="Z168">
        <v>1280476.2320000001</v>
      </c>
      <c r="AA168">
        <v>1261467.1669999999</v>
      </c>
      <c r="AB168">
        <v>1241904.936</v>
      </c>
      <c r="AC168">
        <v>1222637.166</v>
      </c>
      <c r="AD168">
        <v>1206303.122</v>
      </c>
      <c r="AE168">
        <v>1190413.6159999999</v>
      </c>
      <c r="AF168">
        <v>1175012.1140000001</v>
      </c>
      <c r="AG168">
        <v>1159762.5589999999</v>
      </c>
      <c r="AH168">
        <v>1145127.5449999999</v>
      </c>
      <c r="AI168">
        <v>1137547.723</v>
      </c>
      <c r="AJ168">
        <v>1130708.679</v>
      </c>
      <c r="AK168">
        <v>1124584.4709999999</v>
      </c>
      <c r="AL168">
        <v>1118783.571</v>
      </c>
      <c r="AM168">
        <v>1113342.047</v>
      </c>
      <c r="AN168">
        <v>1105115.69</v>
      </c>
      <c r="AO168">
        <v>1096037.601</v>
      </c>
      <c r="AP168">
        <v>1086334.2879999999</v>
      </c>
      <c r="AQ168">
        <v>1076295.986</v>
      </c>
      <c r="AR168">
        <v>1065829.6089999999</v>
      </c>
      <c r="AS168">
        <v>1055918.3770000001</v>
      </c>
      <c r="AT168">
        <v>1045939.025</v>
      </c>
      <c r="AU168">
        <v>1035773.278</v>
      </c>
      <c r="AV168">
        <v>1025467.425</v>
      </c>
      <c r="AW168">
        <v>1015446.099</v>
      </c>
    </row>
    <row r="169" spans="2:49" x14ac:dyDescent="0.25">
      <c r="B169" s="247" t="s">
        <v>453</v>
      </c>
      <c r="C169">
        <v>4643279.3828946501</v>
      </c>
      <c r="D169">
        <v>4717828.7352982899</v>
      </c>
      <c r="E169">
        <v>4793575.0020000003</v>
      </c>
      <c r="F169">
        <v>4802925.1720000003</v>
      </c>
      <c r="G169">
        <v>4788024.5240000002</v>
      </c>
      <c r="H169">
        <v>4445901.307</v>
      </c>
      <c r="I169">
        <v>4600321.4740000004</v>
      </c>
      <c r="J169">
        <v>4607847.4170000004</v>
      </c>
      <c r="K169">
        <v>4411190.8820000002</v>
      </c>
      <c r="L169">
        <v>4334302.3310000002</v>
      </c>
      <c r="M169">
        <v>4288576.352</v>
      </c>
      <c r="N169">
        <v>4346307.1490000002</v>
      </c>
      <c r="O169">
        <v>4464502.1710000001</v>
      </c>
      <c r="P169">
        <v>4488947.05</v>
      </c>
      <c r="Q169">
        <v>4395089.5290000001</v>
      </c>
      <c r="R169">
        <v>4245033.46</v>
      </c>
      <c r="S169">
        <v>4003033.2030000002</v>
      </c>
      <c r="T169">
        <v>3886880.5219999999</v>
      </c>
      <c r="U169">
        <v>3831059.1090000002</v>
      </c>
      <c r="V169">
        <v>3817006.6490000002</v>
      </c>
      <c r="W169">
        <v>3775200.9479999999</v>
      </c>
      <c r="X169">
        <v>3725154.264</v>
      </c>
      <c r="Y169">
        <v>3700381.4989999998</v>
      </c>
      <c r="Z169">
        <v>3686753.6129999999</v>
      </c>
      <c r="AA169">
        <v>3675929.929</v>
      </c>
      <c r="AB169">
        <v>3665829.4819999998</v>
      </c>
      <c r="AC169">
        <v>3657454.7170000002</v>
      </c>
      <c r="AD169">
        <v>3655416.5959999999</v>
      </c>
      <c r="AE169">
        <v>3653769.9789999998</v>
      </c>
      <c r="AF169">
        <v>3652879.5260000001</v>
      </c>
      <c r="AG169">
        <v>3651800.63</v>
      </c>
      <c r="AH169">
        <v>3651706.2239999999</v>
      </c>
      <c r="AI169">
        <v>3673181.0070000002</v>
      </c>
      <c r="AJ169">
        <v>3696337.4849999999</v>
      </c>
      <c r="AK169">
        <v>3721011.2560000001</v>
      </c>
      <c r="AL169">
        <v>3746227.9589999998</v>
      </c>
      <c r="AM169">
        <v>3772133.6880000001</v>
      </c>
      <c r="AN169">
        <v>3789761.7549999999</v>
      </c>
      <c r="AO169">
        <v>3804886.5860000001</v>
      </c>
      <c r="AP169">
        <v>3817941.5789999999</v>
      </c>
      <c r="AQ169">
        <v>3829594.358</v>
      </c>
      <c r="AR169">
        <v>3839486.5720000002</v>
      </c>
      <c r="AS169">
        <v>3848701.7080000001</v>
      </c>
      <c r="AT169">
        <v>3856542.4180000001</v>
      </c>
      <c r="AU169">
        <v>3862718.1830000002</v>
      </c>
      <c r="AV169">
        <v>3867363.9029999999</v>
      </c>
      <c r="AW169">
        <v>3871783.409</v>
      </c>
    </row>
    <row r="170" spans="2:49" x14ac:dyDescent="0.25">
      <c r="B170" s="247" t="s">
        <v>454</v>
      </c>
      <c r="C170">
        <v>3833938.33697946</v>
      </c>
      <c r="D170">
        <v>3895493.45710216</v>
      </c>
      <c r="E170">
        <v>3958037.1639999999</v>
      </c>
      <c r="F170">
        <v>3972002.1170000001</v>
      </c>
      <c r="G170">
        <v>4001716.639</v>
      </c>
      <c r="H170">
        <v>3699319.199</v>
      </c>
      <c r="I170">
        <v>3852561.6340000001</v>
      </c>
      <c r="J170">
        <v>3937295.298</v>
      </c>
      <c r="K170">
        <v>3889095.307</v>
      </c>
      <c r="L170">
        <v>3876511.5430000001</v>
      </c>
      <c r="M170">
        <v>3860001.58</v>
      </c>
      <c r="N170">
        <v>3859355.3939999999</v>
      </c>
      <c r="O170">
        <v>3915276.8509999998</v>
      </c>
      <c r="P170">
        <v>3955684.5809999998</v>
      </c>
      <c r="Q170">
        <v>3941560.1940000001</v>
      </c>
      <c r="R170">
        <v>3852497.0440000002</v>
      </c>
      <c r="S170">
        <v>3687748.3730000001</v>
      </c>
      <c r="T170">
        <v>3622184.054</v>
      </c>
      <c r="U170">
        <v>3572178.662</v>
      </c>
      <c r="V170">
        <v>3543469.5129999998</v>
      </c>
      <c r="W170">
        <v>3495605.5959999999</v>
      </c>
      <c r="X170">
        <v>3448793.9449999998</v>
      </c>
      <c r="Y170">
        <v>3435166.2080000001</v>
      </c>
      <c r="Z170">
        <v>3434617.2590000001</v>
      </c>
      <c r="AA170">
        <v>3439046.4049999998</v>
      </c>
      <c r="AB170">
        <v>3444558.003</v>
      </c>
      <c r="AC170">
        <v>3451224.7239999999</v>
      </c>
      <c r="AD170">
        <v>3464297.6129999999</v>
      </c>
      <c r="AE170">
        <v>3478498.5959999999</v>
      </c>
      <c r="AF170">
        <v>3493742.6159999999</v>
      </c>
      <c r="AG170">
        <v>3509053.7659999998</v>
      </c>
      <c r="AH170">
        <v>3525094.7579999999</v>
      </c>
      <c r="AI170">
        <v>3561761.87</v>
      </c>
      <c r="AJ170">
        <v>3599706.0839999998</v>
      </c>
      <c r="AK170">
        <v>3638634.0869999998</v>
      </c>
      <c r="AL170">
        <v>3677979.7220000001</v>
      </c>
      <c r="AM170">
        <v>3717993.1889999998</v>
      </c>
      <c r="AN170">
        <v>3752645.8489999999</v>
      </c>
      <c r="AO170">
        <v>3786851.7319999998</v>
      </c>
      <c r="AP170">
        <v>3820667.57</v>
      </c>
      <c r="AQ170">
        <v>3854174.264</v>
      </c>
      <c r="AR170">
        <v>3887327.727</v>
      </c>
      <c r="AS170">
        <v>3918398.5610000002</v>
      </c>
      <c r="AT170">
        <v>3947995.048</v>
      </c>
      <c r="AU170">
        <v>3976321.5610000002</v>
      </c>
      <c r="AV170">
        <v>4003542.8859999999</v>
      </c>
      <c r="AW170">
        <v>4029788.7480000001</v>
      </c>
    </row>
    <row r="171" spans="2:49" x14ac:dyDescent="0.25">
      <c r="B171" s="247" t="s">
        <v>455</v>
      </c>
      <c r="C171">
        <v>271678.64339116903</v>
      </c>
      <c r="D171">
        <v>276040.53188776103</v>
      </c>
      <c r="E171">
        <v>280472.45189999999</v>
      </c>
      <c r="F171">
        <v>286155.3505</v>
      </c>
      <c r="G171">
        <v>271481.4375</v>
      </c>
      <c r="H171">
        <v>232182.791</v>
      </c>
      <c r="I171">
        <v>243245.85010000001</v>
      </c>
      <c r="J171">
        <v>244885.59760000001</v>
      </c>
      <c r="K171">
        <v>224205.6574</v>
      </c>
      <c r="L171">
        <v>206816.68719999999</v>
      </c>
      <c r="M171">
        <v>199987.33300000001</v>
      </c>
      <c r="N171">
        <v>208077.32250000001</v>
      </c>
      <c r="O171">
        <v>207130.3259</v>
      </c>
      <c r="P171">
        <v>198494.1122</v>
      </c>
      <c r="Q171">
        <v>182482.49040000001</v>
      </c>
      <c r="R171">
        <v>165567.429</v>
      </c>
      <c r="S171">
        <v>149116.2144</v>
      </c>
      <c r="T171">
        <v>138552.74280000001</v>
      </c>
      <c r="U171">
        <v>132991.98180000001</v>
      </c>
      <c r="V171">
        <v>130395.0472</v>
      </c>
      <c r="W171">
        <v>127063.7288</v>
      </c>
      <c r="X171">
        <v>123786.6495</v>
      </c>
      <c r="Y171">
        <v>121734.0141</v>
      </c>
      <c r="Z171">
        <v>120341.7453</v>
      </c>
      <c r="AA171">
        <v>119050.0067</v>
      </c>
      <c r="AB171">
        <v>117776.7147</v>
      </c>
      <c r="AC171">
        <v>116570.7457</v>
      </c>
      <c r="AD171">
        <v>115571.201</v>
      </c>
      <c r="AE171">
        <v>114564.3134</v>
      </c>
      <c r="AF171">
        <v>113618.0625</v>
      </c>
      <c r="AG171">
        <v>112713.0503</v>
      </c>
      <c r="AH171">
        <v>111901.3686</v>
      </c>
      <c r="AI171">
        <v>111828.0511</v>
      </c>
      <c r="AJ171">
        <v>111859.8806</v>
      </c>
      <c r="AK171">
        <v>112012.53019999999</v>
      </c>
      <c r="AL171">
        <v>112224.47779999999</v>
      </c>
      <c r="AM171">
        <v>112491.8701</v>
      </c>
      <c r="AN171">
        <v>112542.78109999999</v>
      </c>
      <c r="AO171">
        <v>112530.72809999999</v>
      </c>
      <c r="AP171">
        <v>112483.6447</v>
      </c>
      <c r="AQ171">
        <v>112443.7034</v>
      </c>
      <c r="AR171">
        <v>112382.39509999999</v>
      </c>
      <c r="AS171">
        <v>112273.6302</v>
      </c>
      <c r="AT171">
        <v>112181.2069</v>
      </c>
      <c r="AU171">
        <v>112079.04459999999</v>
      </c>
      <c r="AV171">
        <v>111977.3346</v>
      </c>
      <c r="AW171">
        <v>111960.0338</v>
      </c>
    </row>
    <row r="172" spans="2:49" x14ac:dyDescent="0.25">
      <c r="B172" s="247" t="s">
        <v>456</v>
      </c>
      <c r="C172">
        <v>2033071.8879050901</v>
      </c>
      <c r="D172">
        <v>2065713.51468114</v>
      </c>
      <c r="E172">
        <v>2098879.213</v>
      </c>
      <c r="F172">
        <v>2087261.189</v>
      </c>
      <c r="G172">
        <v>1900834.7250000001</v>
      </c>
      <c r="H172">
        <v>1546768.0819999999</v>
      </c>
      <c r="I172">
        <v>1687278.281</v>
      </c>
      <c r="J172">
        <v>1689214.013</v>
      </c>
      <c r="K172">
        <v>1554232.1780000001</v>
      </c>
      <c r="L172">
        <v>1523278.3230000001</v>
      </c>
      <c r="M172">
        <v>1528307.26</v>
      </c>
      <c r="N172">
        <v>1505374.237</v>
      </c>
      <c r="O172">
        <v>1507010.692</v>
      </c>
      <c r="P172">
        <v>1464251.0349999999</v>
      </c>
      <c r="Q172">
        <v>1377835.4110000001</v>
      </c>
      <c r="R172">
        <v>1290611.709</v>
      </c>
      <c r="S172">
        <v>1210212.1910000001</v>
      </c>
      <c r="T172">
        <v>1167666.5859999999</v>
      </c>
      <c r="U172">
        <v>1155095.9369999999</v>
      </c>
      <c r="V172">
        <v>1159243.987</v>
      </c>
      <c r="W172">
        <v>1153048.8770000001</v>
      </c>
      <c r="X172">
        <v>1142172.7279999999</v>
      </c>
      <c r="Y172">
        <v>1137797.0519999999</v>
      </c>
      <c r="Z172">
        <v>1135861.871</v>
      </c>
      <c r="AA172">
        <v>1133140.1070000001</v>
      </c>
      <c r="AB172">
        <v>1129627.7220000001</v>
      </c>
      <c r="AC172">
        <v>1126050.28</v>
      </c>
      <c r="AD172">
        <v>1123755.4410000001</v>
      </c>
      <c r="AE172">
        <v>1120906.872</v>
      </c>
      <c r="AF172">
        <v>1118032.2409999999</v>
      </c>
      <c r="AG172">
        <v>1114908.801</v>
      </c>
      <c r="AH172">
        <v>1111962.9380000001</v>
      </c>
      <c r="AI172">
        <v>1115662.7760000001</v>
      </c>
      <c r="AJ172">
        <v>1119807.209</v>
      </c>
      <c r="AK172">
        <v>1124535.3570000001</v>
      </c>
      <c r="AL172">
        <v>1129409.446</v>
      </c>
      <c r="AM172">
        <v>1134469.412</v>
      </c>
      <c r="AN172">
        <v>1136500.42</v>
      </c>
      <c r="AO172">
        <v>1137337.3829999999</v>
      </c>
      <c r="AP172">
        <v>1137319.456</v>
      </c>
      <c r="AQ172">
        <v>1136843.608</v>
      </c>
      <c r="AR172">
        <v>1135755.6740000001</v>
      </c>
      <c r="AS172">
        <v>1134450.33</v>
      </c>
      <c r="AT172">
        <v>1133099.2490000001</v>
      </c>
      <c r="AU172">
        <v>1131447.5789999999</v>
      </c>
      <c r="AV172">
        <v>1129524.4580000001</v>
      </c>
      <c r="AW172">
        <v>1127942.5090000001</v>
      </c>
    </row>
    <row r="173" spans="2:49" x14ac:dyDescent="0.25">
      <c r="B173" s="247" t="s">
        <v>457</v>
      </c>
      <c r="C173">
        <v>611949.61832884501</v>
      </c>
      <c r="D173">
        <v>621774.66739182698</v>
      </c>
      <c r="E173">
        <v>631757.4608</v>
      </c>
      <c r="F173">
        <v>624079.42550000001</v>
      </c>
      <c r="G173">
        <v>573706.05539999995</v>
      </c>
      <c r="H173">
        <v>484672.58899999998</v>
      </c>
      <c r="I173">
        <v>522402.18939999997</v>
      </c>
      <c r="J173">
        <v>512983.52409999998</v>
      </c>
      <c r="K173">
        <v>471487.62270000001</v>
      </c>
      <c r="L173">
        <v>448998.7487</v>
      </c>
      <c r="M173">
        <v>447474.8015</v>
      </c>
      <c r="N173">
        <v>428941.6312</v>
      </c>
      <c r="O173">
        <v>414831.35220000002</v>
      </c>
      <c r="P173">
        <v>382958.3113</v>
      </c>
      <c r="Q173">
        <v>337263.41759999999</v>
      </c>
      <c r="R173">
        <v>299644.9976</v>
      </c>
      <c r="S173">
        <v>268550.65350000001</v>
      </c>
      <c r="T173">
        <v>251073.13310000001</v>
      </c>
      <c r="U173">
        <v>243724.9368</v>
      </c>
      <c r="V173">
        <v>242535.66080000001</v>
      </c>
      <c r="W173">
        <v>241007.48490000001</v>
      </c>
      <c r="X173">
        <v>239554.2219</v>
      </c>
      <c r="Y173">
        <v>240607.26519999999</v>
      </c>
      <c r="Z173">
        <v>242411.56039999999</v>
      </c>
      <c r="AA173">
        <v>244198.1415</v>
      </c>
      <c r="AB173">
        <v>245820.1274</v>
      </c>
      <c r="AC173">
        <v>247339.09090000001</v>
      </c>
      <c r="AD173">
        <v>249005.1753</v>
      </c>
      <c r="AE173">
        <v>250480.89660000001</v>
      </c>
      <c r="AF173">
        <v>251883.77480000001</v>
      </c>
      <c r="AG173">
        <v>253205.3921</v>
      </c>
      <c r="AH173">
        <v>254585.78890000001</v>
      </c>
      <c r="AI173">
        <v>257497.3186</v>
      </c>
      <c r="AJ173">
        <v>260557.24650000001</v>
      </c>
      <c r="AK173">
        <v>263773.2438</v>
      </c>
      <c r="AL173">
        <v>267038.9608</v>
      </c>
      <c r="AM173">
        <v>270352.30979999999</v>
      </c>
      <c r="AN173">
        <v>273061.50349999999</v>
      </c>
      <c r="AO173">
        <v>275572.90240000002</v>
      </c>
      <c r="AP173">
        <v>277949.05420000001</v>
      </c>
      <c r="AQ173">
        <v>280272.78999999998</v>
      </c>
      <c r="AR173">
        <v>282524.90529999998</v>
      </c>
      <c r="AS173">
        <v>284724.85230000003</v>
      </c>
      <c r="AT173">
        <v>286803.70120000001</v>
      </c>
      <c r="AU173">
        <v>288768.04560000001</v>
      </c>
      <c r="AV173">
        <v>290675.4338</v>
      </c>
      <c r="AW173">
        <v>292703.984</v>
      </c>
    </row>
    <row r="174" spans="2:49" x14ac:dyDescent="0.25">
      <c r="B174" s="247" t="s">
        <v>458</v>
      </c>
      <c r="C174">
        <v>8749188.7351059392</v>
      </c>
      <c r="D174">
        <v>8889659.7902533505</v>
      </c>
      <c r="E174">
        <v>9032386.1539999899</v>
      </c>
      <c r="F174">
        <v>9121896.943</v>
      </c>
      <c r="G174">
        <v>8866593.5789999999</v>
      </c>
      <c r="H174">
        <v>7933552.085</v>
      </c>
      <c r="I174">
        <v>8072786.068</v>
      </c>
      <c r="J174">
        <v>8100069.0729999999</v>
      </c>
      <c r="K174">
        <v>7735527.6349999998</v>
      </c>
      <c r="L174">
        <v>7377659.341</v>
      </c>
      <c r="M174">
        <v>7209166.9900000002</v>
      </c>
      <c r="N174">
        <v>7086832.5010000002</v>
      </c>
      <c r="O174">
        <v>7168471.4529999997</v>
      </c>
      <c r="P174">
        <v>7137176.4850000003</v>
      </c>
      <c r="Q174">
        <v>6819869.7419999996</v>
      </c>
      <c r="R174">
        <v>6467079.8799999999</v>
      </c>
      <c r="S174">
        <v>6164198.8490000004</v>
      </c>
      <c r="T174">
        <v>5912910.5810000002</v>
      </c>
      <c r="U174">
        <v>5843004.2690000003</v>
      </c>
      <c r="V174">
        <v>5841325.7960000001</v>
      </c>
      <c r="W174">
        <v>5796088.1100000003</v>
      </c>
      <c r="X174">
        <v>5740644.25</v>
      </c>
      <c r="Y174">
        <v>5719293.2120000003</v>
      </c>
      <c r="Z174">
        <v>5725924.5190000003</v>
      </c>
      <c r="AA174">
        <v>5726138.3080000002</v>
      </c>
      <c r="AB174">
        <v>5719017.7249999996</v>
      </c>
      <c r="AC174">
        <v>5708774.7350000003</v>
      </c>
      <c r="AD174">
        <v>5705271.1859999998</v>
      </c>
      <c r="AE174">
        <v>5699485.5439999998</v>
      </c>
      <c r="AF174">
        <v>5693848.4730000002</v>
      </c>
      <c r="AG174">
        <v>5687484.6540000001</v>
      </c>
      <c r="AH174">
        <v>5682714.0899999999</v>
      </c>
      <c r="AI174">
        <v>5710459.7850000001</v>
      </c>
      <c r="AJ174">
        <v>5741548.7869999995</v>
      </c>
      <c r="AK174">
        <v>5776015.9610000001</v>
      </c>
      <c r="AL174">
        <v>5811345.7609999999</v>
      </c>
      <c r="AM174">
        <v>5847415.1670000004</v>
      </c>
      <c r="AN174">
        <v>5873623.4239999996</v>
      </c>
      <c r="AO174">
        <v>5900434.3729999997</v>
      </c>
      <c r="AP174">
        <v>5926212.1519999998</v>
      </c>
      <c r="AQ174">
        <v>5952124.8020000001</v>
      </c>
      <c r="AR174">
        <v>5976195.4510000004</v>
      </c>
      <c r="AS174">
        <v>6001256.5</v>
      </c>
      <c r="AT174">
        <v>6021952.0539999995</v>
      </c>
      <c r="AU174">
        <v>6039694.949</v>
      </c>
      <c r="AV174">
        <v>6055234.0020000003</v>
      </c>
      <c r="AW174">
        <v>6073193.4340000004</v>
      </c>
    </row>
    <row r="175" spans="2:49" x14ac:dyDescent="0.25">
      <c r="B175" s="247" t="s">
        <v>459</v>
      </c>
      <c r="C175">
        <v>583434.83019375498</v>
      </c>
      <c r="D175">
        <v>592802.06510985899</v>
      </c>
      <c r="E175">
        <v>602319.69400000002</v>
      </c>
      <c r="F175">
        <v>620592.74730000005</v>
      </c>
      <c r="G175">
        <v>602284.06200000003</v>
      </c>
      <c r="H175">
        <v>534959.37970000005</v>
      </c>
      <c r="I175">
        <v>531272.59569999995</v>
      </c>
      <c r="J175">
        <v>545075.49820000003</v>
      </c>
      <c r="K175">
        <v>530990.98199999996</v>
      </c>
      <c r="L175">
        <v>522201.4656</v>
      </c>
      <c r="M175">
        <v>487403.93150000001</v>
      </c>
      <c r="N175">
        <v>445472.913</v>
      </c>
      <c r="O175">
        <v>422817.40860000002</v>
      </c>
      <c r="P175">
        <v>406288.17670000001</v>
      </c>
      <c r="Q175">
        <v>385883.55959999998</v>
      </c>
      <c r="R175">
        <v>364227.07</v>
      </c>
      <c r="S175">
        <v>360561.11450000003</v>
      </c>
      <c r="T175">
        <v>356518.02439999999</v>
      </c>
      <c r="U175">
        <v>358135.36210000003</v>
      </c>
      <c r="V175">
        <v>375273.48759999999</v>
      </c>
      <c r="W175">
        <v>377170.2206</v>
      </c>
      <c r="X175">
        <v>379672.6851</v>
      </c>
      <c r="Y175">
        <v>374934.2648</v>
      </c>
      <c r="Z175">
        <v>373966.97749999998</v>
      </c>
      <c r="AA175">
        <v>372165.1581</v>
      </c>
      <c r="AB175">
        <v>369012.15629999997</v>
      </c>
      <c r="AC175">
        <v>365488.37099999998</v>
      </c>
      <c r="AD175">
        <v>363517.8627</v>
      </c>
      <c r="AE175">
        <v>360967.17580000003</v>
      </c>
      <c r="AF175">
        <v>358236.46370000002</v>
      </c>
      <c r="AG175">
        <v>355414.28769999999</v>
      </c>
      <c r="AH175">
        <v>353716.01150000002</v>
      </c>
      <c r="AI175">
        <v>352547.56890000001</v>
      </c>
      <c r="AJ175">
        <v>350956.37540000002</v>
      </c>
      <c r="AK175">
        <v>350632.26040000003</v>
      </c>
      <c r="AL175">
        <v>350207.08049999998</v>
      </c>
      <c r="AM175">
        <v>349497.33919999999</v>
      </c>
      <c r="AN175">
        <v>349418.28360000002</v>
      </c>
      <c r="AO175">
        <v>349130.61359999998</v>
      </c>
      <c r="AP175">
        <v>349003.48629999999</v>
      </c>
      <c r="AQ175">
        <v>350103.08169999998</v>
      </c>
      <c r="AR175">
        <v>350425.72120000003</v>
      </c>
      <c r="AS175">
        <v>351406.0785</v>
      </c>
      <c r="AT175">
        <v>352696.11119999998</v>
      </c>
      <c r="AU175">
        <v>353512.04629999999</v>
      </c>
      <c r="AV175">
        <v>354209.4816</v>
      </c>
      <c r="AW175">
        <v>359083.47169999999</v>
      </c>
    </row>
    <row r="176" spans="2:49" x14ac:dyDescent="0.25">
      <c r="B176" s="247" t="s">
        <v>460</v>
      </c>
      <c r="C176">
        <v>40605.282443966003</v>
      </c>
      <c r="D176">
        <v>41257.2133877546</v>
      </c>
      <c r="E176">
        <v>41919.611290000001</v>
      </c>
      <c r="F176">
        <v>42671.600789999997</v>
      </c>
      <c r="G176">
        <v>40962.97696</v>
      </c>
      <c r="H176">
        <v>38343.434869999997</v>
      </c>
      <c r="I176">
        <v>39694.511899999998</v>
      </c>
      <c r="J176">
        <v>39522.97466</v>
      </c>
      <c r="K176">
        <v>38021.597650000003</v>
      </c>
      <c r="L176">
        <v>37891.573210000002</v>
      </c>
      <c r="M176">
        <v>38404.445720000003</v>
      </c>
      <c r="N176">
        <v>37327.056669999998</v>
      </c>
      <c r="O176">
        <v>38934.560799999999</v>
      </c>
      <c r="P176">
        <v>39413.732759999999</v>
      </c>
      <c r="Q176">
        <v>38616.001060000002</v>
      </c>
      <c r="R176">
        <v>37130.644419999997</v>
      </c>
      <c r="S176">
        <v>34017.453589999997</v>
      </c>
      <c r="T176">
        <v>33414.800750000002</v>
      </c>
      <c r="U176">
        <v>33464.588660000001</v>
      </c>
      <c r="V176">
        <v>33752.476669999996</v>
      </c>
      <c r="W176">
        <v>33761.687449999998</v>
      </c>
      <c r="X176">
        <v>33599.35138</v>
      </c>
      <c r="Y176">
        <v>33646.890789999998</v>
      </c>
      <c r="Z176">
        <v>33694.320399999997</v>
      </c>
      <c r="AA176">
        <v>33678.12156</v>
      </c>
      <c r="AB176">
        <v>33572.962229999997</v>
      </c>
      <c r="AC176">
        <v>33415.324659999998</v>
      </c>
      <c r="AD176">
        <v>33259.976110000003</v>
      </c>
      <c r="AE176">
        <v>33040.36823</v>
      </c>
      <c r="AF176">
        <v>32822.970650000003</v>
      </c>
      <c r="AG176">
        <v>32600.076809999999</v>
      </c>
      <c r="AH176">
        <v>32358.41071</v>
      </c>
      <c r="AI176">
        <v>32364.558570000001</v>
      </c>
      <c r="AJ176">
        <v>32384.047699999999</v>
      </c>
      <c r="AK176">
        <v>32420.780149999999</v>
      </c>
      <c r="AL176">
        <v>32464.81135</v>
      </c>
      <c r="AM176">
        <v>32516.19154</v>
      </c>
      <c r="AN176">
        <v>32548.80456</v>
      </c>
      <c r="AO176">
        <v>32559.115280000002</v>
      </c>
      <c r="AP176">
        <v>32556.314009999998</v>
      </c>
      <c r="AQ176">
        <v>32548.879250000002</v>
      </c>
      <c r="AR176">
        <v>32532.465410000001</v>
      </c>
      <c r="AS176">
        <v>32370.754550000001</v>
      </c>
      <c r="AT176">
        <v>32259.065030000002</v>
      </c>
      <c r="AU176">
        <v>32153.799599999998</v>
      </c>
      <c r="AV176">
        <v>32044.35814</v>
      </c>
      <c r="AW176">
        <v>31942.96528</v>
      </c>
    </row>
    <row r="177" spans="2:49" x14ac:dyDescent="0.25">
      <c r="B177" s="247" t="s">
        <v>461</v>
      </c>
      <c r="C177">
        <v>55091.732691944802</v>
      </c>
      <c r="D177">
        <v>55976.248280239903</v>
      </c>
      <c r="E177">
        <v>56874.965049999999</v>
      </c>
      <c r="F177">
        <v>56503.335330000002</v>
      </c>
      <c r="G177">
        <v>53510.298889999998</v>
      </c>
      <c r="H177">
        <v>47273.762419999999</v>
      </c>
      <c r="I177">
        <v>47855.953170000001</v>
      </c>
      <c r="J177">
        <v>47261.123189999998</v>
      </c>
      <c r="K177">
        <v>45347.889289999999</v>
      </c>
      <c r="L177">
        <v>43925.693030000002</v>
      </c>
      <c r="M177">
        <v>42471.978629999998</v>
      </c>
      <c r="N177">
        <v>38153.646460000004</v>
      </c>
      <c r="O177">
        <v>37952.071230000001</v>
      </c>
      <c r="P177">
        <v>38054.938049999997</v>
      </c>
      <c r="Q177">
        <v>37951.720589999997</v>
      </c>
      <c r="R177">
        <v>36000.787479999999</v>
      </c>
      <c r="S177">
        <v>33074.970889999997</v>
      </c>
      <c r="T177">
        <v>32579.640889999999</v>
      </c>
      <c r="U177">
        <v>32402.453519999999</v>
      </c>
      <c r="V177">
        <v>32190.369040000001</v>
      </c>
      <c r="W177">
        <v>31924.374039999999</v>
      </c>
      <c r="X177">
        <v>31729.404289999999</v>
      </c>
      <c r="Y177">
        <v>31743.4486</v>
      </c>
      <c r="Z177">
        <v>31713.875919999999</v>
      </c>
      <c r="AA177">
        <v>31591.216779999999</v>
      </c>
      <c r="AB177">
        <v>31383.656159999999</v>
      </c>
      <c r="AC177">
        <v>31134.609700000001</v>
      </c>
      <c r="AD177">
        <v>92607.0959</v>
      </c>
      <c r="AE177">
        <v>152919.6292</v>
      </c>
      <c r="AF177">
        <v>212209.6893</v>
      </c>
      <c r="AG177">
        <v>270455.11139999999</v>
      </c>
      <c r="AH177">
        <v>327510.16930000001</v>
      </c>
      <c r="AI177">
        <v>386251.0796</v>
      </c>
      <c r="AJ177">
        <v>444750.65649999998</v>
      </c>
      <c r="AK177">
        <v>503083.46710000001</v>
      </c>
      <c r="AL177">
        <v>561196.17539999995</v>
      </c>
      <c r="AM177">
        <v>619132.90590000001</v>
      </c>
      <c r="AN177">
        <v>619631.54429999995</v>
      </c>
      <c r="AO177">
        <v>620205.73970000003</v>
      </c>
      <c r="AP177">
        <v>620851.59829999995</v>
      </c>
      <c r="AQ177">
        <v>621580.95319999999</v>
      </c>
      <c r="AR177">
        <v>622306.24029999995</v>
      </c>
      <c r="AS177">
        <v>620301.82550000004</v>
      </c>
      <c r="AT177">
        <v>619609.3345</v>
      </c>
      <c r="AU177">
        <v>619357.00170000002</v>
      </c>
      <c r="AV177">
        <v>619249.63410000002</v>
      </c>
      <c r="AW177">
        <v>619343.00659999996</v>
      </c>
    </row>
    <row r="178" spans="2:49" x14ac:dyDescent="0.25">
      <c r="B178" s="247" t="s">
        <v>462</v>
      </c>
      <c r="C178">
        <v>53959.065015136701</v>
      </c>
      <c r="D178">
        <v>54825.395257508797</v>
      </c>
      <c r="E178">
        <v>55705.634709999998</v>
      </c>
      <c r="F178">
        <v>55440.525139999998</v>
      </c>
      <c r="G178">
        <v>52726.710189999998</v>
      </c>
      <c r="H178">
        <v>45768.706639999997</v>
      </c>
      <c r="I178">
        <v>46479.87369</v>
      </c>
      <c r="J178">
        <v>46706.08006</v>
      </c>
      <c r="K178">
        <v>44466.978840000003</v>
      </c>
      <c r="L178">
        <v>42556.930529999998</v>
      </c>
      <c r="M178">
        <v>42109.446929999998</v>
      </c>
      <c r="N178">
        <v>40396.877959999998</v>
      </c>
      <c r="O178">
        <v>40695.106019999999</v>
      </c>
      <c r="P178">
        <v>40963.222739999997</v>
      </c>
      <c r="Q178">
        <v>40556.373200000002</v>
      </c>
      <c r="R178">
        <v>37834.293109999999</v>
      </c>
      <c r="S178">
        <v>34907.483209999999</v>
      </c>
      <c r="T178">
        <v>33613.796119999999</v>
      </c>
      <c r="U178">
        <v>32690.042089999999</v>
      </c>
      <c r="V178">
        <v>32035.322400000001</v>
      </c>
      <c r="W178">
        <v>31193.941180000002</v>
      </c>
      <c r="X178">
        <v>30401.384610000001</v>
      </c>
      <c r="Y178">
        <v>29989.312809999999</v>
      </c>
      <c r="Z178">
        <v>29741.3678</v>
      </c>
      <c r="AA178">
        <v>29519.764019999999</v>
      </c>
      <c r="AB178">
        <v>29309.84187</v>
      </c>
      <c r="AC178">
        <v>29134.45218</v>
      </c>
      <c r="AD178">
        <v>75250.853319999995</v>
      </c>
      <c r="AE178">
        <v>120903.3891</v>
      </c>
      <c r="AF178">
        <v>166228.6949</v>
      </c>
      <c r="AG178">
        <v>211258.29300000001</v>
      </c>
      <c r="AH178">
        <v>256075.89660000001</v>
      </c>
      <c r="AI178">
        <v>302490.30459999997</v>
      </c>
      <c r="AJ178">
        <v>349387.18930000003</v>
      </c>
      <c r="AK178">
        <v>396800.34370000003</v>
      </c>
      <c r="AL178">
        <v>444649.1287</v>
      </c>
      <c r="AM178">
        <v>492957.15720000002</v>
      </c>
      <c r="AN178">
        <v>541375.41910000006</v>
      </c>
      <c r="AO178">
        <v>590253.67700000003</v>
      </c>
      <c r="AP178">
        <v>639365.93440000003</v>
      </c>
      <c r="AQ178">
        <v>688640.2879</v>
      </c>
      <c r="AR178">
        <v>737843.38009999995</v>
      </c>
      <c r="AS178">
        <v>786681.86439999996</v>
      </c>
      <c r="AT178">
        <v>835305.47270000004</v>
      </c>
      <c r="AU178">
        <v>883430.70330000005</v>
      </c>
      <c r="AV178">
        <v>930962.19090000005</v>
      </c>
      <c r="AW178">
        <v>978177.66070000001</v>
      </c>
    </row>
    <row r="179" spans="2:49" x14ac:dyDescent="0.25">
      <c r="B179" s="247" t="s">
        <v>463</v>
      </c>
      <c r="C179">
        <v>216238.436565001</v>
      </c>
      <c r="D179">
        <v>219710.21460835601</v>
      </c>
      <c r="E179">
        <v>223237.73319999999</v>
      </c>
      <c r="F179">
        <v>269355.5637</v>
      </c>
      <c r="G179">
        <v>244292.30650000001</v>
      </c>
      <c r="H179">
        <v>176561.21</v>
      </c>
      <c r="I179">
        <v>227078.34599999999</v>
      </c>
      <c r="J179">
        <v>194060.91649999999</v>
      </c>
      <c r="K179">
        <v>245741.2659</v>
      </c>
      <c r="L179">
        <v>230605.03890000001</v>
      </c>
      <c r="M179">
        <v>207814.57750000001</v>
      </c>
      <c r="N179">
        <v>176871.42</v>
      </c>
      <c r="O179">
        <v>137189.22099999999</v>
      </c>
      <c r="P179">
        <v>113833.0016</v>
      </c>
      <c r="Q179">
        <v>95412.849029999998</v>
      </c>
      <c r="R179">
        <v>85598.448130000004</v>
      </c>
      <c r="S179">
        <v>88884.560809999995</v>
      </c>
      <c r="T179">
        <v>87442.790359999999</v>
      </c>
      <c r="U179">
        <v>87602.270820000005</v>
      </c>
      <c r="V179">
        <v>88708.947419999997</v>
      </c>
      <c r="W179">
        <v>90855.396779999995</v>
      </c>
      <c r="X179">
        <v>92998.952220000006</v>
      </c>
      <c r="Y179">
        <v>94617.853640000001</v>
      </c>
      <c r="Z179">
        <v>95934.195970000001</v>
      </c>
      <c r="AA179">
        <v>96977.316999999995</v>
      </c>
      <c r="AB179">
        <v>97862.627569999997</v>
      </c>
      <c r="AC179">
        <v>98713.385169999994</v>
      </c>
      <c r="AD179">
        <v>99715.442039999994</v>
      </c>
      <c r="AE179">
        <v>100732.1951</v>
      </c>
      <c r="AF179">
        <v>101798.728</v>
      </c>
      <c r="AG179">
        <v>102892.5512</v>
      </c>
      <c r="AH179">
        <v>104023.11040000001</v>
      </c>
      <c r="AI179">
        <v>105682.3318</v>
      </c>
      <c r="AJ179">
        <v>107361.2154</v>
      </c>
      <c r="AK179">
        <v>109080.9032</v>
      </c>
      <c r="AL179">
        <v>110828.94130000001</v>
      </c>
      <c r="AM179">
        <v>112611.6738</v>
      </c>
      <c r="AN179">
        <v>114536.0353</v>
      </c>
      <c r="AO179">
        <v>116622.2608</v>
      </c>
      <c r="AP179">
        <v>118785.60430000001</v>
      </c>
      <c r="AQ179">
        <v>120993.50229999999</v>
      </c>
      <c r="AR179">
        <v>123208.37179999999</v>
      </c>
      <c r="AS179">
        <v>125468.9264</v>
      </c>
      <c r="AT179">
        <v>127780.4621</v>
      </c>
      <c r="AU179">
        <v>130099.2779</v>
      </c>
      <c r="AV179">
        <v>132404.9197</v>
      </c>
      <c r="AW179">
        <v>134718.9338</v>
      </c>
    </row>
    <row r="180" spans="2:49" x14ac:dyDescent="0.25">
      <c r="B180" s="247" t="s">
        <v>464</v>
      </c>
      <c r="C180">
        <v>215538.66868192199</v>
      </c>
      <c r="D180">
        <v>218999.21172556799</v>
      </c>
      <c r="E180">
        <v>222515.3149</v>
      </c>
      <c r="F180">
        <v>229182.69930000001</v>
      </c>
      <c r="G180">
        <v>229408.6537</v>
      </c>
      <c r="H180">
        <v>178359.7702</v>
      </c>
      <c r="I180">
        <v>185995.85060000001</v>
      </c>
      <c r="J180">
        <v>199345.5067</v>
      </c>
      <c r="K180">
        <v>197033.21859999999</v>
      </c>
      <c r="L180">
        <v>188680.5257</v>
      </c>
      <c r="M180">
        <v>183742.74969999999</v>
      </c>
      <c r="N180">
        <v>179056.41459999999</v>
      </c>
      <c r="O180">
        <v>170972.53229999999</v>
      </c>
      <c r="P180">
        <v>166038.2965</v>
      </c>
      <c r="Q180">
        <v>161207.1692</v>
      </c>
      <c r="R180">
        <v>148018.36610000001</v>
      </c>
      <c r="S180">
        <v>136135.8511</v>
      </c>
      <c r="T180">
        <v>131925.07260000001</v>
      </c>
      <c r="U180">
        <v>129357.67750000001</v>
      </c>
      <c r="V180">
        <v>128219.8052</v>
      </c>
      <c r="W180">
        <v>127700.15429999999</v>
      </c>
      <c r="X180">
        <v>127241.7246</v>
      </c>
      <c r="Y180">
        <v>127784.031</v>
      </c>
      <c r="Z180">
        <v>128230.1226</v>
      </c>
      <c r="AA180">
        <v>128369.061</v>
      </c>
      <c r="AB180">
        <v>128235.3434</v>
      </c>
      <c r="AC180">
        <v>128003.7868</v>
      </c>
      <c r="AD180">
        <v>128006.06479999999</v>
      </c>
      <c r="AE180">
        <v>128039.5681</v>
      </c>
      <c r="AF180">
        <v>128137.1036</v>
      </c>
      <c r="AG180">
        <v>128256.0241</v>
      </c>
      <c r="AH180">
        <v>128412.7216</v>
      </c>
      <c r="AI180">
        <v>129389.6967</v>
      </c>
      <c r="AJ180">
        <v>130445.32460000001</v>
      </c>
      <c r="AK180">
        <v>131559.90489999999</v>
      </c>
      <c r="AL180">
        <v>132719.0189</v>
      </c>
      <c r="AM180">
        <v>133931.228</v>
      </c>
      <c r="AN180">
        <v>135224.98269999999</v>
      </c>
      <c r="AO180">
        <v>136648.52619999999</v>
      </c>
      <c r="AP180">
        <v>138126.9221</v>
      </c>
      <c r="AQ180">
        <v>139633.77770000001</v>
      </c>
      <c r="AR180">
        <v>141136.33119999999</v>
      </c>
      <c r="AS180">
        <v>142659.09099999999</v>
      </c>
      <c r="AT180">
        <v>144241.13920000001</v>
      </c>
      <c r="AU180">
        <v>145823.46520000001</v>
      </c>
      <c r="AV180">
        <v>147377.27609999999</v>
      </c>
      <c r="AW180">
        <v>148922.30290000001</v>
      </c>
    </row>
    <row r="181" spans="2:49" x14ac:dyDescent="0.25">
      <c r="B181" s="247" t="s">
        <v>465</v>
      </c>
      <c r="C181">
        <v>7946676.0051002903</v>
      </c>
      <c r="D181">
        <v>8074262.4587873695</v>
      </c>
      <c r="E181">
        <v>8203897.3540000003</v>
      </c>
      <c r="F181">
        <v>8689668.0160000008</v>
      </c>
      <c r="G181">
        <v>9039861.8420000002</v>
      </c>
      <c r="H181">
        <v>9021899.5480000004</v>
      </c>
      <c r="I181">
        <v>9729790.3379999995</v>
      </c>
      <c r="J181">
        <v>10205976.6</v>
      </c>
      <c r="K181">
        <v>10295948.890000001</v>
      </c>
      <c r="L181">
        <v>10460195.07</v>
      </c>
      <c r="M181">
        <v>10863919.939999999</v>
      </c>
      <c r="N181">
        <v>11544344</v>
      </c>
      <c r="O181">
        <v>11374427.140000001</v>
      </c>
      <c r="P181">
        <v>10774886.289999999</v>
      </c>
      <c r="Q181">
        <v>9705803.2489999998</v>
      </c>
      <c r="R181">
        <v>8588194.1620000005</v>
      </c>
      <c r="S181">
        <v>7617862.0889999997</v>
      </c>
      <c r="T181">
        <v>7274829.6509999996</v>
      </c>
      <c r="U181">
        <v>7047721.3339999998</v>
      </c>
      <c r="V181">
        <v>6909676.608</v>
      </c>
      <c r="W181">
        <v>6827659.9230000004</v>
      </c>
      <c r="X181">
        <v>6773964.2120000003</v>
      </c>
      <c r="Y181">
        <v>6812203.9359999998</v>
      </c>
      <c r="Z181">
        <v>6841564.5269999998</v>
      </c>
      <c r="AA181">
        <v>6837894.7699999996</v>
      </c>
      <c r="AB181">
        <v>6801954.8940000003</v>
      </c>
      <c r="AC181">
        <v>6743353.2570000002</v>
      </c>
      <c r="AD181">
        <v>6677109.5999999996</v>
      </c>
      <c r="AE181">
        <v>6597876.4129999997</v>
      </c>
      <c r="AF181">
        <v>6510146.8439999996</v>
      </c>
      <c r="AG181">
        <v>6414669.7350000003</v>
      </c>
      <c r="AH181">
        <v>6314960.5860000001</v>
      </c>
      <c r="AI181">
        <v>6248907.4280000003</v>
      </c>
      <c r="AJ181">
        <v>6181166.2699999996</v>
      </c>
      <c r="AK181">
        <v>6111720.6689999998</v>
      </c>
      <c r="AL181">
        <v>6039337.8550000004</v>
      </c>
      <c r="AM181">
        <v>5964748.8739999998</v>
      </c>
      <c r="AN181">
        <v>5839811.5539999995</v>
      </c>
      <c r="AO181">
        <v>5699404.5410000002</v>
      </c>
      <c r="AP181">
        <v>5554626.0130000003</v>
      </c>
      <c r="AQ181">
        <v>5410214.0070000002</v>
      </c>
      <c r="AR181">
        <v>5267707.2960000001</v>
      </c>
      <c r="AS181">
        <v>5127283.727</v>
      </c>
      <c r="AT181">
        <v>4987894.8839999996</v>
      </c>
      <c r="AU181">
        <v>4849809.0829999996</v>
      </c>
      <c r="AV181">
        <v>4713725.6859999998</v>
      </c>
      <c r="AW181">
        <v>4580743.0429999996</v>
      </c>
    </row>
    <row r="182" spans="2:49" x14ac:dyDescent="0.25">
      <c r="B182" s="247" t="s">
        <v>466</v>
      </c>
      <c r="C182">
        <v>4498800.2848123703</v>
      </c>
      <c r="D182">
        <v>4571029.97856321</v>
      </c>
      <c r="E182">
        <v>4644419.3430000003</v>
      </c>
      <c r="F182">
        <v>4797654.2929999996</v>
      </c>
      <c r="G182">
        <v>4892185.6009999998</v>
      </c>
      <c r="H182">
        <v>5158324.3600000003</v>
      </c>
      <c r="I182">
        <v>5346981.2889999999</v>
      </c>
      <c r="J182">
        <v>5438446.8030000003</v>
      </c>
      <c r="K182">
        <v>5440436.9220000003</v>
      </c>
      <c r="L182">
        <v>5507032.6140000001</v>
      </c>
      <c r="M182">
        <v>5630389.3949999996</v>
      </c>
      <c r="N182">
        <v>5896022.6629999997</v>
      </c>
      <c r="O182">
        <v>5752043.4960000003</v>
      </c>
      <c r="P182">
        <v>5359833.4869999997</v>
      </c>
      <c r="Q182">
        <v>4746556.2130000005</v>
      </c>
      <c r="R182">
        <v>4163444.7370000002</v>
      </c>
      <c r="S182">
        <v>3664592.1869999999</v>
      </c>
      <c r="T182">
        <v>3510804.6009999998</v>
      </c>
      <c r="U182">
        <v>3436033.827</v>
      </c>
      <c r="V182">
        <v>3414288.892</v>
      </c>
      <c r="W182">
        <v>3373301.929</v>
      </c>
      <c r="X182">
        <v>3327590.19</v>
      </c>
      <c r="Y182">
        <v>3308324.8339999998</v>
      </c>
      <c r="Z182">
        <v>3281812.1830000002</v>
      </c>
      <c r="AA182">
        <v>3242060.6290000002</v>
      </c>
      <c r="AB182">
        <v>3191348.5830000001</v>
      </c>
      <c r="AC182">
        <v>3133972.3659999999</v>
      </c>
      <c r="AD182">
        <v>3075200.9870000002</v>
      </c>
      <c r="AE182">
        <v>3012371.6940000001</v>
      </c>
      <c r="AF182">
        <v>2947538.0240000002</v>
      </c>
      <c r="AG182">
        <v>2881003.2280000001</v>
      </c>
      <c r="AH182">
        <v>2814469.4</v>
      </c>
      <c r="AI182">
        <v>2764642.3590000002</v>
      </c>
      <c r="AJ182">
        <v>2715617.514</v>
      </c>
      <c r="AK182">
        <v>2667443.372</v>
      </c>
      <c r="AL182">
        <v>2619457.1669999999</v>
      </c>
      <c r="AM182">
        <v>2571906.6970000002</v>
      </c>
      <c r="AN182">
        <v>2514074.3739999998</v>
      </c>
      <c r="AO182">
        <v>2453716.497</v>
      </c>
      <c r="AP182">
        <v>2392878.6690000002</v>
      </c>
      <c r="AQ182">
        <v>2332650.4419999998</v>
      </c>
      <c r="AR182">
        <v>2273305.7400000002</v>
      </c>
      <c r="AS182">
        <v>2215148.52</v>
      </c>
      <c r="AT182">
        <v>2157505.4470000002</v>
      </c>
      <c r="AU182">
        <v>2100388.4350000001</v>
      </c>
      <c r="AV182">
        <v>2044096.429</v>
      </c>
      <c r="AW182">
        <v>1989282.3659999999</v>
      </c>
    </row>
    <row r="183" spans="2:49" x14ac:dyDescent="0.25">
      <c r="B183" t="s">
        <v>467</v>
      </c>
      <c r="C183">
        <v>0.96864644472622397</v>
      </c>
      <c r="D183">
        <v>0.984198376713873</v>
      </c>
      <c r="E183">
        <v>1</v>
      </c>
      <c r="F183">
        <v>0.99648546589999998</v>
      </c>
      <c r="G183">
        <v>0.96650720759999997</v>
      </c>
      <c r="H183">
        <v>0.92798375200000005</v>
      </c>
      <c r="I183">
        <v>0.91636241969999999</v>
      </c>
      <c r="J183">
        <v>0.89466033010000001</v>
      </c>
      <c r="K183">
        <v>0.8638963462</v>
      </c>
      <c r="L183">
        <v>0.83885447550000003</v>
      </c>
      <c r="M183">
        <v>0.82298755940000001</v>
      </c>
      <c r="N183">
        <v>0.81325548339999998</v>
      </c>
      <c r="O183">
        <v>0.78311934510000003</v>
      </c>
      <c r="P183">
        <v>0.74237512640000003</v>
      </c>
      <c r="Q183">
        <v>0.69234663409999997</v>
      </c>
      <c r="R183">
        <v>0.64575000390000004</v>
      </c>
      <c r="S183">
        <v>0.61617837129999997</v>
      </c>
      <c r="T183">
        <v>0.6100979393</v>
      </c>
      <c r="U183">
        <v>0.60590682659999995</v>
      </c>
      <c r="V183">
        <v>0.60314828300000001</v>
      </c>
      <c r="W183">
        <v>0.59311832470000003</v>
      </c>
      <c r="X183">
        <v>0.5813593601</v>
      </c>
      <c r="Y183">
        <v>0.56933710069999999</v>
      </c>
      <c r="Z183">
        <v>0.55871091660000005</v>
      </c>
      <c r="AA183">
        <v>0.54914294109999995</v>
      </c>
      <c r="AB183">
        <v>0.54018889940000003</v>
      </c>
      <c r="AC183">
        <v>0.53179226859999995</v>
      </c>
      <c r="AD183">
        <v>0.52362135399999998</v>
      </c>
      <c r="AE183">
        <v>0.51548171200000004</v>
      </c>
      <c r="AF183">
        <v>0.50747728199999997</v>
      </c>
      <c r="AG183">
        <v>0.49949801729999999</v>
      </c>
      <c r="AH183">
        <v>0.4917183383</v>
      </c>
      <c r="AI183">
        <v>0.4866793103</v>
      </c>
      <c r="AJ183">
        <v>0.48175143100000001</v>
      </c>
      <c r="AK183">
        <v>0.47708177979999999</v>
      </c>
      <c r="AL183">
        <v>0.4725403493</v>
      </c>
      <c r="AM183">
        <v>0.46815005129999998</v>
      </c>
      <c r="AN183">
        <v>0.46402597680000002</v>
      </c>
      <c r="AO183">
        <v>0.46003818629999998</v>
      </c>
      <c r="AP183">
        <v>0.45609091880000002</v>
      </c>
      <c r="AQ183">
        <v>0.45227004339999999</v>
      </c>
      <c r="AR183">
        <v>0.44844103680000003</v>
      </c>
      <c r="AS183">
        <v>0.44442453170000001</v>
      </c>
      <c r="AT183">
        <v>0.44038086739999999</v>
      </c>
      <c r="AU183">
        <v>0.43630868410000001</v>
      </c>
      <c r="AV183">
        <v>0.43226167049999997</v>
      </c>
      <c r="AW183">
        <v>0.42859996970000003</v>
      </c>
    </row>
    <row r="184" spans="2:49" x14ac:dyDescent="0.25">
      <c r="B184" t="s">
        <v>468</v>
      </c>
      <c r="C184">
        <v>8232235.5397947598</v>
      </c>
      <c r="D184">
        <v>8364406.7441781899</v>
      </c>
      <c r="E184">
        <v>8498700</v>
      </c>
      <c r="F184">
        <v>8252902.6399999997</v>
      </c>
      <c r="G184">
        <v>8009429.0789999999</v>
      </c>
      <c r="H184">
        <v>7304564.1749999998</v>
      </c>
      <c r="I184">
        <v>7072578.6320000002</v>
      </c>
      <c r="J184">
        <v>6926832.46</v>
      </c>
      <c r="K184">
        <v>6704926.5789999999</v>
      </c>
      <c r="L184">
        <v>6381669.6670000004</v>
      </c>
      <c r="M184">
        <v>6051162.9299999997</v>
      </c>
      <c r="N184">
        <v>5658619.4230000004</v>
      </c>
      <c r="O184">
        <v>5784915.8590000002</v>
      </c>
      <c r="P184">
        <v>6062614.79</v>
      </c>
      <c r="Q184">
        <v>6390732.8779999996</v>
      </c>
      <c r="R184">
        <v>6527087.21</v>
      </c>
      <c r="S184">
        <v>9162935.3719999995</v>
      </c>
      <c r="T184">
        <v>7352452.4800000004</v>
      </c>
      <c r="U184">
        <v>5068691.6380000003</v>
      </c>
      <c r="V184">
        <v>2909523.4649999999</v>
      </c>
      <c r="W184">
        <v>2652588.3459999999</v>
      </c>
      <c r="X184">
        <v>2552518.4279999998</v>
      </c>
      <c r="Y184">
        <v>2500982.6630000002</v>
      </c>
      <c r="Z184">
        <v>2462751.0750000002</v>
      </c>
      <c r="AA184">
        <v>2431507.6409999998</v>
      </c>
      <c r="AB184">
        <v>2405020.068</v>
      </c>
      <c r="AC184">
        <v>2381067.0430000001</v>
      </c>
      <c r="AD184">
        <v>2365777.4029999999</v>
      </c>
      <c r="AE184">
        <v>2353028.3119999999</v>
      </c>
      <c r="AF184">
        <v>2341972.6209999998</v>
      </c>
      <c r="AG184">
        <v>2331661.2859999998</v>
      </c>
      <c r="AH184">
        <v>2322141.4610000001</v>
      </c>
      <c r="AI184">
        <v>2325649.327</v>
      </c>
      <c r="AJ184">
        <v>2329067.1409999998</v>
      </c>
      <c r="AK184">
        <v>2332394.4900000002</v>
      </c>
      <c r="AL184">
        <v>2335382.0690000001</v>
      </c>
      <c r="AM184">
        <v>2338099.3369999998</v>
      </c>
      <c r="AN184">
        <v>2339652.0159999998</v>
      </c>
      <c r="AO184">
        <v>2341122.9309999999</v>
      </c>
      <c r="AP184">
        <v>2342451.8620000002</v>
      </c>
      <c r="AQ184">
        <v>2343737.429</v>
      </c>
      <c r="AR184">
        <v>2344689.8810000001</v>
      </c>
      <c r="AS184">
        <v>3120383.733</v>
      </c>
      <c r="AT184">
        <v>3991124.0249999999</v>
      </c>
      <c r="AU184">
        <v>4870843.7920000004</v>
      </c>
      <c r="AV184">
        <v>5746648.4529999997</v>
      </c>
      <c r="AW184">
        <v>6618302.1169999996</v>
      </c>
    </row>
    <row r="185" spans="2:49" x14ac:dyDescent="0.25">
      <c r="B185" t="s">
        <v>469</v>
      </c>
      <c r="C185">
        <v>463787.91773491597</v>
      </c>
      <c r="D185">
        <v>471234.182770602</v>
      </c>
      <c r="E185">
        <v>478800</v>
      </c>
      <c r="F185">
        <v>480703.386</v>
      </c>
      <c r="G185">
        <v>470181.5478</v>
      </c>
      <c r="H185">
        <v>452207.95909999998</v>
      </c>
      <c r="I185">
        <v>460431.08929999999</v>
      </c>
      <c r="J185">
        <v>522073.58750000002</v>
      </c>
      <c r="K185">
        <v>572014.22600000002</v>
      </c>
      <c r="L185">
        <v>634859.68030000001</v>
      </c>
      <c r="M185">
        <v>716603.85930000001</v>
      </c>
      <c r="N185">
        <v>818194.85369999998</v>
      </c>
      <c r="O185">
        <v>774634.78240000003</v>
      </c>
      <c r="P185">
        <v>712221.01100000006</v>
      </c>
      <c r="Q185">
        <v>630086.59140000003</v>
      </c>
      <c r="R185">
        <v>550453.02709999995</v>
      </c>
      <c r="S185">
        <v>266009.18540000002</v>
      </c>
      <c r="T185">
        <v>241500.8541</v>
      </c>
      <c r="U185">
        <v>224683.2935</v>
      </c>
      <c r="V185">
        <v>210446.53409999999</v>
      </c>
      <c r="W185">
        <v>216203.91260000001</v>
      </c>
      <c r="X185">
        <v>221135.75899999999</v>
      </c>
      <c r="Y185">
        <v>217875.73579999999</v>
      </c>
      <c r="Z185">
        <v>214668.36919999999</v>
      </c>
      <c r="AA185">
        <v>211227.26149999999</v>
      </c>
      <c r="AB185">
        <v>207805.1084</v>
      </c>
      <c r="AC185">
        <v>204384.19469999999</v>
      </c>
      <c r="AD185">
        <v>201601.1954</v>
      </c>
      <c r="AE185">
        <v>198792.2629</v>
      </c>
      <c r="AF185">
        <v>196648.2101</v>
      </c>
      <c r="AG185">
        <v>194115.62849999999</v>
      </c>
      <c r="AH185">
        <v>191677.4559</v>
      </c>
      <c r="AI185">
        <v>189662.3198</v>
      </c>
      <c r="AJ185">
        <v>187745.8175</v>
      </c>
      <c r="AK185">
        <v>185943.0079</v>
      </c>
      <c r="AL185">
        <v>184208.17800000001</v>
      </c>
      <c r="AM185">
        <v>182521.68960000001</v>
      </c>
      <c r="AN185">
        <v>180636.12119999999</v>
      </c>
      <c r="AO185">
        <v>178646.85920000001</v>
      </c>
      <c r="AP185">
        <v>176617.622</v>
      </c>
      <c r="AQ185">
        <v>174607.82339999999</v>
      </c>
      <c r="AR185">
        <v>172588.28969999999</v>
      </c>
      <c r="AS185">
        <v>171108.4651</v>
      </c>
      <c r="AT185">
        <v>169598.12539999999</v>
      </c>
      <c r="AU185">
        <v>168051.30290000001</v>
      </c>
      <c r="AV185">
        <v>166489.26269999999</v>
      </c>
      <c r="AW185">
        <v>165031.23209999999</v>
      </c>
    </row>
    <row r="186" spans="2:49" x14ac:dyDescent="0.25">
      <c r="B186" t="s">
        <v>470</v>
      </c>
      <c r="C186">
        <v>249095613.33096999</v>
      </c>
      <c r="D186">
        <v>253094923.97525701</v>
      </c>
      <c r="E186">
        <v>257158444.80000001</v>
      </c>
      <c r="F186">
        <v>257802239.09999999</v>
      </c>
      <c r="G186">
        <v>244065050.80000001</v>
      </c>
      <c r="H186">
        <v>223509737.30000001</v>
      </c>
      <c r="I186">
        <v>226456881.30000001</v>
      </c>
      <c r="J186">
        <v>222459246.09999999</v>
      </c>
      <c r="K186">
        <v>209255116.5</v>
      </c>
      <c r="L186">
        <v>202217288.30000001</v>
      </c>
      <c r="M186">
        <v>200249973.69999999</v>
      </c>
      <c r="N186">
        <v>198872138.5</v>
      </c>
      <c r="O186">
        <v>196102242.90000001</v>
      </c>
      <c r="P186">
        <v>189126987</v>
      </c>
      <c r="Q186">
        <v>179755417.90000001</v>
      </c>
      <c r="R186">
        <v>173209046.5</v>
      </c>
      <c r="S186">
        <v>163454186.09999999</v>
      </c>
      <c r="T186">
        <v>160180575.80000001</v>
      </c>
      <c r="U186">
        <v>158695902.40000001</v>
      </c>
      <c r="V186">
        <v>158445284.90000001</v>
      </c>
      <c r="W186">
        <v>157481516.69999999</v>
      </c>
      <c r="X186">
        <v>156261354.80000001</v>
      </c>
      <c r="Y186">
        <v>155574540.80000001</v>
      </c>
      <c r="Z186">
        <v>155654461.19999999</v>
      </c>
      <c r="AA186">
        <v>156116819.30000001</v>
      </c>
      <c r="AB186">
        <v>156906109.40000001</v>
      </c>
      <c r="AC186">
        <v>157929386.30000001</v>
      </c>
      <c r="AD186">
        <v>158512955.40000001</v>
      </c>
      <c r="AE186">
        <v>159130536.90000001</v>
      </c>
      <c r="AF186">
        <v>159452494.30000001</v>
      </c>
      <c r="AG186">
        <v>160033208.69999999</v>
      </c>
      <c r="AH186">
        <v>160649633.90000001</v>
      </c>
      <c r="AI186">
        <v>161345487.90000001</v>
      </c>
      <c r="AJ186">
        <v>162060719.59999999</v>
      </c>
      <c r="AK186">
        <v>162845777.80000001</v>
      </c>
      <c r="AL186">
        <v>163688996.40000001</v>
      </c>
      <c r="AM186">
        <v>164557478.69999999</v>
      </c>
      <c r="AN186">
        <v>165354737.69999999</v>
      </c>
      <c r="AO186">
        <v>166030558.69999999</v>
      </c>
      <c r="AP186">
        <v>166621622.09999999</v>
      </c>
      <c r="AQ186">
        <v>167189004.5</v>
      </c>
      <c r="AR186">
        <v>167690425.09999999</v>
      </c>
      <c r="AS186">
        <v>168806542.09999999</v>
      </c>
      <c r="AT186">
        <v>170009952.09999999</v>
      </c>
      <c r="AU186">
        <v>171191058.5</v>
      </c>
      <c r="AV186">
        <v>172350672.69999999</v>
      </c>
      <c r="AW186">
        <v>173618244.80000001</v>
      </c>
    </row>
    <row r="187" spans="2:49" x14ac:dyDescent="0.25">
      <c r="B187" t="s">
        <v>471</v>
      </c>
      <c r="C187">
        <v>41023493.601484403</v>
      </c>
      <c r="D187">
        <v>41682139.060681202</v>
      </c>
      <c r="E187">
        <v>42351359.289999999</v>
      </c>
      <c r="F187">
        <v>41579586.280000001</v>
      </c>
      <c r="G187">
        <v>37532110.100000001</v>
      </c>
      <c r="H187">
        <v>32551790.920000002</v>
      </c>
      <c r="I187">
        <v>32744705.739999998</v>
      </c>
      <c r="J187">
        <v>31620531.82</v>
      </c>
      <c r="K187">
        <v>30028811.32</v>
      </c>
      <c r="L187">
        <v>29946043.289999999</v>
      </c>
      <c r="M187">
        <v>29635862.23</v>
      </c>
      <c r="N187">
        <v>28608167.68</v>
      </c>
      <c r="O187">
        <v>24712102.719999999</v>
      </c>
      <c r="P187">
        <v>21101002.149999999</v>
      </c>
      <c r="Q187">
        <v>18686144.289999999</v>
      </c>
      <c r="R187">
        <v>17040070.550000001</v>
      </c>
      <c r="S187">
        <v>11856500.279999999</v>
      </c>
      <c r="T187">
        <v>10794121.560000001</v>
      </c>
      <c r="U187">
        <v>10309775.300000001</v>
      </c>
      <c r="V187">
        <v>10035852.84</v>
      </c>
      <c r="W187">
        <v>9987821.0500000007</v>
      </c>
      <c r="X187">
        <v>9937386.5950000007</v>
      </c>
      <c r="Y187">
        <v>10061903.08</v>
      </c>
      <c r="Z187">
        <v>10205669.99</v>
      </c>
      <c r="AA187">
        <v>10350413.9</v>
      </c>
      <c r="AB187">
        <v>10503316.390000001</v>
      </c>
      <c r="AC187">
        <v>10665565.15</v>
      </c>
      <c r="AD187">
        <v>10831273.460000001</v>
      </c>
      <c r="AE187">
        <v>10995157.01</v>
      </c>
      <c r="AF187">
        <v>11159269.630000001</v>
      </c>
      <c r="AG187">
        <v>11323230.73</v>
      </c>
      <c r="AH187">
        <v>11488832.49</v>
      </c>
      <c r="AI187">
        <v>11654902.710000001</v>
      </c>
      <c r="AJ187">
        <v>11822636.34</v>
      </c>
      <c r="AK187">
        <v>11995192.41</v>
      </c>
      <c r="AL187">
        <v>12170155.369999999</v>
      </c>
      <c r="AM187">
        <v>12347157.33</v>
      </c>
      <c r="AN187">
        <v>12514878.140000001</v>
      </c>
      <c r="AO187">
        <v>12675639.93</v>
      </c>
      <c r="AP187">
        <v>12831486.449999999</v>
      </c>
      <c r="AQ187">
        <v>12986087.720000001</v>
      </c>
      <c r="AR187">
        <v>13136686.77</v>
      </c>
      <c r="AS187">
        <v>13297860.449999999</v>
      </c>
      <c r="AT187">
        <v>13467421.49</v>
      </c>
      <c r="AU187">
        <v>13641178.789999999</v>
      </c>
      <c r="AV187">
        <v>13818372.880000001</v>
      </c>
      <c r="AW187">
        <v>14007154.83</v>
      </c>
    </row>
    <row r="188" spans="2:49" x14ac:dyDescent="0.25">
      <c r="B188" t="s">
        <v>472</v>
      </c>
      <c r="C188">
        <v>157256033.18237901</v>
      </c>
      <c r="D188">
        <v>159780829.66102701</v>
      </c>
      <c r="E188">
        <v>162346162.59999999</v>
      </c>
      <c r="F188">
        <v>163208889.80000001</v>
      </c>
      <c r="G188">
        <v>154589926.59999999</v>
      </c>
      <c r="H188">
        <v>142408026.5</v>
      </c>
      <c r="I188">
        <v>143734722</v>
      </c>
      <c r="J188">
        <v>140193502.19999999</v>
      </c>
      <c r="K188">
        <v>130134256.3</v>
      </c>
      <c r="L188">
        <v>124209411.5</v>
      </c>
      <c r="M188">
        <v>122605776.59999999</v>
      </c>
      <c r="N188">
        <v>121830562.8</v>
      </c>
      <c r="O188">
        <v>123046876.3</v>
      </c>
      <c r="P188">
        <v>120743756.59999999</v>
      </c>
      <c r="Q188">
        <v>116279955.90000001</v>
      </c>
      <c r="R188">
        <v>114302142.09999999</v>
      </c>
      <c r="S188">
        <v>109965594.3</v>
      </c>
      <c r="T188">
        <v>110805486</v>
      </c>
      <c r="U188">
        <v>112695350.8</v>
      </c>
      <c r="V188">
        <v>115063980.90000001</v>
      </c>
      <c r="W188">
        <v>114714081.3</v>
      </c>
      <c r="X188">
        <v>113956545.2</v>
      </c>
      <c r="Y188">
        <v>113270165.5</v>
      </c>
      <c r="Z188">
        <v>113251949.09999999</v>
      </c>
      <c r="AA188">
        <v>113657562.40000001</v>
      </c>
      <c r="AB188">
        <v>114432999.90000001</v>
      </c>
      <c r="AC188">
        <v>115461752.7</v>
      </c>
      <c r="AD188">
        <v>115910096.7</v>
      </c>
      <c r="AE188">
        <v>116416430</v>
      </c>
      <c r="AF188">
        <v>116637555.7</v>
      </c>
      <c r="AG188">
        <v>117133272.2</v>
      </c>
      <c r="AH188">
        <v>117662739.5</v>
      </c>
      <c r="AI188">
        <v>118096204.40000001</v>
      </c>
      <c r="AJ188">
        <v>118540634.59999999</v>
      </c>
      <c r="AK188">
        <v>119039005.8</v>
      </c>
      <c r="AL188">
        <v>119592993.09999999</v>
      </c>
      <c r="AM188">
        <v>120168353.8</v>
      </c>
      <c r="AN188">
        <v>120837443.09999999</v>
      </c>
      <c r="AO188">
        <v>121417452.59999999</v>
      </c>
      <c r="AP188">
        <v>121928995.8</v>
      </c>
      <c r="AQ188">
        <v>122417781.2</v>
      </c>
      <c r="AR188">
        <v>122850201.59999999</v>
      </c>
      <c r="AS188">
        <v>123106440.09999999</v>
      </c>
      <c r="AT188">
        <v>123348976.90000001</v>
      </c>
      <c r="AU188">
        <v>123562277.09999999</v>
      </c>
      <c r="AV188">
        <v>123758218.5</v>
      </c>
      <c r="AW188">
        <v>124038868.2</v>
      </c>
    </row>
    <row r="189" spans="2:49" x14ac:dyDescent="0.25">
      <c r="B189" t="s">
        <v>473</v>
      </c>
      <c r="C189">
        <v>50816086.547106199</v>
      </c>
      <c r="D189">
        <v>51631955.253548898</v>
      </c>
      <c r="E189">
        <v>52460923</v>
      </c>
      <c r="F189">
        <v>53013763.060000002</v>
      </c>
      <c r="G189">
        <v>51943014.039999999</v>
      </c>
      <c r="H189">
        <v>48549919.850000001</v>
      </c>
      <c r="I189">
        <v>49977453.600000001</v>
      </c>
      <c r="J189">
        <v>50645212.100000001</v>
      </c>
      <c r="K189">
        <v>49092048.909999996</v>
      </c>
      <c r="L189">
        <v>48061833.490000002</v>
      </c>
      <c r="M189">
        <v>48008334.859999999</v>
      </c>
      <c r="N189">
        <v>48433407.950000003</v>
      </c>
      <c r="O189">
        <v>48343263.859999999</v>
      </c>
      <c r="P189">
        <v>47282228.299999997</v>
      </c>
      <c r="Q189">
        <v>44789317.700000003</v>
      </c>
      <c r="R189">
        <v>41866833.899999999</v>
      </c>
      <c r="S189">
        <v>41632091.479999997</v>
      </c>
      <c r="T189">
        <v>38580968.229999997</v>
      </c>
      <c r="U189">
        <v>35690776.289999999</v>
      </c>
      <c r="V189">
        <v>33345451.16</v>
      </c>
      <c r="W189">
        <v>32779614.27</v>
      </c>
      <c r="X189">
        <v>32367422.989999998</v>
      </c>
      <c r="Y189">
        <v>32242472.289999999</v>
      </c>
      <c r="Z189">
        <v>32196842.079999998</v>
      </c>
      <c r="AA189">
        <v>32108843.02</v>
      </c>
      <c r="AB189">
        <v>31969793.059999999</v>
      </c>
      <c r="AC189">
        <v>31802068.460000001</v>
      </c>
      <c r="AD189">
        <v>31771585.23</v>
      </c>
      <c r="AE189">
        <v>31718949.890000001</v>
      </c>
      <c r="AF189">
        <v>31655669.039999999</v>
      </c>
      <c r="AG189">
        <v>31576705.760000002</v>
      </c>
      <c r="AH189">
        <v>31498061.949999999</v>
      </c>
      <c r="AI189">
        <v>31594380.760000002</v>
      </c>
      <c r="AJ189">
        <v>31697448.579999998</v>
      </c>
      <c r="AK189">
        <v>31811579.550000001</v>
      </c>
      <c r="AL189">
        <v>31925847.91</v>
      </c>
      <c r="AM189">
        <v>32041967.559999999</v>
      </c>
      <c r="AN189">
        <v>32002416.460000001</v>
      </c>
      <c r="AO189">
        <v>31937466.120000001</v>
      </c>
      <c r="AP189">
        <v>31861139.84</v>
      </c>
      <c r="AQ189">
        <v>31785135.59</v>
      </c>
      <c r="AR189">
        <v>31703536.739999998</v>
      </c>
      <c r="AS189">
        <v>32402241.579999998</v>
      </c>
      <c r="AT189">
        <v>33193553.66</v>
      </c>
      <c r="AU189">
        <v>33987602.640000001</v>
      </c>
      <c r="AV189">
        <v>34774081.350000001</v>
      </c>
      <c r="AW189">
        <v>35572221.75</v>
      </c>
    </row>
    <row r="190" spans="2:49" x14ac:dyDescent="0.25">
      <c r="B190" t="s">
        <v>474</v>
      </c>
      <c r="C190">
        <v>404907114.48809499</v>
      </c>
      <c r="D190">
        <v>411408029.182118</v>
      </c>
      <c r="E190">
        <v>418013318.19999999</v>
      </c>
      <c r="F190">
        <v>416737316.39999998</v>
      </c>
      <c r="G190">
        <v>399418315.80000001</v>
      </c>
      <c r="H190">
        <v>379195897.5</v>
      </c>
      <c r="I190">
        <v>379629051</v>
      </c>
      <c r="J190">
        <v>372447196.89999998</v>
      </c>
      <c r="K190">
        <v>355284258.19999999</v>
      </c>
      <c r="L190">
        <v>345307150.39999998</v>
      </c>
      <c r="M190">
        <v>340887594.69999999</v>
      </c>
      <c r="N190">
        <v>337863599</v>
      </c>
      <c r="O190">
        <v>333076626.5</v>
      </c>
      <c r="P190">
        <v>323048223.69999999</v>
      </c>
      <c r="Q190">
        <v>309576944.39999998</v>
      </c>
      <c r="R190">
        <v>299949892.69999999</v>
      </c>
      <c r="S190">
        <v>287790471.89999998</v>
      </c>
      <c r="T190">
        <v>282223372.60000002</v>
      </c>
      <c r="U190">
        <v>279324583.19999999</v>
      </c>
      <c r="V190">
        <v>277067611.30000001</v>
      </c>
      <c r="W190">
        <v>273499586.30000001</v>
      </c>
      <c r="X190">
        <v>269330066.89999998</v>
      </c>
      <c r="Y190">
        <v>265960647</v>
      </c>
      <c r="Z190">
        <v>263394616.30000001</v>
      </c>
      <c r="AA190">
        <v>261282178.40000001</v>
      </c>
      <c r="AB190">
        <v>259572819.69999999</v>
      </c>
      <c r="AC190">
        <v>258152458.69999999</v>
      </c>
      <c r="AD190">
        <v>256322620.30000001</v>
      </c>
      <c r="AE190">
        <v>254503546.5</v>
      </c>
      <c r="AF190">
        <v>252398543.30000001</v>
      </c>
      <c r="AG190">
        <v>250567483.59999999</v>
      </c>
      <c r="AH190">
        <v>248777574</v>
      </c>
      <c r="AI190">
        <v>247205665.69999999</v>
      </c>
      <c r="AJ190">
        <v>245701563.40000001</v>
      </c>
      <c r="AK190">
        <v>244318517.40000001</v>
      </c>
      <c r="AL190">
        <v>243039364.19999999</v>
      </c>
      <c r="AM190">
        <v>241833926.09999999</v>
      </c>
      <c r="AN190">
        <v>240533457.69999999</v>
      </c>
      <c r="AO190">
        <v>239141899.09999999</v>
      </c>
      <c r="AP190">
        <v>237697119.30000001</v>
      </c>
      <c r="AQ190">
        <v>236265920.80000001</v>
      </c>
      <c r="AR190">
        <v>234804424.5</v>
      </c>
      <c r="AS190">
        <v>233898897.09999999</v>
      </c>
      <c r="AT190">
        <v>233077001.5</v>
      </c>
      <c r="AU190">
        <v>232256372.30000001</v>
      </c>
      <c r="AV190">
        <v>231451051.80000001</v>
      </c>
      <c r="AW190">
        <v>230811555.90000001</v>
      </c>
    </row>
    <row r="191" spans="2:49" x14ac:dyDescent="0.25">
      <c r="B191" t="s">
        <v>475</v>
      </c>
      <c r="C191">
        <v>42122345.501310803</v>
      </c>
      <c r="D191">
        <v>42798633.383193001</v>
      </c>
      <c r="E191">
        <v>43485779.289999999</v>
      </c>
      <c r="F191">
        <v>42686638.990000002</v>
      </c>
      <c r="G191">
        <v>38610257.25</v>
      </c>
      <c r="H191">
        <v>33600592.280000001</v>
      </c>
      <c r="I191">
        <v>33769183.590000004</v>
      </c>
      <c r="J191">
        <v>32620516.420000002</v>
      </c>
      <c r="K191">
        <v>31001314</v>
      </c>
      <c r="L191">
        <v>30888272.050000001</v>
      </c>
      <c r="M191">
        <v>30548626.16</v>
      </c>
      <c r="N191">
        <v>29495270.09</v>
      </c>
      <c r="O191">
        <v>25580162.620000001</v>
      </c>
      <c r="P191">
        <v>21953637.129999999</v>
      </c>
      <c r="Q191">
        <v>19521797.260000002</v>
      </c>
      <c r="R191">
        <v>17852303.010000002</v>
      </c>
      <c r="S191">
        <v>12643726.810000001</v>
      </c>
      <c r="T191">
        <v>11553161.6</v>
      </c>
      <c r="U191">
        <v>11039526.17</v>
      </c>
      <c r="V191">
        <v>10733461.59</v>
      </c>
      <c r="W191">
        <v>10654227.109999999</v>
      </c>
      <c r="X191">
        <v>10573772.07</v>
      </c>
      <c r="Y191">
        <v>10670725.48</v>
      </c>
      <c r="Z191">
        <v>10790403.810000001</v>
      </c>
      <c r="AA191">
        <v>10914023.51</v>
      </c>
      <c r="AB191">
        <v>11048195.25</v>
      </c>
      <c r="AC191">
        <v>11193553.57</v>
      </c>
      <c r="AD191">
        <v>11343799.720000001</v>
      </c>
      <c r="AE191">
        <v>11493351.109999999</v>
      </c>
      <c r="AF191">
        <v>11644047.619999999</v>
      </c>
      <c r="AG191">
        <v>11795357.59</v>
      </c>
      <c r="AH191">
        <v>11948977.17</v>
      </c>
      <c r="AI191">
        <v>12103634.890000001</v>
      </c>
      <c r="AJ191">
        <v>12260446.99</v>
      </c>
      <c r="AK191">
        <v>12422522.26</v>
      </c>
      <c r="AL191">
        <v>12587392.039999999</v>
      </c>
      <c r="AM191">
        <v>12754638.779999999</v>
      </c>
      <c r="AN191">
        <v>12912884.460000001</v>
      </c>
      <c r="AO191">
        <v>13064332.539999999</v>
      </c>
      <c r="AP191">
        <v>13210971.91</v>
      </c>
      <c r="AQ191">
        <v>13356471.109999999</v>
      </c>
      <c r="AR191">
        <v>13498077.220000001</v>
      </c>
      <c r="AS191">
        <v>13650367.960000001</v>
      </c>
      <c r="AT191">
        <v>13811127.18</v>
      </c>
      <c r="AU191">
        <v>13976150.66</v>
      </c>
      <c r="AV191">
        <v>14144684.060000001</v>
      </c>
      <c r="AW191">
        <v>14324990.220000001</v>
      </c>
    </row>
    <row r="192" spans="2:49" x14ac:dyDescent="0.25">
      <c r="B192" t="s">
        <v>476</v>
      </c>
      <c r="C192">
        <v>274029684.71326298</v>
      </c>
      <c r="D192">
        <v>278429319.93874699</v>
      </c>
      <c r="E192">
        <v>282899592.69999999</v>
      </c>
      <c r="F192">
        <v>282340896.19999999</v>
      </c>
      <c r="G192">
        <v>271169182.69999999</v>
      </c>
      <c r="H192">
        <v>259777154.40000001</v>
      </c>
      <c r="I192">
        <v>258850110.40000001</v>
      </c>
      <c r="J192">
        <v>253094441.69999999</v>
      </c>
      <c r="K192">
        <v>240578713.59999999</v>
      </c>
      <c r="L192">
        <v>232772993.5</v>
      </c>
      <c r="M192">
        <v>229458214.30000001</v>
      </c>
      <c r="N192">
        <v>227443369.59999999</v>
      </c>
      <c r="O192">
        <v>227541005.40000001</v>
      </c>
      <c r="P192">
        <v>223930071.80000001</v>
      </c>
      <c r="Q192">
        <v>217957807.90000001</v>
      </c>
      <c r="R192">
        <v>215486946.19999999</v>
      </c>
      <c r="S192">
        <v>211047612</v>
      </c>
      <c r="T192">
        <v>210842132</v>
      </c>
      <c r="U192">
        <v>211706424.30000001</v>
      </c>
      <c r="V192">
        <v>212365876.40000001</v>
      </c>
      <c r="W192">
        <v>210011329</v>
      </c>
      <c r="X192">
        <v>207010012.80000001</v>
      </c>
      <c r="Y192">
        <v>204162248.09999999</v>
      </c>
      <c r="Z192">
        <v>202074058.80000001</v>
      </c>
      <c r="AA192">
        <v>200484665.40000001</v>
      </c>
      <c r="AB192">
        <v>199317475.5</v>
      </c>
      <c r="AC192">
        <v>198428496.5</v>
      </c>
      <c r="AD192">
        <v>196951448.40000001</v>
      </c>
      <c r="AE192">
        <v>195492165.19999999</v>
      </c>
      <c r="AF192">
        <v>193735844.69999999</v>
      </c>
      <c r="AG192">
        <v>192254426.59999999</v>
      </c>
      <c r="AH192">
        <v>190791373</v>
      </c>
      <c r="AI192">
        <v>189266296.19999999</v>
      </c>
      <c r="AJ192">
        <v>187786579.69999999</v>
      </c>
      <c r="AK192">
        <v>186398512.09999999</v>
      </c>
      <c r="AL192">
        <v>185104712.90000001</v>
      </c>
      <c r="AM192">
        <v>183872928.90000001</v>
      </c>
      <c r="AN192">
        <v>182732606.30000001</v>
      </c>
      <c r="AO192">
        <v>181534401.30000001</v>
      </c>
      <c r="AP192">
        <v>180299406.40000001</v>
      </c>
      <c r="AQ192">
        <v>179076648.5</v>
      </c>
      <c r="AR192">
        <v>177832218.30000001</v>
      </c>
      <c r="AS192">
        <v>176344341.30000001</v>
      </c>
      <c r="AT192">
        <v>174844000.69999999</v>
      </c>
      <c r="AU192">
        <v>173340516.80000001</v>
      </c>
      <c r="AV192">
        <v>171856509.69999999</v>
      </c>
      <c r="AW192">
        <v>170506026.59999999</v>
      </c>
    </row>
    <row r="193" spans="2:49" x14ac:dyDescent="0.25">
      <c r="B193" t="s">
        <v>477</v>
      </c>
      <c r="C193">
        <v>88755084.273521304</v>
      </c>
      <c r="D193">
        <v>90180075.860178098</v>
      </c>
      <c r="E193">
        <v>91627946.150000006</v>
      </c>
      <c r="F193">
        <v>91709781.180000007</v>
      </c>
      <c r="G193">
        <v>89638875.819999903</v>
      </c>
      <c r="H193">
        <v>85818150.829999998</v>
      </c>
      <c r="I193">
        <v>87009757.019999996</v>
      </c>
      <c r="J193">
        <v>86732238.870000005</v>
      </c>
      <c r="K193">
        <v>83704230.530000001</v>
      </c>
      <c r="L193">
        <v>81645884.840000004</v>
      </c>
      <c r="M193">
        <v>80880754.180000007</v>
      </c>
      <c r="N193">
        <v>80924959.319999903</v>
      </c>
      <c r="O193">
        <v>79955458.489999995</v>
      </c>
      <c r="P193">
        <v>77164514.829999998</v>
      </c>
      <c r="Q193">
        <v>72097339.290000007</v>
      </c>
      <c r="R193">
        <v>66610643.439999998</v>
      </c>
      <c r="S193">
        <v>64099133.07</v>
      </c>
      <c r="T193">
        <v>59828078.990000002</v>
      </c>
      <c r="U193">
        <v>56578632.729999997</v>
      </c>
      <c r="V193">
        <v>53968273.340000004</v>
      </c>
      <c r="W193">
        <v>52834030.200000003</v>
      </c>
      <c r="X193">
        <v>51746282.009999998</v>
      </c>
      <c r="Y193">
        <v>51127673.390000001</v>
      </c>
      <c r="Z193">
        <v>50530153.75</v>
      </c>
      <c r="AA193">
        <v>49883489.469999999</v>
      </c>
      <c r="AB193">
        <v>49207148.960000001</v>
      </c>
      <c r="AC193">
        <v>48530408.68</v>
      </c>
      <c r="AD193">
        <v>48027372.130000003</v>
      </c>
      <c r="AE193">
        <v>47518030.210000001</v>
      </c>
      <c r="AF193">
        <v>47018650.939999998</v>
      </c>
      <c r="AG193">
        <v>46517699.450000003</v>
      </c>
      <c r="AH193">
        <v>46037223.859999999</v>
      </c>
      <c r="AI193">
        <v>45835734.609999999</v>
      </c>
      <c r="AJ193">
        <v>45654536.759999998</v>
      </c>
      <c r="AK193">
        <v>45497483.020000003</v>
      </c>
      <c r="AL193">
        <v>45347259.329999998</v>
      </c>
      <c r="AM193">
        <v>45206358.450000003</v>
      </c>
      <c r="AN193">
        <v>44887966.920000002</v>
      </c>
      <c r="AO193">
        <v>44543165.240000002</v>
      </c>
      <c r="AP193">
        <v>44186740.969999999</v>
      </c>
      <c r="AQ193">
        <v>43832801.119999997</v>
      </c>
      <c r="AR193">
        <v>43474128.950000003</v>
      </c>
      <c r="AS193">
        <v>43904187.869999997</v>
      </c>
      <c r="AT193">
        <v>44421873.689999998</v>
      </c>
      <c r="AU193">
        <v>44939704.890000001</v>
      </c>
      <c r="AV193">
        <v>45449858.039999999</v>
      </c>
      <c r="AW193">
        <v>45980539.020000003</v>
      </c>
    </row>
    <row r="194" spans="2:49" x14ac:dyDescent="0.25">
      <c r="B194" t="s">
        <v>478</v>
      </c>
      <c r="C194">
        <v>431252676.25727201</v>
      </c>
      <c r="D194">
        <v>438176577.46721298</v>
      </c>
      <c r="E194">
        <v>445211644.60000002</v>
      </c>
      <c r="F194">
        <v>444332973</v>
      </c>
      <c r="G194">
        <v>426471326.39999998</v>
      </c>
      <c r="H194">
        <v>403535098.10000002</v>
      </c>
      <c r="I194">
        <v>404934390.5</v>
      </c>
      <c r="J194">
        <v>398463866.30000001</v>
      </c>
      <c r="K194">
        <v>380733049.19999999</v>
      </c>
      <c r="L194">
        <v>370516462.39999998</v>
      </c>
      <c r="M194">
        <v>366148288.80000001</v>
      </c>
      <c r="N194">
        <v>363210040.39999998</v>
      </c>
      <c r="O194">
        <v>359049384.89999998</v>
      </c>
      <c r="P194">
        <v>349572367.19999999</v>
      </c>
      <c r="Q194">
        <v>336588526.80000001</v>
      </c>
      <c r="R194">
        <v>327415972.19999999</v>
      </c>
      <c r="S194">
        <v>315539482.69999999</v>
      </c>
      <c r="T194">
        <v>309786009</v>
      </c>
      <c r="U194">
        <v>306799238</v>
      </c>
      <c r="V194">
        <v>304797231.19999999</v>
      </c>
      <c r="W194">
        <v>301132307</v>
      </c>
      <c r="X194">
        <v>296877095.69999999</v>
      </c>
      <c r="Y194">
        <v>293313155.5</v>
      </c>
      <c r="Z194">
        <v>290725486.10000002</v>
      </c>
      <c r="AA194">
        <v>288643630.80000001</v>
      </c>
      <c r="AB194">
        <v>286989585.60000002</v>
      </c>
      <c r="AC194">
        <v>285654941.80000001</v>
      </c>
      <c r="AD194">
        <v>283962767.30000001</v>
      </c>
      <c r="AE194">
        <v>282288143.80000001</v>
      </c>
      <c r="AF194">
        <v>280338389</v>
      </c>
      <c r="AG194">
        <v>278672718.10000002</v>
      </c>
      <c r="AH194">
        <v>277078296.60000002</v>
      </c>
      <c r="AI194">
        <v>275703547</v>
      </c>
      <c r="AJ194">
        <v>274399674.10000002</v>
      </c>
      <c r="AK194">
        <v>273249273.30000001</v>
      </c>
      <c r="AL194">
        <v>272210896.80000001</v>
      </c>
      <c r="AM194">
        <v>271250989.39999998</v>
      </c>
      <c r="AN194">
        <v>270200686.69999999</v>
      </c>
      <c r="AO194">
        <v>269056227.80000001</v>
      </c>
      <c r="AP194">
        <v>267864336.80000001</v>
      </c>
      <c r="AQ194">
        <v>266710198.90000001</v>
      </c>
      <c r="AR194">
        <v>265517108.5</v>
      </c>
      <c r="AS194">
        <v>264887837.59999999</v>
      </c>
      <c r="AT194">
        <v>264350628.80000001</v>
      </c>
      <c r="AU194">
        <v>263809727.69999999</v>
      </c>
      <c r="AV194">
        <v>263285435.80000001</v>
      </c>
      <c r="AW194">
        <v>262990226.90000001</v>
      </c>
    </row>
    <row r="195" spans="2:49" x14ac:dyDescent="0.25">
      <c r="B195" t="s">
        <v>479</v>
      </c>
      <c r="C195">
        <v>259.678215133631</v>
      </c>
      <c r="D195">
        <v>263.84743287290001</v>
      </c>
      <c r="E195">
        <v>268.92818929999999</v>
      </c>
      <c r="F195">
        <v>275.02460630000002</v>
      </c>
      <c r="G195">
        <v>276.20010200000002</v>
      </c>
      <c r="H195">
        <v>265.20019109999998</v>
      </c>
      <c r="I195">
        <v>274.44694709999999</v>
      </c>
      <c r="J195">
        <v>276.36716849999999</v>
      </c>
      <c r="K195">
        <v>271.69608950000003</v>
      </c>
      <c r="L195">
        <v>267.30673730000001</v>
      </c>
      <c r="M195">
        <v>264.98151849999999</v>
      </c>
      <c r="N195">
        <v>261.1959233</v>
      </c>
      <c r="O195">
        <v>256.3771744</v>
      </c>
      <c r="P195">
        <v>252.8169772</v>
      </c>
      <c r="Q195">
        <v>249.50822479999999</v>
      </c>
      <c r="R195">
        <v>244.5319422</v>
      </c>
      <c r="S195">
        <v>233.9299595</v>
      </c>
      <c r="T195">
        <v>230.04830000000001</v>
      </c>
      <c r="U195">
        <v>226.1597017</v>
      </c>
      <c r="V195">
        <v>221.6447556</v>
      </c>
      <c r="W195">
        <v>227.19103340000001</v>
      </c>
      <c r="X195">
        <v>233.39966680000001</v>
      </c>
      <c r="Y195">
        <v>232.3494072</v>
      </c>
      <c r="Z195">
        <v>232.03897710000001</v>
      </c>
      <c r="AA195">
        <v>232.14921219999999</v>
      </c>
      <c r="AB195">
        <v>232.24256059999999</v>
      </c>
      <c r="AC195">
        <v>232.52916780000001</v>
      </c>
      <c r="AD195">
        <v>229.06864730000001</v>
      </c>
      <c r="AE195">
        <v>225.8127298</v>
      </c>
      <c r="AF195">
        <v>224.02976770000001</v>
      </c>
      <c r="AG195">
        <v>221.49686869999999</v>
      </c>
      <c r="AH195">
        <v>219.06652170000001</v>
      </c>
      <c r="AI195">
        <v>216.94617719999999</v>
      </c>
      <c r="AJ195">
        <v>214.8705167</v>
      </c>
      <c r="AK195">
        <v>212.85104709999999</v>
      </c>
      <c r="AL195">
        <v>210.9277414</v>
      </c>
      <c r="AM195">
        <v>209.0401622</v>
      </c>
      <c r="AN195">
        <v>207.2871528</v>
      </c>
      <c r="AO195">
        <v>205.4845158</v>
      </c>
      <c r="AP195">
        <v>203.6765915</v>
      </c>
      <c r="AQ195">
        <v>201.89577560000001</v>
      </c>
      <c r="AR195">
        <v>200.11978339999999</v>
      </c>
      <c r="AS195">
        <v>198.97453609999999</v>
      </c>
      <c r="AT195">
        <v>197.8071381</v>
      </c>
      <c r="AU195">
        <v>196.62110870000001</v>
      </c>
      <c r="AV195">
        <v>195.42263500000001</v>
      </c>
      <c r="AW195">
        <v>194.28185310000001</v>
      </c>
    </row>
    <row r="196" spans="2:49" x14ac:dyDescent="0.25">
      <c r="B196" t="s">
        <v>480</v>
      </c>
      <c r="C196">
        <v>5.5705789795526002</v>
      </c>
      <c r="D196">
        <v>5.6600164269241402</v>
      </c>
      <c r="E196">
        <v>5.7508898210000003</v>
      </c>
      <c r="F196">
        <v>5.782126914</v>
      </c>
      <c r="G196">
        <v>4.9984667759999999</v>
      </c>
      <c r="H196">
        <v>4.2429968880000004</v>
      </c>
      <c r="I196">
        <v>4.4961025899999996</v>
      </c>
      <c r="J196">
        <v>4.3650904629999996</v>
      </c>
      <c r="K196">
        <v>4.1532771989999997</v>
      </c>
      <c r="L196">
        <v>4.366136354</v>
      </c>
      <c r="M196">
        <v>4.5182413529999996</v>
      </c>
      <c r="N196">
        <v>4.5163766479999996</v>
      </c>
      <c r="O196">
        <v>3.8670998000000001</v>
      </c>
      <c r="P196">
        <v>3.2132699179999999</v>
      </c>
      <c r="Q196">
        <v>2.8046488950000001</v>
      </c>
      <c r="R196">
        <v>2.6093244900000001</v>
      </c>
      <c r="S196">
        <v>2.423270713</v>
      </c>
      <c r="T196">
        <v>2.3439681210000001</v>
      </c>
      <c r="U196">
        <v>2.3533831200000002</v>
      </c>
      <c r="V196">
        <v>2.4029645130000001</v>
      </c>
      <c r="W196">
        <v>2.4508022330000001</v>
      </c>
      <c r="X196">
        <v>2.4938068859999998</v>
      </c>
      <c r="Y196">
        <v>2.5229803880000001</v>
      </c>
      <c r="Z196">
        <v>2.5523503010000002</v>
      </c>
      <c r="AA196">
        <v>2.581939958</v>
      </c>
      <c r="AB196">
        <v>2.613902414</v>
      </c>
      <c r="AC196">
        <v>2.6486137099999998</v>
      </c>
      <c r="AD196">
        <v>2.6842387329999999</v>
      </c>
      <c r="AE196">
        <v>2.7195836670000002</v>
      </c>
      <c r="AF196">
        <v>2.755155539</v>
      </c>
      <c r="AG196">
        <v>2.790840964</v>
      </c>
      <c r="AH196">
        <v>2.827091244</v>
      </c>
      <c r="AI196">
        <v>2.8635909499999999</v>
      </c>
      <c r="AJ196">
        <v>2.9006731600000002</v>
      </c>
      <c r="AK196">
        <v>2.9391138130000001</v>
      </c>
      <c r="AL196">
        <v>2.97829217</v>
      </c>
      <c r="AM196">
        <v>3.0181138179999998</v>
      </c>
      <c r="AN196">
        <v>3.055543439</v>
      </c>
      <c r="AO196">
        <v>3.0912838850000002</v>
      </c>
      <c r="AP196">
        <v>3.1258328620000002</v>
      </c>
      <c r="AQ196">
        <v>3.1600981529999999</v>
      </c>
      <c r="AR196">
        <v>3.1934169720000001</v>
      </c>
      <c r="AS196">
        <v>3.2293125759999999</v>
      </c>
      <c r="AT196">
        <v>3.267299301</v>
      </c>
      <c r="AU196">
        <v>3.3063712920000001</v>
      </c>
      <c r="AV196">
        <v>3.3463557609999999</v>
      </c>
      <c r="AW196">
        <v>3.3892655629999999</v>
      </c>
    </row>
    <row r="197" spans="2:49" x14ac:dyDescent="0.25">
      <c r="B197" t="s">
        <v>481</v>
      </c>
      <c r="C197">
        <v>5.5705789795526002</v>
      </c>
      <c r="D197">
        <v>5.6600164269241402</v>
      </c>
      <c r="E197">
        <v>5.7508898210000003</v>
      </c>
      <c r="F197">
        <v>5.782126914</v>
      </c>
      <c r="G197">
        <v>4.9984667759999999</v>
      </c>
      <c r="H197">
        <v>4.2429968880000004</v>
      </c>
      <c r="I197">
        <v>4.4961025899999996</v>
      </c>
      <c r="J197">
        <v>4.3650904629999996</v>
      </c>
      <c r="K197">
        <v>4.1532771989999997</v>
      </c>
      <c r="L197">
        <v>4.366136354</v>
      </c>
      <c r="M197">
        <v>4.5182413529999996</v>
      </c>
      <c r="N197">
        <v>4.5163766479999996</v>
      </c>
      <c r="O197">
        <v>3.8670998000000001</v>
      </c>
      <c r="P197">
        <v>3.2132699179999999</v>
      </c>
      <c r="Q197">
        <v>2.8046488950000001</v>
      </c>
      <c r="R197">
        <v>2.6093244900000001</v>
      </c>
      <c r="S197">
        <v>2.423270713</v>
      </c>
      <c r="T197">
        <v>2.3439681210000001</v>
      </c>
      <c r="U197">
        <v>2.3533831200000002</v>
      </c>
      <c r="V197">
        <v>2.4029645130000001</v>
      </c>
      <c r="W197">
        <v>2.4508022330000001</v>
      </c>
      <c r="X197">
        <v>2.4938068859999998</v>
      </c>
      <c r="Y197">
        <v>2.5229803880000001</v>
      </c>
      <c r="Z197">
        <v>2.5523503010000002</v>
      </c>
      <c r="AA197">
        <v>2.581939958</v>
      </c>
      <c r="AB197">
        <v>2.613902414</v>
      </c>
      <c r="AC197">
        <v>2.6486137099999998</v>
      </c>
      <c r="AD197">
        <v>2.6842387329999999</v>
      </c>
      <c r="AE197">
        <v>2.7195836670000002</v>
      </c>
      <c r="AF197">
        <v>2.755155539</v>
      </c>
      <c r="AG197">
        <v>2.790840964</v>
      </c>
      <c r="AH197">
        <v>2.827091244</v>
      </c>
      <c r="AI197">
        <v>2.8635909499999999</v>
      </c>
      <c r="AJ197">
        <v>2.9006731600000002</v>
      </c>
      <c r="AK197">
        <v>2.9391138130000001</v>
      </c>
      <c r="AL197">
        <v>2.97829217</v>
      </c>
      <c r="AM197">
        <v>3.0181138179999998</v>
      </c>
      <c r="AN197">
        <v>3.055543439</v>
      </c>
      <c r="AO197">
        <v>3.0912838850000002</v>
      </c>
      <c r="AP197">
        <v>3.1258328620000002</v>
      </c>
      <c r="AQ197">
        <v>3.1600981529999999</v>
      </c>
      <c r="AR197">
        <v>3.1934169720000001</v>
      </c>
      <c r="AS197">
        <v>3.2293125759999999</v>
      </c>
      <c r="AT197">
        <v>3.267299301</v>
      </c>
      <c r="AU197">
        <v>3.3063712920000001</v>
      </c>
      <c r="AV197">
        <v>3.3463557609999999</v>
      </c>
      <c r="AW197">
        <v>3.3892655629999999</v>
      </c>
    </row>
    <row r="198" spans="2:49" x14ac:dyDescent="0.25">
      <c r="B198" t="s">
        <v>482</v>
      </c>
      <c r="C198">
        <v>85.960981581352499</v>
      </c>
      <c r="D198">
        <v>87.341112945508399</v>
      </c>
      <c r="E198">
        <v>88.747785539999995</v>
      </c>
      <c r="F198">
        <v>88.697323839999996</v>
      </c>
      <c r="G198">
        <v>85.209953799999994</v>
      </c>
      <c r="H198">
        <v>81.659262780000006</v>
      </c>
      <c r="I198">
        <v>81.481336619999894</v>
      </c>
      <c r="J198">
        <v>79.775245319999996</v>
      </c>
      <c r="K198">
        <v>75.865845680000007</v>
      </c>
      <c r="L198">
        <v>73.479331619999996</v>
      </c>
      <c r="M198">
        <v>72.542380440000002</v>
      </c>
      <c r="N198">
        <v>72.017774759999995</v>
      </c>
      <c r="O198">
        <v>72.123044899999996</v>
      </c>
      <c r="P198">
        <v>71.003580690000007</v>
      </c>
      <c r="Q198">
        <v>69.106301849999994</v>
      </c>
      <c r="R198">
        <v>68.340832480000003</v>
      </c>
      <c r="S198">
        <v>67.034937529999894</v>
      </c>
      <c r="T198">
        <v>66.706168030000001</v>
      </c>
      <c r="U198">
        <v>66.720489110000003</v>
      </c>
      <c r="V198">
        <v>66.703256089999996</v>
      </c>
      <c r="W198">
        <v>66.040450699999994</v>
      </c>
      <c r="X198">
        <v>65.201136680000005</v>
      </c>
      <c r="Y198">
        <v>64.321326709999994</v>
      </c>
      <c r="Z198">
        <v>63.675554949999999</v>
      </c>
      <c r="AA198">
        <v>63.188210499999997</v>
      </c>
      <c r="AB198">
        <v>62.834381819999997</v>
      </c>
      <c r="AC198">
        <v>62.570005889999997</v>
      </c>
      <c r="AD198">
        <v>62.096941059999999</v>
      </c>
      <c r="AE198">
        <v>61.628384330000003</v>
      </c>
      <c r="AF198">
        <v>61.075189010000003</v>
      </c>
      <c r="AG198">
        <v>60.601334960000003</v>
      </c>
      <c r="AH198">
        <v>60.133572469999997</v>
      </c>
      <c r="AI198">
        <v>59.662481239999998</v>
      </c>
      <c r="AJ198">
        <v>59.207395349999999</v>
      </c>
      <c r="AK198">
        <v>58.78176757</v>
      </c>
      <c r="AL198">
        <v>58.385539299999998</v>
      </c>
      <c r="AM198">
        <v>58.009011809999997</v>
      </c>
      <c r="AN198">
        <v>57.648923359999998</v>
      </c>
      <c r="AO198">
        <v>57.267887369999997</v>
      </c>
      <c r="AP198">
        <v>56.874303900000001</v>
      </c>
      <c r="AQ198">
        <v>56.484186270000002</v>
      </c>
      <c r="AR198">
        <v>56.086640969999998</v>
      </c>
      <c r="AS198">
        <v>55.619433440000002</v>
      </c>
      <c r="AT198">
        <v>55.148537240000003</v>
      </c>
      <c r="AU198">
        <v>54.676321610000002</v>
      </c>
      <c r="AV198">
        <v>54.20998659</v>
      </c>
      <c r="AW198">
        <v>53.786144129999997</v>
      </c>
    </row>
    <row r="199" spans="2:49" x14ac:dyDescent="0.25">
      <c r="B199" t="s">
        <v>483</v>
      </c>
      <c r="C199">
        <v>0.67805251130835598</v>
      </c>
      <c r="D199">
        <v>0.68893886369971102</v>
      </c>
      <c r="E199">
        <v>0.70003457099999999</v>
      </c>
      <c r="F199">
        <v>1.111214345</v>
      </c>
      <c r="G199">
        <v>1.464844069</v>
      </c>
      <c r="H199">
        <v>1.786421214</v>
      </c>
      <c r="I199">
        <v>2.166170454</v>
      </c>
      <c r="J199">
        <v>2.5130809529999998</v>
      </c>
      <c r="K199">
        <v>2.767405771</v>
      </c>
      <c r="L199">
        <v>3.0498313069999998</v>
      </c>
      <c r="M199">
        <v>3.3791768059999998</v>
      </c>
      <c r="N199">
        <v>3.72344382</v>
      </c>
      <c r="O199">
        <v>3.942816085</v>
      </c>
      <c r="P199">
        <v>4.1043172810000002</v>
      </c>
      <c r="Q199">
        <v>4.2238392950000003</v>
      </c>
      <c r="R199">
        <v>4.416720346</v>
      </c>
      <c r="S199">
        <v>3.3373822729999998</v>
      </c>
      <c r="T199">
        <v>3.5112057110000001</v>
      </c>
      <c r="U199">
        <v>3.698553698</v>
      </c>
      <c r="V199">
        <v>3.8805903129999999</v>
      </c>
      <c r="W199">
        <v>3.9614006449999999</v>
      </c>
      <c r="X199">
        <v>4.0298763969999998</v>
      </c>
      <c r="Y199">
        <v>3.9710948570000002</v>
      </c>
      <c r="Z199">
        <v>3.9268636859999999</v>
      </c>
      <c r="AA199">
        <v>3.8924760350000001</v>
      </c>
      <c r="AB199">
        <v>3.8669408590000001</v>
      </c>
      <c r="AC199">
        <v>3.8470219910000001</v>
      </c>
      <c r="AD199">
        <v>3.8086314300000002</v>
      </c>
      <c r="AE199">
        <v>3.7705040200000002</v>
      </c>
      <c r="AF199">
        <v>3.732944238</v>
      </c>
      <c r="AG199">
        <v>3.6962538710000001</v>
      </c>
      <c r="AH199">
        <v>3.659876836</v>
      </c>
      <c r="AI199">
        <v>3.6290973229999999</v>
      </c>
      <c r="AJ199">
        <v>3.5994135780000001</v>
      </c>
      <c r="AK199">
        <v>3.571645749</v>
      </c>
      <c r="AL199">
        <v>3.5446388080000002</v>
      </c>
      <c r="AM199">
        <v>3.518942944</v>
      </c>
      <c r="AN199">
        <v>3.5078868929999998</v>
      </c>
      <c r="AO199">
        <v>3.4959216139999998</v>
      </c>
      <c r="AP199">
        <v>3.483568972</v>
      </c>
      <c r="AQ199">
        <v>3.471826428</v>
      </c>
      <c r="AR199">
        <v>3.4600469650000001</v>
      </c>
      <c r="AS199">
        <v>3.4483344850000002</v>
      </c>
      <c r="AT199">
        <v>3.4364993699999999</v>
      </c>
      <c r="AU199">
        <v>3.4246899179999999</v>
      </c>
      <c r="AV199">
        <v>3.4133617209999998</v>
      </c>
      <c r="AW199">
        <v>3.4048420739999998</v>
      </c>
    </row>
    <row r="200" spans="2:49" x14ac:dyDescent="0.25">
      <c r="B200" t="s">
        <v>484</v>
      </c>
      <c r="C200">
        <v>85.960981581352499</v>
      </c>
      <c r="D200">
        <v>87.341112945508399</v>
      </c>
      <c r="E200">
        <v>88.747785539999995</v>
      </c>
      <c r="F200">
        <v>88.697323839999996</v>
      </c>
      <c r="G200">
        <v>85.209953799999994</v>
      </c>
      <c r="H200">
        <v>81.659262780000006</v>
      </c>
      <c r="I200">
        <v>81.481336619999894</v>
      </c>
      <c r="J200">
        <v>79.775245319999996</v>
      </c>
      <c r="K200">
        <v>75.865845680000007</v>
      </c>
      <c r="L200">
        <v>73.479331619999996</v>
      </c>
      <c r="M200">
        <v>72.542380440000002</v>
      </c>
      <c r="N200">
        <v>72.017774759999995</v>
      </c>
      <c r="O200">
        <v>72.123044899999996</v>
      </c>
      <c r="P200">
        <v>71.003580690000007</v>
      </c>
      <c r="Q200">
        <v>69.106301849999994</v>
      </c>
      <c r="R200">
        <v>68.340832480000003</v>
      </c>
      <c r="S200">
        <v>67.034937529999894</v>
      </c>
      <c r="T200">
        <v>66.706168030000001</v>
      </c>
      <c r="U200">
        <v>66.720489110000003</v>
      </c>
      <c r="V200">
        <v>66.703256089999996</v>
      </c>
      <c r="W200">
        <v>66.040450699999994</v>
      </c>
      <c r="X200">
        <v>65.201136680000005</v>
      </c>
      <c r="Y200">
        <v>64.321326709999994</v>
      </c>
      <c r="Z200">
        <v>63.675554949999999</v>
      </c>
      <c r="AA200">
        <v>63.188210499999997</v>
      </c>
      <c r="AB200">
        <v>62.834381819999997</v>
      </c>
      <c r="AC200">
        <v>62.570005889999997</v>
      </c>
      <c r="AD200">
        <v>62.096941059999999</v>
      </c>
      <c r="AE200">
        <v>61.628384330000003</v>
      </c>
      <c r="AF200">
        <v>61.075189010000003</v>
      </c>
      <c r="AG200">
        <v>60.601334960000003</v>
      </c>
      <c r="AH200">
        <v>60.133572469999997</v>
      </c>
      <c r="AI200">
        <v>59.662481239999998</v>
      </c>
      <c r="AJ200">
        <v>59.207395349999999</v>
      </c>
      <c r="AK200">
        <v>58.78176757</v>
      </c>
      <c r="AL200">
        <v>58.385539299999998</v>
      </c>
      <c r="AM200">
        <v>58.009011809999997</v>
      </c>
      <c r="AN200">
        <v>57.648923359999998</v>
      </c>
      <c r="AO200">
        <v>57.267887369999997</v>
      </c>
      <c r="AP200">
        <v>56.874303900000001</v>
      </c>
      <c r="AQ200">
        <v>56.484186270000002</v>
      </c>
      <c r="AR200">
        <v>56.086640969999998</v>
      </c>
      <c r="AS200">
        <v>55.619433440000002</v>
      </c>
      <c r="AT200">
        <v>55.148537240000003</v>
      </c>
      <c r="AU200">
        <v>54.676321610000002</v>
      </c>
      <c r="AV200">
        <v>54.20998659</v>
      </c>
      <c r="AW200">
        <v>53.786144129999997</v>
      </c>
    </row>
    <row r="201" spans="2:49" x14ac:dyDescent="0.25">
      <c r="B201" t="s">
        <v>485</v>
      </c>
      <c r="C201">
        <v>0.67805251130835598</v>
      </c>
      <c r="D201">
        <v>0.68893886369971102</v>
      </c>
      <c r="E201">
        <v>0.70003457099999999</v>
      </c>
      <c r="F201">
        <v>1.111214345</v>
      </c>
      <c r="G201">
        <v>1.464844069</v>
      </c>
      <c r="H201">
        <v>1.786421214</v>
      </c>
      <c r="I201">
        <v>2.166170454</v>
      </c>
      <c r="J201">
        <v>2.5130809529999998</v>
      </c>
      <c r="K201">
        <v>2.767405771</v>
      </c>
      <c r="L201">
        <v>3.0498313069999998</v>
      </c>
      <c r="M201">
        <v>3.3791768059999998</v>
      </c>
      <c r="N201">
        <v>3.72344382</v>
      </c>
      <c r="O201">
        <v>3.942816085</v>
      </c>
      <c r="P201">
        <v>4.1043172810000002</v>
      </c>
      <c r="Q201">
        <v>4.2238392950000003</v>
      </c>
      <c r="R201">
        <v>4.416720346</v>
      </c>
      <c r="S201">
        <v>3.3373822729999998</v>
      </c>
      <c r="T201">
        <v>3.5112057110000001</v>
      </c>
      <c r="U201">
        <v>3.698553698</v>
      </c>
      <c r="V201">
        <v>3.8805903129999999</v>
      </c>
      <c r="W201">
        <v>3.9614006449999999</v>
      </c>
      <c r="X201">
        <v>4.0298763969999998</v>
      </c>
      <c r="Y201">
        <v>3.9710948570000002</v>
      </c>
      <c r="Z201">
        <v>3.9268636859999999</v>
      </c>
      <c r="AA201">
        <v>3.8924760350000001</v>
      </c>
      <c r="AB201">
        <v>3.8669408590000001</v>
      </c>
      <c r="AC201">
        <v>3.8470219910000001</v>
      </c>
      <c r="AD201">
        <v>3.8086314300000002</v>
      </c>
      <c r="AE201">
        <v>3.7705040200000002</v>
      </c>
      <c r="AF201">
        <v>3.732944238</v>
      </c>
      <c r="AG201">
        <v>3.6962538710000001</v>
      </c>
      <c r="AH201">
        <v>3.659876836</v>
      </c>
      <c r="AI201">
        <v>3.6290973229999999</v>
      </c>
      <c r="AJ201">
        <v>3.5994135780000001</v>
      </c>
      <c r="AK201">
        <v>3.571645749</v>
      </c>
      <c r="AL201">
        <v>3.5446388080000002</v>
      </c>
      <c r="AM201">
        <v>3.518942944</v>
      </c>
      <c r="AN201">
        <v>3.5078868929999998</v>
      </c>
      <c r="AO201">
        <v>3.4959216139999998</v>
      </c>
      <c r="AP201">
        <v>3.483568972</v>
      </c>
      <c r="AQ201">
        <v>3.471826428</v>
      </c>
      <c r="AR201">
        <v>3.4600469650000001</v>
      </c>
      <c r="AS201">
        <v>3.4483344850000002</v>
      </c>
      <c r="AT201">
        <v>3.4364993699999999</v>
      </c>
      <c r="AU201">
        <v>3.4246899179999999</v>
      </c>
      <c r="AV201">
        <v>3.4133617209999998</v>
      </c>
      <c r="AW201">
        <v>3.4048420739999998</v>
      </c>
    </row>
    <row r="202" spans="2:49" x14ac:dyDescent="0.25">
      <c r="B202" t="s">
        <v>486</v>
      </c>
      <c r="C202">
        <v>114.221490567207</v>
      </c>
      <c r="D202">
        <v>116.055353544252</v>
      </c>
      <c r="E202">
        <v>118.47422469999999</v>
      </c>
      <c r="F202">
        <v>123.4696239</v>
      </c>
      <c r="G202">
        <v>128.82733970000001</v>
      </c>
      <c r="H202">
        <v>124.04164419999999</v>
      </c>
      <c r="I202">
        <v>131.31627700000001</v>
      </c>
      <c r="J202">
        <v>134.08123430000001</v>
      </c>
      <c r="K202">
        <v>134.23128579999999</v>
      </c>
      <c r="L202">
        <v>132.39772629999999</v>
      </c>
      <c r="M202">
        <v>130.5236199</v>
      </c>
      <c r="N202">
        <v>126.6879194</v>
      </c>
      <c r="O202">
        <v>121.37777749999999</v>
      </c>
      <c r="P202">
        <v>118.9031355</v>
      </c>
      <c r="Q202">
        <v>117.9286955</v>
      </c>
      <c r="R202">
        <v>114.1229678</v>
      </c>
      <c r="S202">
        <v>106.7810238</v>
      </c>
      <c r="T202">
        <v>104.96031979999999</v>
      </c>
      <c r="U202">
        <v>102.0277933</v>
      </c>
      <c r="V202">
        <v>98.332344969999994</v>
      </c>
      <c r="W202">
        <v>104.0668981</v>
      </c>
      <c r="X202">
        <v>110.6240739</v>
      </c>
      <c r="Y202">
        <v>110.18446779999999</v>
      </c>
      <c r="Z202">
        <v>110.17063709999999</v>
      </c>
      <c r="AA202">
        <v>110.4131211</v>
      </c>
      <c r="AB202">
        <v>110.58324279999999</v>
      </c>
      <c r="AC202">
        <v>110.8469084</v>
      </c>
      <c r="AD202">
        <v>107.3723238</v>
      </c>
      <c r="AE202">
        <v>104.100751</v>
      </c>
      <c r="AF202">
        <v>102.190118</v>
      </c>
      <c r="AG202">
        <v>99.526149810000007</v>
      </c>
      <c r="AH202">
        <v>96.952353049999999</v>
      </c>
      <c r="AI202">
        <v>94.537945680000007</v>
      </c>
      <c r="AJ202">
        <v>92.16564486</v>
      </c>
      <c r="AK202">
        <v>89.829815249999996</v>
      </c>
      <c r="AL202">
        <v>87.49261722</v>
      </c>
      <c r="AM202">
        <v>85.188353109999994</v>
      </c>
      <c r="AN202">
        <v>83.047036759999997</v>
      </c>
      <c r="AO202">
        <v>80.91102884</v>
      </c>
      <c r="AP202">
        <v>78.798502959999894</v>
      </c>
      <c r="AQ202">
        <v>76.712397210000006</v>
      </c>
      <c r="AR202">
        <v>74.649008739999999</v>
      </c>
      <c r="AS202">
        <v>72.795199859999997</v>
      </c>
      <c r="AT202">
        <v>70.930699669999996</v>
      </c>
      <c r="AU202">
        <v>69.057865300000003</v>
      </c>
      <c r="AV202">
        <v>67.173578590000005</v>
      </c>
      <c r="AW202">
        <v>65.28285443</v>
      </c>
    </row>
    <row r="203" spans="2:49" x14ac:dyDescent="0.25">
      <c r="B203" t="s">
        <v>487</v>
      </c>
      <c r="C203">
        <v>1.2736350545564401</v>
      </c>
      <c r="D203">
        <v>1.2940836773262701</v>
      </c>
      <c r="E203">
        <v>1.321055477</v>
      </c>
      <c r="F203">
        <v>1.2460495949999999</v>
      </c>
      <c r="G203">
        <v>1.1767113849999999</v>
      </c>
      <c r="H203">
        <v>1.0254748819999999</v>
      </c>
      <c r="I203">
        <v>0.98260897989999996</v>
      </c>
      <c r="J203">
        <v>0.9178721849</v>
      </c>
      <c r="K203">
        <v>0.84062849240000004</v>
      </c>
      <c r="L203">
        <v>0.75849188629999997</v>
      </c>
      <c r="M203">
        <v>0.68401133830000005</v>
      </c>
      <c r="N203">
        <v>0.60729080520000001</v>
      </c>
      <c r="O203">
        <v>0.53157080769999998</v>
      </c>
      <c r="P203">
        <v>0.47572115069999998</v>
      </c>
      <c r="Q203">
        <v>0.43101461419999998</v>
      </c>
      <c r="R203">
        <v>0.38100826160000001</v>
      </c>
      <c r="S203">
        <v>0.3386065768</v>
      </c>
      <c r="T203">
        <v>0.54171074450000001</v>
      </c>
      <c r="U203">
        <v>0.72055973740000001</v>
      </c>
      <c r="V203">
        <v>0.87316918139999999</v>
      </c>
      <c r="W203">
        <v>0.79864543880000005</v>
      </c>
      <c r="X203">
        <v>0.71740429699999997</v>
      </c>
      <c r="Y203">
        <v>0.70898109340000004</v>
      </c>
      <c r="Z203">
        <v>0.70330727130000004</v>
      </c>
      <c r="AA203">
        <v>0.69924445010000003</v>
      </c>
      <c r="AB203">
        <v>0.6949034208</v>
      </c>
      <c r="AC203">
        <v>0.69113005299999997</v>
      </c>
      <c r="AD203">
        <v>0.69206096269999995</v>
      </c>
      <c r="AE203">
        <v>0.69336139370000005</v>
      </c>
      <c r="AF203">
        <v>0.70224681320000004</v>
      </c>
      <c r="AG203">
        <v>0.70709205289999999</v>
      </c>
      <c r="AH203">
        <v>0.71189898279999997</v>
      </c>
      <c r="AI203">
        <v>0.70209560920000003</v>
      </c>
      <c r="AJ203">
        <v>0.69244593840000002</v>
      </c>
      <c r="AK203">
        <v>0.68291074289999998</v>
      </c>
      <c r="AL203">
        <v>0.67344347429999996</v>
      </c>
      <c r="AM203">
        <v>0.66408035700000001</v>
      </c>
      <c r="AN203">
        <v>0.6714296313</v>
      </c>
      <c r="AO203">
        <v>0.6785153639</v>
      </c>
      <c r="AP203">
        <v>0.68548200479999999</v>
      </c>
      <c r="AQ203">
        <v>0.69235907949999997</v>
      </c>
      <c r="AR203">
        <v>0.69911816719999997</v>
      </c>
      <c r="AS203">
        <v>0.70366627739999998</v>
      </c>
      <c r="AT203">
        <v>0.70818060540000005</v>
      </c>
      <c r="AU203">
        <v>0.71268175820000002</v>
      </c>
      <c r="AV203">
        <v>0.71713481310000005</v>
      </c>
      <c r="AW203">
        <v>0.72158984530000003</v>
      </c>
    </row>
    <row r="204" spans="2:49" x14ac:dyDescent="0.25">
      <c r="B204" t="s">
        <v>488</v>
      </c>
      <c r="C204">
        <v>3.4574974609126801</v>
      </c>
      <c r="D204">
        <v>3.51300870100687</v>
      </c>
      <c r="E204">
        <v>3.5862282059999999</v>
      </c>
      <c r="F204">
        <v>3.5647034240000002</v>
      </c>
      <c r="G204">
        <v>3.547684313</v>
      </c>
      <c r="H204">
        <v>3.258395954</v>
      </c>
      <c r="I204">
        <v>3.2906476090000001</v>
      </c>
      <c r="J204">
        <v>3.2565960189999998</v>
      </c>
      <c r="K204">
        <v>3.1598680290000001</v>
      </c>
      <c r="L204">
        <v>3.0206544499999999</v>
      </c>
      <c r="M204">
        <v>2.8860294770000001</v>
      </c>
      <c r="N204">
        <v>2.7147108979999999</v>
      </c>
      <c r="O204">
        <v>2.8948972519999998</v>
      </c>
      <c r="P204">
        <v>3.1564541699999999</v>
      </c>
      <c r="Q204">
        <v>3.4845317950000001</v>
      </c>
      <c r="R204">
        <v>3.7533860140000002</v>
      </c>
      <c r="S204">
        <v>5.9473162679999998</v>
      </c>
      <c r="T204">
        <v>4.4429550200000003</v>
      </c>
      <c r="U204">
        <v>3.0117912759999999</v>
      </c>
      <c r="V204">
        <v>1.6946269730000001</v>
      </c>
      <c r="W204">
        <v>1.7051380439999999</v>
      </c>
      <c r="X204">
        <v>1.72166223</v>
      </c>
      <c r="Y204">
        <v>1.7001720440000001</v>
      </c>
      <c r="Z204">
        <v>1.685386812</v>
      </c>
      <c r="AA204">
        <v>1.6745666189999999</v>
      </c>
      <c r="AB204">
        <v>1.663809426</v>
      </c>
      <c r="AC204">
        <v>1.6544143529999999</v>
      </c>
      <c r="AD204">
        <v>1.628286087</v>
      </c>
      <c r="AE204">
        <v>1.6037778920000001</v>
      </c>
      <c r="AF204">
        <v>1.606806111</v>
      </c>
      <c r="AG204">
        <v>1.594210677</v>
      </c>
      <c r="AH204">
        <v>1.581997562</v>
      </c>
      <c r="AI204">
        <v>1.5725730250000001</v>
      </c>
      <c r="AJ204">
        <v>1.5630476710000001</v>
      </c>
      <c r="AK204">
        <v>1.553340897</v>
      </c>
      <c r="AL204">
        <v>1.5445084309999999</v>
      </c>
      <c r="AM204">
        <v>1.5354896069999999</v>
      </c>
      <c r="AN204">
        <v>1.5301715659999999</v>
      </c>
      <c r="AO204">
        <v>1.5244124489999999</v>
      </c>
      <c r="AP204">
        <v>1.5185444480000001</v>
      </c>
      <c r="AQ204">
        <v>1.5126304129999999</v>
      </c>
      <c r="AR204">
        <v>1.506604955</v>
      </c>
      <c r="AS204">
        <v>2.0625660790000002</v>
      </c>
      <c r="AT204">
        <v>2.6146485510000002</v>
      </c>
      <c r="AU204">
        <v>3.162821659</v>
      </c>
      <c r="AV204">
        <v>3.7068312290000001</v>
      </c>
      <c r="AW204">
        <v>4.2468246650000001</v>
      </c>
    </row>
    <row r="205" spans="2:49" x14ac:dyDescent="0.25">
      <c r="B205" t="s">
        <v>489</v>
      </c>
      <c r="C205">
        <v>5.0750954082325404</v>
      </c>
      <c r="D205">
        <v>5.1565777065978304</v>
      </c>
      <c r="E205">
        <v>5.2640531209999999</v>
      </c>
      <c r="F205">
        <v>5.1200439729999996</v>
      </c>
      <c r="G205">
        <v>4.9859448830000002</v>
      </c>
      <c r="H205">
        <v>4.4806570099999998</v>
      </c>
      <c r="I205">
        <v>4.427275592</v>
      </c>
      <c r="J205">
        <v>4.2645891020000004</v>
      </c>
      <c r="K205">
        <v>4.0275249979999996</v>
      </c>
      <c r="L205">
        <v>3.7473497889999998</v>
      </c>
      <c r="M205">
        <v>3.484783084</v>
      </c>
      <c r="N205">
        <v>3.1904233130000001</v>
      </c>
      <c r="O205">
        <v>2.8538520859999998</v>
      </c>
      <c r="P205">
        <v>2.6096263930000001</v>
      </c>
      <c r="Q205">
        <v>2.4155360880000001</v>
      </c>
      <c r="R205">
        <v>2.1811971419999998</v>
      </c>
      <c r="S205">
        <v>0.93321564410000002</v>
      </c>
      <c r="T205">
        <v>0.7473839806</v>
      </c>
      <c r="U205">
        <v>0.5689798116</v>
      </c>
      <c r="V205">
        <v>0.40352495119999998</v>
      </c>
      <c r="W205">
        <v>0.33722790819999998</v>
      </c>
      <c r="X205">
        <v>0.2633666603</v>
      </c>
      <c r="Y205">
        <v>0.26224074860000002</v>
      </c>
      <c r="Z205">
        <v>0.26213190400000003</v>
      </c>
      <c r="AA205">
        <v>0.2626361586</v>
      </c>
      <c r="AB205">
        <v>0.26295553170000002</v>
      </c>
      <c r="AC205">
        <v>0.2634980274</v>
      </c>
      <c r="AD205">
        <v>0.26035961569999999</v>
      </c>
      <c r="AE205">
        <v>0.25748462570000002</v>
      </c>
      <c r="AF205">
        <v>0.2579085022</v>
      </c>
      <c r="AG205">
        <v>0.25651761569999998</v>
      </c>
      <c r="AH205">
        <v>0.25519386500000002</v>
      </c>
      <c r="AI205">
        <v>0.25437951679999998</v>
      </c>
      <c r="AJ205">
        <v>0.25355410449999999</v>
      </c>
      <c r="AK205">
        <v>0.25270451119999998</v>
      </c>
      <c r="AL205">
        <v>0.25195478580000003</v>
      </c>
      <c r="AM205">
        <v>0.2511796442</v>
      </c>
      <c r="AN205">
        <v>0.25106783090000001</v>
      </c>
      <c r="AO205">
        <v>0.25089024720000003</v>
      </c>
      <c r="AP205">
        <v>0.25070121379999999</v>
      </c>
      <c r="AQ205">
        <v>0.25051111929999997</v>
      </c>
      <c r="AR205">
        <v>0.2503091784</v>
      </c>
      <c r="AS205">
        <v>0.25102336219999999</v>
      </c>
      <c r="AT205">
        <v>0.25172389169999998</v>
      </c>
      <c r="AU205">
        <v>0.25241821479999998</v>
      </c>
      <c r="AV205">
        <v>0.2530940746</v>
      </c>
      <c r="AW205">
        <v>0.25376927869999999</v>
      </c>
    </row>
    <row r="206" spans="2:49" x14ac:dyDescent="0.25">
      <c r="B206" t="s">
        <v>490</v>
      </c>
      <c r="C206">
        <v>0.35516190417563898</v>
      </c>
      <c r="D206">
        <v>0.36086414342755202</v>
      </c>
      <c r="E206">
        <v>0.36838541540000003</v>
      </c>
      <c r="F206">
        <v>0.60866777449999998</v>
      </c>
      <c r="G206">
        <v>0.83781594150000005</v>
      </c>
      <c r="H206">
        <v>0.97277395099999997</v>
      </c>
      <c r="I206">
        <v>1.1759819439999999</v>
      </c>
      <c r="J206">
        <v>1.373601233</v>
      </c>
      <c r="K206">
        <v>1.5292840050000001</v>
      </c>
      <c r="L206">
        <v>1.6387577230000001</v>
      </c>
      <c r="M206">
        <v>1.718762133</v>
      </c>
      <c r="N206">
        <v>1.7388362390000001</v>
      </c>
      <c r="O206">
        <v>1.927294998</v>
      </c>
      <c r="P206">
        <v>2.184220619</v>
      </c>
      <c r="Q206">
        <v>2.5062560660000002</v>
      </c>
      <c r="R206">
        <v>2.8060166720000002</v>
      </c>
      <c r="S206">
        <v>3.7999715969999999</v>
      </c>
      <c r="T206">
        <v>3.952069324</v>
      </c>
      <c r="U206">
        <v>4.04766856</v>
      </c>
      <c r="V206">
        <v>4.0952947540000002</v>
      </c>
      <c r="W206">
        <v>4.599150581</v>
      </c>
      <c r="X206">
        <v>5.154449874</v>
      </c>
      <c r="Y206">
        <v>5.479474884</v>
      </c>
      <c r="Z206">
        <v>5.8250116580000002</v>
      </c>
      <c r="AA206">
        <v>6.1856077620000001</v>
      </c>
      <c r="AB206">
        <v>6.4339534079999998</v>
      </c>
      <c r="AC206">
        <v>6.688787842</v>
      </c>
      <c r="AD206">
        <v>7.0161322019999997</v>
      </c>
      <c r="AE206">
        <v>7.3438962999999999</v>
      </c>
      <c r="AF206">
        <v>7.6726482440000003</v>
      </c>
      <c r="AG206">
        <v>8.0156178189999903</v>
      </c>
      <c r="AH206">
        <v>8.3558513639999994</v>
      </c>
      <c r="AI206">
        <v>8.7147118100000007</v>
      </c>
      <c r="AJ206">
        <v>9.0699249450000003</v>
      </c>
      <c r="AK206">
        <v>9.4210971739999998</v>
      </c>
      <c r="AL206">
        <v>9.7832189859999996</v>
      </c>
      <c r="AM206">
        <v>10.1413139</v>
      </c>
      <c r="AN206">
        <v>10.52297871</v>
      </c>
      <c r="AO206">
        <v>10.900754989999999</v>
      </c>
      <c r="AP206">
        <v>11.276855940000001</v>
      </c>
      <c r="AQ206">
        <v>11.6517841</v>
      </c>
      <c r="AR206">
        <v>12.02508763</v>
      </c>
      <c r="AS206">
        <v>12.4228436</v>
      </c>
      <c r="AT206">
        <v>12.82171411</v>
      </c>
      <c r="AU206">
        <v>13.222037329999999</v>
      </c>
      <c r="AV206">
        <v>13.623134</v>
      </c>
      <c r="AW206">
        <v>14.025915830000001</v>
      </c>
    </row>
    <row r="207" spans="2:49" x14ac:dyDescent="0.25">
      <c r="B207" t="s">
        <v>491</v>
      </c>
      <c r="C207">
        <v>7.99114284395189E-2</v>
      </c>
      <c r="D207">
        <v>8.1194432271199296E-2</v>
      </c>
      <c r="E207">
        <v>8.2886718499999998E-2</v>
      </c>
      <c r="F207">
        <v>0.10472304590000001</v>
      </c>
      <c r="G207">
        <v>0.13244335700000001</v>
      </c>
      <c r="H207">
        <v>0.1545435446</v>
      </c>
      <c r="I207">
        <v>0.19823788889999999</v>
      </c>
      <c r="J207">
        <v>0.25508063079999999</v>
      </c>
      <c r="K207">
        <v>0.32190895479999998</v>
      </c>
      <c r="L207">
        <v>0.40037695919999999</v>
      </c>
      <c r="M207">
        <v>0.4978952706</v>
      </c>
      <c r="N207">
        <v>0.60982882299999996</v>
      </c>
      <c r="O207">
        <v>0.69745899700000002</v>
      </c>
      <c r="P207">
        <v>0.81562064739999995</v>
      </c>
      <c r="Q207">
        <v>0.96569141889999999</v>
      </c>
      <c r="R207">
        <v>1.1156408310000001</v>
      </c>
      <c r="S207">
        <v>1.6746669700000001</v>
      </c>
      <c r="T207">
        <v>1.7416972180000001</v>
      </c>
      <c r="U207">
        <v>1.7838282910000001</v>
      </c>
      <c r="V207">
        <v>1.8048173999999999</v>
      </c>
      <c r="W207">
        <v>1.945908449</v>
      </c>
      <c r="X207">
        <v>2.1042534970000002</v>
      </c>
      <c r="Y207">
        <v>2.2511392689999998</v>
      </c>
      <c r="Z207">
        <v>2.406421339</v>
      </c>
      <c r="AA207">
        <v>2.5679741620000001</v>
      </c>
      <c r="AB207">
        <v>2.7316687169999998</v>
      </c>
      <c r="AC207">
        <v>2.8983673840000002</v>
      </c>
      <c r="AD207">
        <v>3.2408906750000002</v>
      </c>
      <c r="AE207">
        <v>3.5796893060000001</v>
      </c>
      <c r="AF207">
        <v>3.915685232</v>
      </c>
      <c r="AG207">
        <v>4.2645449549999999</v>
      </c>
      <c r="AH207">
        <v>4.6093441180000001</v>
      </c>
      <c r="AI207">
        <v>4.969462536</v>
      </c>
      <c r="AJ207">
        <v>5.3257836449999996</v>
      </c>
      <c r="AK207">
        <v>5.6781119100000002</v>
      </c>
      <c r="AL207">
        <v>6.0414736229999999</v>
      </c>
      <c r="AM207">
        <v>6.4008940320000001</v>
      </c>
      <c r="AN207">
        <v>6.780502899</v>
      </c>
      <c r="AO207">
        <v>7.1570009859999999</v>
      </c>
      <c r="AP207">
        <v>7.5317938260000004</v>
      </c>
      <c r="AQ207">
        <v>7.9052298050000003</v>
      </c>
      <c r="AR207">
        <v>8.2770192270000003</v>
      </c>
      <c r="AS207">
        <v>8.5010130569999998</v>
      </c>
      <c r="AT207">
        <v>8.7255452039999994</v>
      </c>
      <c r="AU207">
        <v>8.9508512230000008</v>
      </c>
      <c r="AV207">
        <v>9.1764760479999996</v>
      </c>
      <c r="AW207">
        <v>9.4030396239999998</v>
      </c>
    </row>
    <row r="208" spans="2:49" x14ac:dyDescent="0.25">
      <c r="B208" t="s">
        <v>492</v>
      </c>
      <c r="C208">
        <v>4.4799793836545803</v>
      </c>
      <c r="D208">
        <v>4.5519069017495504</v>
      </c>
      <c r="E208">
        <v>4.6467795299999999</v>
      </c>
      <c r="F208">
        <v>4.7463446039999999</v>
      </c>
      <c r="G208">
        <v>4.8533408580000001</v>
      </c>
      <c r="H208">
        <v>4.5793064450000003</v>
      </c>
      <c r="I208">
        <v>4.7502800839999999</v>
      </c>
      <c r="J208">
        <v>4.9199345230000002</v>
      </c>
      <c r="K208">
        <v>4.9974469389999996</v>
      </c>
      <c r="L208">
        <v>5.002654229</v>
      </c>
      <c r="M208">
        <v>5.00688494</v>
      </c>
      <c r="N208">
        <v>4.9353344740000002</v>
      </c>
      <c r="O208">
        <v>4.9611545230000003</v>
      </c>
      <c r="P208">
        <v>5.0992226289999998</v>
      </c>
      <c r="Q208">
        <v>5.3064253480000003</v>
      </c>
      <c r="R208">
        <v>5.3880575239999997</v>
      </c>
      <c r="S208">
        <v>4.9904614179999998</v>
      </c>
      <c r="T208">
        <v>5.1868197709999997</v>
      </c>
      <c r="U208">
        <v>5.308820614</v>
      </c>
      <c r="V208">
        <v>5.3677839499999997</v>
      </c>
      <c r="W208">
        <v>5.3307599059999999</v>
      </c>
      <c r="X208">
        <v>5.31378912</v>
      </c>
      <c r="Y208">
        <v>5.2779150130000003</v>
      </c>
      <c r="Z208">
        <v>5.2626158869999999</v>
      </c>
      <c r="AA208">
        <v>5.2596488460000002</v>
      </c>
      <c r="AB208">
        <v>5.263049337</v>
      </c>
      <c r="AC208">
        <v>5.2709060499999998</v>
      </c>
      <c r="AD208">
        <v>5.252828933</v>
      </c>
      <c r="AE208">
        <v>5.2401673200000003</v>
      </c>
      <c r="AF208">
        <v>5.2465705119999999</v>
      </c>
      <c r="AG208">
        <v>5.2465406430000003</v>
      </c>
      <c r="AH208">
        <v>5.2480609810000001</v>
      </c>
      <c r="AI208">
        <v>5.2554750080000003</v>
      </c>
      <c r="AJ208">
        <v>5.2628578209999999</v>
      </c>
      <c r="AK208">
        <v>5.2699354559999998</v>
      </c>
      <c r="AL208">
        <v>5.2778068559999998</v>
      </c>
      <c r="AM208">
        <v>5.2853285540000003</v>
      </c>
      <c r="AN208">
        <v>5.2992214789999998</v>
      </c>
      <c r="AO208">
        <v>5.3118782290000004</v>
      </c>
      <c r="AP208">
        <v>5.3244413240000004</v>
      </c>
      <c r="AQ208">
        <v>5.3371315890000002</v>
      </c>
      <c r="AR208">
        <v>5.3497201069999996</v>
      </c>
      <c r="AS208">
        <v>5.3693080489999998</v>
      </c>
      <c r="AT208">
        <v>5.3886471480000004</v>
      </c>
      <c r="AU208">
        <v>5.4078965060000002</v>
      </c>
      <c r="AV208">
        <v>5.4267932310000004</v>
      </c>
      <c r="AW208">
        <v>5.4457187349999998</v>
      </c>
    </row>
    <row r="209" spans="2:49" x14ac:dyDescent="0.25">
      <c r="B209" t="s">
        <v>493</v>
      </c>
      <c r="C209">
        <v>1.4169855567767899</v>
      </c>
      <c r="D209">
        <v>1.4397357182278101</v>
      </c>
      <c r="E209">
        <v>1.469743255</v>
      </c>
      <c r="F209">
        <v>1.603659843</v>
      </c>
      <c r="G209">
        <v>1.751714923</v>
      </c>
      <c r="H209">
        <v>1.7656102469999999</v>
      </c>
      <c r="I209">
        <v>1.95652983</v>
      </c>
      <c r="J209">
        <v>2.1029964140000001</v>
      </c>
      <c r="K209">
        <v>2.2162000310000001</v>
      </c>
      <c r="L209">
        <v>2.3009240809999998</v>
      </c>
      <c r="M209">
        <v>2.3875866530000001</v>
      </c>
      <c r="N209">
        <v>2.43913059</v>
      </c>
      <c r="O209">
        <v>2.662383588</v>
      </c>
      <c r="P209">
        <v>2.9687746000000002</v>
      </c>
      <c r="Q209">
        <v>3.3485162040000001</v>
      </c>
      <c r="R209">
        <v>3.681499729</v>
      </c>
      <c r="S209">
        <v>2.7187318039999999</v>
      </c>
      <c r="T209">
        <v>3.3786404440000002</v>
      </c>
      <c r="U209">
        <v>3.878971886</v>
      </c>
      <c r="V209">
        <v>4.2272368580000004</v>
      </c>
      <c r="W209">
        <v>4.3092555160000003</v>
      </c>
      <c r="X209">
        <v>4.4151908390000001</v>
      </c>
      <c r="Y209">
        <v>4.3558607140000003</v>
      </c>
      <c r="Z209">
        <v>4.2968658260000003</v>
      </c>
      <c r="AA209">
        <v>4.2309878410000001</v>
      </c>
      <c r="AB209">
        <v>4.1951985509999998</v>
      </c>
      <c r="AC209">
        <v>4.1487460409999999</v>
      </c>
      <c r="AD209">
        <v>4.0482036629999998</v>
      </c>
      <c r="AE209">
        <v>3.9489850560000002</v>
      </c>
      <c r="AF209">
        <v>3.9849875529999998</v>
      </c>
      <c r="AG209">
        <v>3.9433060040000001</v>
      </c>
      <c r="AH209">
        <v>3.9007041789999999</v>
      </c>
      <c r="AI209">
        <v>3.9601149499999999</v>
      </c>
      <c r="AJ209">
        <v>3.9979942739999998</v>
      </c>
      <c r="AK209">
        <v>4.0144818129999997</v>
      </c>
      <c r="AL209">
        <v>4.0657567859999997</v>
      </c>
      <c r="AM209">
        <v>4.0999510570000002</v>
      </c>
      <c r="AN209">
        <v>4.0935393619999996</v>
      </c>
      <c r="AO209">
        <v>4.0847144530000001</v>
      </c>
      <c r="AP209">
        <v>4.0743718529999997</v>
      </c>
      <c r="AQ209">
        <v>4.0626887470000002</v>
      </c>
      <c r="AR209">
        <v>4.0494979730000003</v>
      </c>
      <c r="AS209">
        <v>4.0648530870000004</v>
      </c>
      <c r="AT209">
        <v>4.0786489059999997</v>
      </c>
      <c r="AU209">
        <v>4.0909961419999998</v>
      </c>
      <c r="AV209">
        <v>4.1016865290000002</v>
      </c>
      <c r="AW209">
        <v>4.1109992990000004</v>
      </c>
    </row>
    <row r="210" spans="2:49" x14ac:dyDescent="0.25">
      <c r="B210" t="s">
        <v>494</v>
      </c>
      <c r="C210">
        <v>114.221490567207</v>
      </c>
      <c r="D210">
        <v>116.055353544252</v>
      </c>
      <c r="E210">
        <v>118.47422469999999</v>
      </c>
      <c r="F210">
        <v>123.4696239</v>
      </c>
      <c r="G210">
        <v>128.82733970000001</v>
      </c>
      <c r="H210">
        <v>124.04164419999999</v>
      </c>
      <c r="I210">
        <v>131.31627700000001</v>
      </c>
      <c r="J210">
        <v>134.08123430000001</v>
      </c>
      <c r="K210">
        <v>134.23128579999999</v>
      </c>
      <c r="L210">
        <v>132.39772629999999</v>
      </c>
      <c r="M210">
        <v>130.5236199</v>
      </c>
      <c r="N210">
        <v>126.6879194</v>
      </c>
      <c r="O210">
        <v>121.37777749999999</v>
      </c>
      <c r="P210">
        <v>118.9031355</v>
      </c>
      <c r="Q210">
        <v>117.9286955</v>
      </c>
      <c r="R210">
        <v>114.1229678</v>
      </c>
      <c r="S210">
        <v>106.7810238</v>
      </c>
      <c r="T210">
        <v>104.96031979999999</v>
      </c>
      <c r="U210">
        <v>102.0277933</v>
      </c>
      <c r="V210">
        <v>98.332344969999994</v>
      </c>
      <c r="W210">
        <v>104.0668981</v>
      </c>
      <c r="X210">
        <v>110.6240739</v>
      </c>
      <c r="Y210">
        <v>110.18446779999999</v>
      </c>
      <c r="Z210">
        <v>110.17063709999999</v>
      </c>
      <c r="AA210">
        <v>110.4131211</v>
      </c>
      <c r="AB210">
        <v>110.58324279999999</v>
      </c>
      <c r="AC210">
        <v>110.8469084</v>
      </c>
      <c r="AD210">
        <v>107.3723238</v>
      </c>
      <c r="AE210">
        <v>104.100751</v>
      </c>
      <c r="AF210">
        <v>102.190118</v>
      </c>
      <c r="AG210">
        <v>99.526149810000007</v>
      </c>
      <c r="AH210">
        <v>96.952353049999999</v>
      </c>
      <c r="AI210">
        <v>94.537945680000007</v>
      </c>
      <c r="AJ210">
        <v>92.16564486</v>
      </c>
      <c r="AK210">
        <v>89.829815249999996</v>
      </c>
      <c r="AL210">
        <v>87.49261722</v>
      </c>
      <c r="AM210">
        <v>85.188353109999994</v>
      </c>
      <c r="AN210">
        <v>83.047036759999997</v>
      </c>
      <c r="AO210">
        <v>80.91102884</v>
      </c>
      <c r="AP210">
        <v>78.798502959999894</v>
      </c>
      <c r="AQ210">
        <v>76.712397210000006</v>
      </c>
      <c r="AR210">
        <v>74.649008739999999</v>
      </c>
      <c r="AS210">
        <v>72.795199859999997</v>
      </c>
      <c r="AT210">
        <v>70.930699669999996</v>
      </c>
      <c r="AU210">
        <v>69.057865300000003</v>
      </c>
      <c r="AV210">
        <v>67.173578590000005</v>
      </c>
      <c r="AW210">
        <v>65.28285443</v>
      </c>
    </row>
    <row r="211" spans="2:49" x14ac:dyDescent="0.25">
      <c r="B211" t="s">
        <v>495</v>
      </c>
      <c r="C211">
        <v>1.2736350545564401</v>
      </c>
      <c r="D211">
        <v>1.2940836773262701</v>
      </c>
      <c r="E211">
        <v>1.321055477</v>
      </c>
      <c r="F211">
        <v>1.2460495949999999</v>
      </c>
      <c r="G211">
        <v>1.1767113849999999</v>
      </c>
      <c r="H211">
        <v>1.0254748819999999</v>
      </c>
      <c r="I211">
        <v>0.98260897989999996</v>
      </c>
      <c r="J211">
        <v>0.9178721849</v>
      </c>
      <c r="K211">
        <v>0.84062849240000004</v>
      </c>
      <c r="L211">
        <v>0.75849188629999997</v>
      </c>
      <c r="M211">
        <v>0.68401133830000005</v>
      </c>
      <c r="N211">
        <v>0.60729080520000001</v>
      </c>
      <c r="O211">
        <v>0.53157080769999998</v>
      </c>
      <c r="P211">
        <v>0.47572115069999998</v>
      </c>
      <c r="Q211">
        <v>0.43101461419999998</v>
      </c>
      <c r="R211">
        <v>0.38100826160000001</v>
      </c>
      <c r="S211">
        <v>0.3386065768</v>
      </c>
      <c r="T211">
        <v>0.54171074450000001</v>
      </c>
      <c r="U211">
        <v>0.72055973740000001</v>
      </c>
      <c r="V211">
        <v>0.87316918139999999</v>
      </c>
      <c r="W211">
        <v>0.79864543880000005</v>
      </c>
      <c r="X211">
        <v>0.71740429699999997</v>
      </c>
      <c r="Y211">
        <v>0.70898109340000004</v>
      </c>
      <c r="Z211">
        <v>0.70330727130000004</v>
      </c>
      <c r="AA211">
        <v>0.69924445010000003</v>
      </c>
      <c r="AB211">
        <v>0.6949034208</v>
      </c>
      <c r="AC211">
        <v>0.69113005299999997</v>
      </c>
      <c r="AD211">
        <v>0.69206096269999995</v>
      </c>
      <c r="AE211">
        <v>0.69336139370000005</v>
      </c>
      <c r="AF211">
        <v>0.70224681320000004</v>
      </c>
      <c r="AG211">
        <v>0.70709205289999999</v>
      </c>
      <c r="AH211">
        <v>0.71189898279999997</v>
      </c>
      <c r="AI211">
        <v>0.70209560920000003</v>
      </c>
      <c r="AJ211">
        <v>0.69244593840000002</v>
      </c>
      <c r="AK211">
        <v>0.68291074289999998</v>
      </c>
      <c r="AL211">
        <v>0.67344347429999996</v>
      </c>
      <c r="AM211">
        <v>0.66408035700000001</v>
      </c>
      <c r="AN211">
        <v>0.6714296313</v>
      </c>
      <c r="AO211">
        <v>0.6785153639</v>
      </c>
      <c r="AP211">
        <v>0.68548200479999999</v>
      </c>
      <c r="AQ211">
        <v>0.69235907949999997</v>
      </c>
      <c r="AR211">
        <v>0.69911816719999997</v>
      </c>
      <c r="AS211">
        <v>0.70366627739999998</v>
      </c>
      <c r="AT211">
        <v>0.70818060540000005</v>
      </c>
      <c r="AU211">
        <v>0.71268175820000002</v>
      </c>
      <c r="AV211">
        <v>0.71713481310000005</v>
      </c>
      <c r="AW211">
        <v>0.72158984530000003</v>
      </c>
    </row>
    <row r="212" spans="2:49" x14ac:dyDescent="0.25">
      <c r="B212" t="s">
        <v>496</v>
      </c>
      <c r="C212">
        <v>3.4574974609126801</v>
      </c>
      <c r="D212">
        <v>3.51300870100687</v>
      </c>
      <c r="E212">
        <v>3.5862282059999999</v>
      </c>
      <c r="F212">
        <v>3.5647034240000002</v>
      </c>
      <c r="G212">
        <v>3.547684313</v>
      </c>
      <c r="H212">
        <v>3.258395954</v>
      </c>
      <c r="I212">
        <v>3.2906476090000001</v>
      </c>
      <c r="J212">
        <v>3.2565960189999998</v>
      </c>
      <c r="K212">
        <v>3.1598680290000001</v>
      </c>
      <c r="L212">
        <v>3.0206544499999999</v>
      </c>
      <c r="M212">
        <v>2.8860294770000001</v>
      </c>
      <c r="N212">
        <v>2.7147108979999999</v>
      </c>
      <c r="O212">
        <v>2.8948972519999998</v>
      </c>
      <c r="P212">
        <v>3.1564541699999999</v>
      </c>
      <c r="Q212">
        <v>3.4845317950000001</v>
      </c>
      <c r="R212">
        <v>3.7533860140000002</v>
      </c>
      <c r="S212">
        <v>5.9473162679999998</v>
      </c>
      <c r="T212">
        <v>4.4429550200000003</v>
      </c>
      <c r="U212">
        <v>3.0117912759999999</v>
      </c>
      <c r="V212">
        <v>1.6946269730000001</v>
      </c>
      <c r="W212">
        <v>1.7051380439999999</v>
      </c>
      <c r="X212">
        <v>1.72166223</v>
      </c>
      <c r="Y212">
        <v>1.7001720440000001</v>
      </c>
      <c r="Z212">
        <v>1.685386812</v>
      </c>
      <c r="AA212">
        <v>1.6745666189999999</v>
      </c>
      <c r="AB212">
        <v>1.663809426</v>
      </c>
      <c r="AC212">
        <v>1.6544143529999999</v>
      </c>
      <c r="AD212">
        <v>1.628286087</v>
      </c>
      <c r="AE212">
        <v>1.6037778920000001</v>
      </c>
      <c r="AF212">
        <v>1.606806111</v>
      </c>
      <c r="AG212">
        <v>1.594210677</v>
      </c>
      <c r="AH212">
        <v>1.581997562</v>
      </c>
      <c r="AI212">
        <v>1.5725730250000001</v>
      </c>
      <c r="AJ212">
        <v>1.5630476710000001</v>
      </c>
      <c r="AK212">
        <v>1.553340897</v>
      </c>
      <c r="AL212">
        <v>1.5445084309999999</v>
      </c>
      <c r="AM212">
        <v>1.5354896069999999</v>
      </c>
      <c r="AN212">
        <v>1.5301715659999999</v>
      </c>
      <c r="AO212">
        <v>1.5244124489999999</v>
      </c>
      <c r="AP212">
        <v>1.5185444480000001</v>
      </c>
      <c r="AQ212">
        <v>1.5126304129999999</v>
      </c>
      <c r="AR212">
        <v>1.506604955</v>
      </c>
      <c r="AS212">
        <v>2.0625660790000002</v>
      </c>
      <c r="AT212">
        <v>2.6146485510000002</v>
      </c>
      <c r="AU212">
        <v>3.162821659</v>
      </c>
      <c r="AV212">
        <v>3.7068312290000001</v>
      </c>
      <c r="AW212">
        <v>4.2468246650000001</v>
      </c>
    </row>
    <row r="213" spans="2:49" x14ac:dyDescent="0.25">
      <c r="B213" t="s">
        <v>497</v>
      </c>
      <c r="C213">
        <v>5.0750954082325404</v>
      </c>
      <c r="D213">
        <v>5.1565777065978304</v>
      </c>
      <c r="E213">
        <v>5.2640531209999999</v>
      </c>
      <c r="F213">
        <v>5.1200439729999996</v>
      </c>
      <c r="G213">
        <v>4.9859448830000002</v>
      </c>
      <c r="H213">
        <v>4.4806570099999998</v>
      </c>
      <c r="I213">
        <v>4.427275592</v>
      </c>
      <c r="J213">
        <v>4.2645891020000004</v>
      </c>
      <c r="K213">
        <v>4.0275249979999996</v>
      </c>
      <c r="L213">
        <v>3.7473497889999998</v>
      </c>
      <c r="M213">
        <v>3.484783084</v>
      </c>
      <c r="N213">
        <v>3.1904233130000001</v>
      </c>
      <c r="O213">
        <v>2.8538520859999998</v>
      </c>
      <c r="P213">
        <v>2.6096263930000001</v>
      </c>
      <c r="Q213">
        <v>2.4155360880000001</v>
      </c>
      <c r="R213">
        <v>2.1811971419999998</v>
      </c>
      <c r="S213">
        <v>0.93321564410000002</v>
      </c>
      <c r="T213">
        <v>0.7473839806</v>
      </c>
      <c r="U213">
        <v>0.5689798116</v>
      </c>
      <c r="V213">
        <v>0.40352495119999998</v>
      </c>
      <c r="W213">
        <v>0.33722790819999998</v>
      </c>
      <c r="X213">
        <v>0.2633666603</v>
      </c>
      <c r="Y213">
        <v>0.26224074860000002</v>
      </c>
      <c r="Z213">
        <v>0.26213190400000003</v>
      </c>
      <c r="AA213">
        <v>0.2626361586</v>
      </c>
      <c r="AB213">
        <v>0.26295553170000002</v>
      </c>
      <c r="AC213">
        <v>0.2634980274</v>
      </c>
      <c r="AD213">
        <v>0.26035961569999999</v>
      </c>
      <c r="AE213">
        <v>0.25748462570000002</v>
      </c>
      <c r="AF213">
        <v>0.2579085022</v>
      </c>
      <c r="AG213">
        <v>0.25651761569999998</v>
      </c>
      <c r="AH213">
        <v>0.25519386500000002</v>
      </c>
      <c r="AI213">
        <v>0.25437951679999998</v>
      </c>
      <c r="AJ213">
        <v>0.25355410449999999</v>
      </c>
      <c r="AK213">
        <v>0.25270451119999998</v>
      </c>
      <c r="AL213">
        <v>0.25195478580000003</v>
      </c>
      <c r="AM213">
        <v>0.2511796442</v>
      </c>
      <c r="AN213">
        <v>0.25106783090000001</v>
      </c>
      <c r="AO213">
        <v>0.25089024720000003</v>
      </c>
      <c r="AP213">
        <v>0.25070121379999999</v>
      </c>
      <c r="AQ213">
        <v>0.25051111929999997</v>
      </c>
      <c r="AR213">
        <v>0.2503091784</v>
      </c>
      <c r="AS213">
        <v>0.25102336219999999</v>
      </c>
      <c r="AT213">
        <v>0.25172389169999998</v>
      </c>
      <c r="AU213">
        <v>0.25241821479999998</v>
      </c>
      <c r="AV213">
        <v>0.2530940746</v>
      </c>
      <c r="AW213">
        <v>0.25376927869999999</v>
      </c>
    </row>
    <row r="214" spans="2:49" x14ac:dyDescent="0.25">
      <c r="B214" t="s">
        <v>498</v>
      </c>
      <c r="C214">
        <v>0.35516190417563898</v>
      </c>
      <c r="D214">
        <v>0.36086414342755202</v>
      </c>
      <c r="E214">
        <v>0.36838541540000003</v>
      </c>
      <c r="F214">
        <v>0.60866777449999998</v>
      </c>
      <c r="G214">
        <v>0.83781594150000005</v>
      </c>
      <c r="H214">
        <v>0.97277395099999997</v>
      </c>
      <c r="I214">
        <v>1.1759819439999999</v>
      </c>
      <c r="J214">
        <v>1.373601233</v>
      </c>
      <c r="K214">
        <v>1.5292840050000001</v>
      </c>
      <c r="L214">
        <v>1.6387577230000001</v>
      </c>
      <c r="M214">
        <v>1.718762133</v>
      </c>
      <c r="N214">
        <v>1.7388362390000001</v>
      </c>
      <c r="O214">
        <v>1.927294998</v>
      </c>
      <c r="P214">
        <v>2.184220619</v>
      </c>
      <c r="Q214">
        <v>2.5062560660000002</v>
      </c>
      <c r="R214">
        <v>2.8060166720000002</v>
      </c>
      <c r="S214">
        <v>3.7999715969999999</v>
      </c>
      <c r="T214">
        <v>3.952069324</v>
      </c>
      <c r="U214">
        <v>4.04766856</v>
      </c>
      <c r="V214">
        <v>4.0952947540000002</v>
      </c>
      <c r="W214">
        <v>4.599150581</v>
      </c>
      <c r="X214">
        <v>5.154449874</v>
      </c>
      <c r="Y214">
        <v>5.479474884</v>
      </c>
      <c r="Z214">
        <v>5.8250116580000002</v>
      </c>
      <c r="AA214">
        <v>6.1856077620000001</v>
      </c>
      <c r="AB214">
        <v>6.4339534079999998</v>
      </c>
      <c r="AC214">
        <v>6.688787842</v>
      </c>
      <c r="AD214">
        <v>7.0161322019999997</v>
      </c>
      <c r="AE214">
        <v>7.3438962999999999</v>
      </c>
      <c r="AF214">
        <v>7.6726482440000003</v>
      </c>
      <c r="AG214">
        <v>8.0156178189999903</v>
      </c>
      <c r="AH214">
        <v>8.3558513639999994</v>
      </c>
      <c r="AI214">
        <v>8.7147118100000007</v>
      </c>
      <c r="AJ214">
        <v>9.0699249450000003</v>
      </c>
      <c r="AK214">
        <v>9.4210971739999998</v>
      </c>
      <c r="AL214">
        <v>9.7832189859999996</v>
      </c>
      <c r="AM214">
        <v>10.1413139</v>
      </c>
      <c r="AN214">
        <v>10.52297871</v>
      </c>
      <c r="AO214">
        <v>10.900754989999999</v>
      </c>
      <c r="AP214">
        <v>11.276855940000001</v>
      </c>
      <c r="AQ214">
        <v>11.6517841</v>
      </c>
      <c r="AR214">
        <v>12.02508763</v>
      </c>
      <c r="AS214">
        <v>12.4228436</v>
      </c>
      <c r="AT214">
        <v>12.82171411</v>
      </c>
      <c r="AU214">
        <v>13.222037329999999</v>
      </c>
      <c r="AV214">
        <v>13.623134</v>
      </c>
      <c r="AW214">
        <v>14.025915830000001</v>
      </c>
    </row>
    <row r="215" spans="2:49" x14ac:dyDescent="0.25">
      <c r="B215" t="s">
        <v>499</v>
      </c>
      <c r="C215">
        <v>7.99114284395189E-2</v>
      </c>
      <c r="D215">
        <v>8.1194432271199296E-2</v>
      </c>
      <c r="E215">
        <v>8.2886718499999998E-2</v>
      </c>
      <c r="F215">
        <v>0.10472304590000001</v>
      </c>
      <c r="G215">
        <v>0.13244335700000001</v>
      </c>
      <c r="H215">
        <v>0.1545435446</v>
      </c>
      <c r="I215">
        <v>0.19823788889999999</v>
      </c>
      <c r="J215">
        <v>0.25508063079999999</v>
      </c>
      <c r="K215">
        <v>0.32190895479999998</v>
      </c>
      <c r="L215">
        <v>0.40037695919999999</v>
      </c>
      <c r="M215">
        <v>0.4978952706</v>
      </c>
      <c r="N215">
        <v>0.60982882299999996</v>
      </c>
      <c r="O215">
        <v>0.69745899700000002</v>
      </c>
      <c r="P215">
        <v>0.81562064739999995</v>
      </c>
      <c r="Q215">
        <v>0.96569141889999999</v>
      </c>
      <c r="R215">
        <v>1.1156408310000001</v>
      </c>
      <c r="S215">
        <v>1.6746669700000001</v>
      </c>
      <c r="T215">
        <v>1.7416972180000001</v>
      </c>
      <c r="U215">
        <v>1.7838282910000001</v>
      </c>
      <c r="V215">
        <v>1.8048173999999999</v>
      </c>
      <c r="W215">
        <v>1.945908449</v>
      </c>
      <c r="X215">
        <v>2.1042534970000002</v>
      </c>
      <c r="Y215">
        <v>2.2511392689999998</v>
      </c>
      <c r="Z215">
        <v>2.406421339</v>
      </c>
      <c r="AA215">
        <v>2.5679741620000001</v>
      </c>
      <c r="AB215">
        <v>2.7316687169999998</v>
      </c>
      <c r="AC215">
        <v>2.8983673840000002</v>
      </c>
      <c r="AD215">
        <v>3.2408906750000002</v>
      </c>
      <c r="AE215">
        <v>3.5796893060000001</v>
      </c>
      <c r="AF215">
        <v>3.915685232</v>
      </c>
      <c r="AG215">
        <v>4.2645449549999999</v>
      </c>
      <c r="AH215">
        <v>4.6093441180000001</v>
      </c>
      <c r="AI215">
        <v>4.969462536</v>
      </c>
      <c r="AJ215">
        <v>5.3257836449999996</v>
      </c>
      <c r="AK215">
        <v>5.6781119100000002</v>
      </c>
      <c r="AL215">
        <v>6.0414736229999999</v>
      </c>
      <c r="AM215">
        <v>6.4008940320000001</v>
      </c>
      <c r="AN215">
        <v>6.780502899</v>
      </c>
      <c r="AO215">
        <v>7.1570009859999999</v>
      </c>
      <c r="AP215">
        <v>7.5317938260000004</v>
      </c>
      <c r="AQ215">
        <v>7.9052298050000003</v>
      </c>
      <c r="AR215">
        <v>8.2770192270000003</v>
      </c>
      <c r="AS215">
        <v>8.5010130569999998</v>
      </c>
      <c r="AT215">
        <v>8.7255452039999994</v>
      </c>
      <c r="AU215">
        <v>8.9508512230000008</v>
      </c>
      <c r="AV215">
        <v>9.1764760479999996</v>
      </c>
      <c r="AW215">
        <v>9.4030396239999998</v>
      </c>
    </row>
    <row r="216" spans="2:49" x14ac:dyDescent="0.25">
      <c r="B216" t="s">
        <v>500</v>
      </c>
      <c r="C216">
        <v>4.4799793836545803</v>
      </c>
      <c r="D216">
        <v>4.5519069017495504</v>
      </c>
      <c r="E216">
        <v>4.6467795299999999</v>
      </c>
      <c r="F216">
        <v>4.7463446039999999</v>
      </c>
      <c r="G216">
        <v>4.8533408580000001</v>
      </c>
      <c r="H216">
        <v>4.5793064450000003</v>
      </c>
      <c r="I216">
        <v>4.7502800839999999</v>
      </c>
      <c r="J216">
        <v>4.9199345230000002</v>
      </c>
      <c r="K216">
        <v>4.9974469389999996</v>
      </c>
      <c r="L216">
        <v>5.002654229</v>
      </c>
      <c r="M216">
        <v>5.00688494</v>
      </c>
      <c r="N216">
        <v>4.9353344740000002</v>
      </c>
      <c r="O216">
        <v>4.9611545230000003</v>
      </c>
      <c r="P216">
        <v>5.0992226289999998</v>
      </c>
      <c r="Q216">
        <v>5.3064253480000003</v>
      </c>
      <c r="R216">
        <v>5.3880575239999997</v>
      </c>
      <c r="S216">
        <v>4.9904614179999998</v>
      </c>
      <c r="T216">
        <v>5.1868197709999997</v>
      </c>
      <c r="U216">
        <v>5.308820614</v>
      </c>
      <c r="V216">
        <v>5.3677839499999997</v>
      </c>
      <c r="W216">
        <v>5.3307599059999999</v>
      </c>
      <c r="X216">
        <v>5.31378912</v>
      </c>
      <c r="Y216">
        <v>5.2779150130000003</v>
      </c>
      <c r="Z216">
        <v>5.2626158869999999</v>
      </c>
      <c r="AA216">
        <v>5.2596488460000002</v>
      </c>
      <c r="AB216">
        <v>5.263049337</v>
      </c>
      <c r="AC216">
        <v>5.2709060499999998</v>
      </c>
      <c r="AD216">
        <v>5.252828933</v>
      </c>
      <c r="AE216">
        <v>5.2401673200000003</v>
      </c>
      <c r="AF216">
        <v>5.2465705119999999</v>
      </c>
      <c r="AG216">
        <v>5.2465406430000003</v>
      </c>
      <c r="AH216">
        <v>5.2480609810000001</v>
      </c>
      <c r="AI216">
        <v>5.2554750080000003</v>
      </c>
      <c r="AJ216">
        <v>5.2628578209999999</v>
      </c>
      <c r="AK216">
        <v>5.2699354559999998</v>
      </c>
      <c r="AL216">
        <v>5.2778068559999998</v>
      </c>
      <c r="AM216">
        <v>5.2853285540000003</v>
      </c>
      <c r="AN216">
        <v>5.2992214789999998</v>
      </c>
      <c r="AO216">
        <v>5.3118782290000004</v>
      </c>
      <c r="AP216">
        <v>5.3244413240000004</v>
      </c>
      <c r="AQ216">
        <v>5.3371315890000002</v>
      </c>
      <c r="AR216">
        <v>5.3497201069999996</v>
      </c>
      <c r="AS216">
        <v>5.3693080489999998</v>
      </c>
      <c r="AT216">
        <v>5.3886471480000004</v>
      </c>
      <c r="AU216">
        <v>5.4078965060000002</v>
      </c>
      <c r="AV216">
        <v>5.4267932310000004</v>
      </c>
      <c r="AW216">
        <v>5.4457187349999998</v>
      </c>
    </row>
    <row r="217" spans="2:49" x14ac:dyDescent="0.25">
      <c r="B217" t="s">
        <v>501</v>
      </c>
      <c r="C217">
        <v>1.4169855567767899</v>
      </c>
      <c r="D217">
        <v>1.4397357182278101</v>
      </c>
      <c r="E217">
        <v>1.469743255</v>
      </c>
      <c r="F217">
        <v>1.603659843</v>
      </c>
      <c r="G217">
        <v>1.751714923</v>
      </c>
      <c r="H217">
        <v>1.7656102469999999</v>
      </c>
      <c r="I217">
        <v>1.95652983</v>
      </c>
      <c r="J217">
        <v>2.1029964140000001</v>
      </c>
      <c r="K217">
        <v>2.2162000310000001</v>
      </c>
      <c r="L217">
        <v>2.3009240809999998</v>
      </c>
      <c r="M217">
        <v>2.3875866530000001</v>
      </c>
      <c r="N217">
        <v>2.43913059</v>
      </c>
      <c r="O217">
        <v>2.662383588</v>
      </c>
      <c r="P217">
        <v>2.9687746000000002</v>
      </c>
      <c r="Q217">
        <v>3.3485162040000001</v>
      </c>
      <c r="R217">
        <v>3.681499729</v>
      </c>
      <c r="S217">
        <v>2.7187318039999999</v>
      </c>
      <c r="T217">
        <v>3.3786404440000002</v>
      </c>
      <c r="U217">
        <v>3.878971886</v>
      </c>
      <c r="V217">
        <v>4.2272368580000004</v>
      </c>
      <c r="W217">
        <v>4.3092555160000003</v>
      </c>
      <c r="X217">
        <v>4.4151908390000001</v>
      </c>
      <c r="Y217">
        <v>4.3558607140000003</v>
      </c>
      <c r="Z217">
        <v>4.2968658260000003</v>
      </c>
      <c r="AA217">
        <v>4.2309878410000001</v>
      </c>
      <c r="AB217">
        <v>4.1951985509999998</v>
      </c>
      <c r="AC217">
        <v>4.1487460409999999</v>
      </c>
      <c r="AD217">
        <v>4.0482036629999998</v>
      </c>
      <c r="AE217">
        <v>3.9489850560000002</v>
      </c>
      <c r="AF217">
        <v>3.9849875529999998</v>
      </c>
      <c r="AG217">
        <v>3.9433060040000001</v>
      </c>
      <c r="AH217">
        <v>3.9007041789999999</v>
      </c>
      <c r="AI217">
        <v>3.9601149499999999</v>
      </c>
      <c r="AJ217">
        <v>3.9979942739999998</v>
      </c>
      <c r="AK217">
        <v>4.0144818129999997</v>
      </c>
      <c r="AL217">
        <v>4.0657567859999997</v>
      </c>
      <c r="AM217">
        <v>4.0999510570000002</v>
      </c>
      <c r="AN217">
        <v>4.0935393619999996</v>
      </c>
      <c r="AO217">
        <v>4.0847144530000001</v>
      </c>
      <c r="AP217">
        <v>4.0743718529999997</v>
      </c>
      <c r="AQ217">
        <v>4.0626887470000002</v>
      </c>
      <c r="AR217">
        <v>4.0494979730000003</v>
      </c>
      <c r="AS217">
        <v>4.0648530870000004</v>
      </c>
      <c r="AT217">
        <v>4.0786489059999997</v>
      </c>
      <c r="AU217">
        <v>4.0909961419999998</v>
      </c>
      <c r="AV217">
        <v>4.1016865290000002</v>
      </c>
      <c r="AW217">
        <v>4.1109992990000004</v>
      </c>
    </row>
    <row r="218" spans="2:49" x14ac:dyDescent="0.25">
      <c r="B218" t="s">
        <v>502</v>
      </c>
      <c r="C218">
        <v>34.067295461021303</v>
      </c>
      <c r="D218">
        <v>34.614256909026899</v>
      </c>
      <c r="E218">
        <v>35.359228450000003</v>
      </c>
      <c r="F218">
        <v>35.499792909999996</v>
      </c>
      <c r="G218">
        <v>34.722758480000003</v>
      </c>
      <c r="H218">
        <v>33.395414649999999</v>
      </c>
      <c r="I218">
        <v>34.002690209999997</v>
      </c>
      <c r="J218">
        <v>34.052023640000002</v>
      </c>
      <c r="K218">
        <v>32.968600350000003</v>
      </c>
      <c r="L218">
        <v>32.35204066</v>
      </c>
      <c r="M218">
        <v>32.308157190000003</v>
      </c>
      <c r="N218">
        <v>32.659710459999999</v>
      </c>
      <c r="O218">
        <v>32.132382440000001</v>
      </c>
      <c r="P218">
        <v>30.75330057</v>
      </c>
      <c r="Q218">
        <v>28.373593169999999</v>
      </c>
      <c r="R218">
        <v>25.903124989999998</v>
      </c>
      <c r="S218">
        <v>23.28989941</v>
      </c>
      <c r="T218">
        <v>22.226223579999999</v>
      </c>
      <c r="U218">
        <v>21.796578499999999</v>
      </c>
      <c r="V218">
        <v>21.585418130000001</v>
      </c>
      <c r="W218">
        <v>21.230513389999999</v>
      </c>
      <c r="X218">
        <v>20.82845077</v>
      </c>
      <c r="Y218">
        <v>20.587681809999999</v>
      </c>
      <c r="Z218">
        <v>20.350353729999998</v>
      </c>
      <c r="AA218">
        <v>20.08926125</v>
      </c>
      <c r="AB218">
        <v>19.8138133</v>
      </c>
      <c r="AC218">
        <v>19.53709151</v>
      </c>
      <c r="AD218">
        <v>19.33012815</v>
      </c>
      <c r="AE218">
        <v>19.11940602</v>
      </c>
      <c r="AF218">
        <v>18.913195699999999</v>
      </c>
      <c r="AG218">
        <v>18.705347790000001</v>
      </c>
      <c r="AH218">
        <v>18.50582065</v>
      </c>
      <c r="AI218">
        <v>18.41761679</v>
      </c>
      <c r="AJ218">
        <v>18.338043630000001</v>
      </c>
      <c r="AK218">
        <v>18.268732539999998</v>
      </c>
      <c r="AL218">
        <v>18.202509259999999</v>
      </c>
      <c r="AM218">
        <v>18.140349390000001</v>
      </c>
      <c r="AN218">
        <v>18.004430540000001</v>
      </c>
      <c r="AO218">
        <v>17.857371069999999</v>
      </c>
      <c r="AP218">
        <v>17.70546204</v>
      </c>
      <c r="AQ218">
        <v>17.554634499999999</v>
      </c>
      <c r="AR218">
        <v>17.401956139999999</v>
      </c>
      <c r="AS218">
        <v>17.255988009999999</v>
      </c>
      <c r="AT218">
        <v>17.106887069999999</v>
      </c>
      <c r="AU218">
        <v>16.954049489999999</v>
      </c>
      <c r="AV218">
        <v>16.799618930000001</v>
      </c>
      <c r="AW218">
        <v>16.6556274</v>
      </c>
    </row>
    <row r="219" spans="2:49" x14ac:dyDescent="0.25">
      <c r="B219" t="s">
        <v>503</v>
      </c>
      <c r="C219">
        <v>1.54983431156195</v>
      </c>
      <c r="D219">
        <v>1.57471740274219</v>
      </c>
      <c r="E219">
        <v>1.60860863</v>
      </c>
      <c r="F219">
        <v>1.8734534979999999</v>
      </c>
      <c r="G219">
        <v>2.0794475559999999</v>
      </c>
      <c r="H219">
        <v>2.2310755389999999</v>
      </c>
      <c r="I219">
        <v>2.4993992070000002</v>
      </c>
      <c r="J219">
        <v>2.711946116</v>
      </c>
      <c r="K219">
        <v>2.8152645569999999</v>
      </c>
      <c r="L219">
        <v>2.934496781</v>
      </c>
      <c r="M219">
        <v>3.0860763339999999</v>
      </c>
      <c r="N219">
        <v>3.258491426</v>
      </c>
      <c r="O219">
        <v>4.2111868189999999</v>
      </c>
      <c r="P219">
        <v>5.2943482599999996</v>
      </c>
      <c r="Q219">
        <v>6.416470071</v>
      </c>
      <c r="R219">
        <v>7.6947929500000001</v>
      </c>
      <c r="S219">
        <v>6.4441832640000003</v>
      </c>
      <c r="T219">
        <v>6.3862554640000004</v>
      </c>
      <c r="U219">
        <v>6.4926361379999999</v>
      </c>
      <c r="V219">
        <v>6.6554100309999997</v>
      </c>
      <c r="W219">
        <v>6.6284938349999996</v>
      </c>
      <c r="X219">
        <v>6.5868026220000004</v>
      </c>
      <c r="Y219">
        <v>6.6598933239999996</v>
      </c>
      <c r="Z219">
        <v>6.7339745779999998</v>
      </c>
      <c r="AA219">
        <v>6.7999106119999997</v>
      </c>
      <c r="AB219">
        <v>6.8626709410000002</v>
      </c>
      <c r="AC219">
        <v>6.9242655580000001</v>
      </c>
      <c r="AD219">
        <v>7.005479952</v>
      </c>
      <c r="AE219">
        <v>7.0839849700000004</v>
      </c>
      <c r="AF219">
        <v>7.1623075260000002</v>
      </c>
      <c r="AG219">
        <v>7.2407296929999996</v>
      </c>
      <c r="AH219">
        <v>7.3210489970000001</v>
      </c>
      <c r="AI219">
        <v>7.3363362289999996</v>
      </c>
      <c r="AJ219">
        <v>7.3548500030000001</v>
      </c>
      <c r="AK219">
        <v>7.3773185530000003</v>
      </c>
      <c r="AL219">
        <v>7.4011738500000002</v>
      </c>
      <c r="AM219">
        <v>7.4265904660000004</v>
      </c>
      <c r="AN219">
        <v>7.4482637150000004</v>
      </c>
      <c r="AO219">
        <v>7.4649614069999997</v>
      </c>
      <c r="AP219">
        <v>7.479188905</v>
      </c>
      <c r="AQ219">
        <v>7.4934062140000002</v>
      </c>
      <c r="AR219">
        <v>7.5063550130000003</v>
      </c>
      <c r="AS219">
        <v>7.4921155199999996</v>
      </c>
      <c r="AT219">
        <v>7.4764848710000003</v>
      </c>
      <c r="AU219">
        <v>7.459169427</v>
      </c>
      <c r="AV219">
        <v>7.4410843770000001</v>
      </c>
      <c r="AW219">
        <v>7.4275793390000002</v>
      </c>
    </row>
    <row r="220" spans="2:49" x14ac:dyDescent="0.25">
      <c r="B220" t="s">
        <v>504</v>
      </c>
      <c r="C220">
        <v>0.19372928894524399</v>
      </c>
      <c r="D220">
        <v>0.196839675342774</v>
      </c>
      <c r="E220">
        <v>0.2010760788</v>
      </c>
      <c r="F220">
        <v>0.19032070619999999</v>
      </c>
      <c r="G220">
        <v>0.17549996509999999</v>
      </c>
      <c r="H220">
        <v>0.15913006809999999</v>
      </c>
      <c r="I220">
        <v>0.1527500218</v>
      </c>
      <c r="J220">
        <v>0.14366365489999999</v>
      </c>
      <c r="K220">
        <v>0.13056313429999999</v>
      </c>
      <c r="L220">
        <v>0.1201960047</v>
      </c>
      <c r="M220">
        <v>0.1125356121</v>
      </c>
      <c r="N220">
        <v>0.1065776467</v>
      </c>
      <c r="O220">
        <v>0.1052195043</v>
      </c>
      <c r="P220">
        <v>0.1010523571</v>
      </c>
      <c r="Q220">
        <v>9.3556144100000002E-2</v>
      </c>
      <c r="R220">
        <v>8.5706799700000003E-2</v>
      </c>
      <c r="S220">
        <v>0.36039756820000002</v>
      </c>
      <c r="T220">
        <v>0.32360292909999999</v>
      </c>
      <c r="U220">
        <v>0.29758793729999999</v>
      </c>
      <c r="V220">
        <v>0.27531410439999998</v>
      </c>
      <c r="W220">
        <v>0.35121208390000003</v>
      </c>
      <c r="X220">
        <v>0.42608645039999998</v>
      </c>
      <c r="Y220">
        <v>0.425242281</v>
      </c>
      <c r="Z220">
        <v>0.42446543799999997</v>
      </c>
      <c r="AA220">
        <v>0.4231848272</v>
      </c>
      <c r="AB220">
        <v>0.4215856322</v>
      </c>
      <c r="AC220">
        <v>0.41993950260000001</v>
      </c>
      <c r="AD220">
        <v>0.4352002995</v>
      </c>
      <c r="AE220">
        <v>0.45020508780000001</v>
      </c>
      <c r="AF220">
        <v>0.4651105257</v>
      </c>
      <c r="AG220">
        <v>0.48003975110000002</v>
      </c>
      <c r="AH220">
        <v>0.4950139288</v>
      </c>
      <c r="AI220">
        <v>0.51411322940000004</v>
      </c>
      <c r="AJ220">
        <v>0.53336465040000003</v>
      </c>
      <c r="AK220">
        <v>0.55284725069999996</v>
      </c>
      <c r="AL220">
        <v>0.57276838470000002</v>
      </c>
      <c r="AM220">
        <v>0.59277966709999996</v>
      </c>
      <c r="AN220">
        <v>0.60927839569999998</v>
      </c>
      <c r="AO220">
        <v>0.62530172049999999</v>
      </c>
      <c r="AP220">
        <v>0.64103620490000002</v>
      </c>
      <c r="AQ220">
        <v>0.65668427959999998</v>
      </c>
      <c r="AR220">
        <v>0.67213444769999997</v>
      </c>
      <c r="AS220">
        <v>0.68468618729999997</v>
      </c>
      <c r="AT220">
        <v>0.69710219929999995</v>
      </c>
      <c r="AU220">
        <v>0.70934677459999995</v>
      </c>
      <c r="AV220">
        <v>0.7214991717</v>
      </c>
      <c r="AW220">
        <v>0.73408369669999995</v>
      </c>
    </row>
    <row r="221" spans="2:49" x14ac:dyDescent="0.25">
      <c r="B221" t="s">
        <v>505</v>
      </c>
      <c r="C221">
        <v>0.71679836909740502</v>
      </c>
      <c r="D221">
        <v>0.72830679876826598</v>
      </c>
      <c r="E221">
        <v>0.74398149140000003</v>
      </c>
      <c r="F221">
        <v>0.73798345840000001</v>
      </c>
      <c r="G221">
        <v>0.71317561259999995</v>
      </c>
      <c r="H221">
        <v>0.67768919419999996</v>
      </c>
      <c r="I221">
        <v>0.68173949690000002</v>
      </c>
      <c r="J221">
        <v>0.67195926859999999</v>
      </c>
      <c r="K221">
        <v>0.63999335940000002</v>
      </c>
      <c r="L221">
        <v>0.61745284389999999</v>
      </c>
      <c r="M221">
        <v>0.60584649980000005</v>
      </c>
      <c r="N221">
        <v>0.60130887690000001</v>
      </c>
      <c r="O221">
        <v>0.60955203479999998</v>
      </c>
      <c r="P221">
        <v>0.60106499680000003</v>
      </c>
      <c r="Q221">
        <v>0.5713271204</v>
      </c>
      <c r="R221">
        <v>0.53733123319999998</v>
      </c>
      <c r="S221">
        <v>1.390408318</v>
      </c>
      <c r="T221">
        <v>1.165261436</v>
      </c>
      <c r="U221">
        <v>0.98620522180000003</v>
      </c>
      <c r="V221">
        <v>0.82357437840000003</v>
      </c>
      <c r="W221">
        <v>0.8277111077</v>
      </c>
      <c r="X221">
        <v>0.82993365279999998</v>
      </c>
      <c r="Y221">
        <v>0.82716440719999995</v>
      </c>
      <c r="Z221">
        <v>0.82452668849999999</v>
      </c>
      <c r="AA221">
        <v>0.82091213060000001</v>
      </c>
      <c r="AB221">
        <v>0.81653498599999996</v>
      </c>
      <c r="AC221">
        <v>0.81207438919999997</v>
      </c>
      <c r="AD221">
        <v>0.80492075149999998</v>
      </c>
      <c r="AE221">
        <v>0.7976046014</v>
      </c>
      <c r="AF221">
        <v>0.79150548210000005</v>
      </c>
      <c r="AG221">
        <v>0.78470392239999998</v>
      </c>
      <c r="AH221">
        <v>0.77823979330000004</v>
      </c>
      <c r="AI221">
        <v>0.77471853599999996</v>
      </c>
      <c r="AJ221">
        <v>0.77156097280000002</v>
      </c>
      <c r="AK221">
        <v>0.7688360139</v>
      </c>
      <c r="AL221">
        <v>0.7663060948</v>
      </c>
      <c r="AM221">
        <v>0.76394829500000005</v>
      </c>
      <c r="AN221">
        <v>0.76105966530000002</v>
      </c>
      <c r="AO221">
        <v>0.75768754900000002</v>
      </c>
      <c r="AP221">
        <v>0.75409430109999998</v>
      </c>
      <c r="AQ221">
        <v>0.75053085760000005</v>
      </c>
      <c r="AR221">
        <v>0.74687159970000006</v>
      </c>
      <c r="AS221">
        <v>0.74583549839999996</v>
      </c>
      <c r="AT221">
        <v>0.74466109309999995</v>
      </c>
      <c r="AU221">
        <v>0.74331890710000004</v>
      </c>
      <c r="AV221">
        <v>0.74189992540000005</v>
      </c>
      <c r="AW221">
        <v>0.74093767590000004</v>
      </c>
    </row>
    <row r="222" spans="2:49" x14ac:dyDescent="0.25">
      <c r="B222" t="s">
        <v>506</v>
      </c>
      <c r="C222">
        <v>0.19372928894524399</v>
      </c>
      <c r="D222">
        <v>0.196839675342774</v>
      </c>
      <c r="E222">
        <v>0.2010760788</v>
      </c>
      <c r="F222">
        <v>0.2108392167</v>
      </c>
      <c r="G222">
        <v>0.21538117470000001</v>
      </c>
      <c r="H222">
        <v>0.2163457205</v>
      </c>
      <c r="I222">
        <v>0.23006083660000001</v>
      </c>
      <c r="J222">
        <v>0.23970311529999999</v>
      </c>
      <c r="K222">
        <v>0.24133076410000001</v>
      </c>
      <c r="L222">
        <v>0.24612033999999999</v>
      </c>
      <c r="M222">
        <v>0.25527765689999998</v>
      </c>
      <c r="N222">
        <v>0.26782696979999998</v>
      </c>
      <c r="O222">
        <v>0.28303874229999998</v>
      </c>
      <c r="P222">
        <v>0.2909762454</v>
      </c>
      <c r="Q222">
        <v>0.2883665326</v>
      </c>
      <c r="R222">
        <v>0.28278037979999998</v>
      </c>
      <c r="S222">
        <v>0.31518372750000001</v>
      </c>
      <c r="T222">
        <v>0.29295941980000001</v>
      </c>
      <c r="U222">
        <v>0.2796905563</v>
      </c>
      <c r="V222">
        <v>0.26951927440000001</v>
      </c>
      <c r="W222">
        <v>0.27219607979999999</v>
      </c>
      <c r="X222">
        <v>0.27425437990000001</v>
      </c>
      <c r="Y222">
        <v>0.27701565480000001</v>
      </c>
      <c r="Z222">
        <v>0.27981833769999997</v>
      </c>
      <c r="AA222">
        <v>0.28228304900000001</v>
      </c>
      <c r="AB222">
        <v>0.28450857140000002</v>
      </c>
      <c r="AC222">
        <v>0.28668746899999997</v>
      </c>
      <c r="AD222">
        <v>0.28478376239999997</v>
      </c>
      <c r="AE222">
        <v>0.28281459920000002</v>
      </c>
      <c r="AF222">
        <v>0.28088286569999998</v>
      </c>
      <c r="AG222">
        <v>0.27896488489999999</v>
      </c>
      <c r="AH222">
        <v>0.27716102419999999</v>
      </c>
      <c r="AI222">
        <v>0.27634594439999999</v>
      </c>
      <c r="AJ222">
        <v>0.27565811089999998</v>
      </c>
      <c r="AK222">
        <v>0.27512279239999998</v>
      </c>
      <c r="AL222">
        <v>0.27467250519999997</v>
      </c>
      <c r="AM222">
        <v>0.27428242879999998</v>
      </c>
      <c r="AN222">
        <v>0.27377070219999999</v>
      </c>
      <c r="AO222">
        <v>0.2730821692</v>
      </c>
      <c r="AP222">
        <v>0.2723105508</v>
      </c>
      <c r="AQ222">
        <v>0.27154616110000002</v>
      </c>
      <c r="AR222">
        <v>0.27074350990000001</v>
      </c>
      <c r="AS222">
        <v>0.27071495270000001</v>
      </c>
      <c r="AT222">
        <v>0.270635827</v>
      </c>
      <c r="AU222">
        <v>0.27049521129999998</v>
      </c>
      <c r="AV222">
        <v>0.27032602090000002</v>
      </c>
      <c r="AW222">
        <v>0.27032279749999999</v>
      </c>
    </row>
    <row r="223" spans="2:49" x14ac:dyDescent="0.25">
      <c r="B223" t="s">
        <v>507</v>
      </c>
      <c r="C223">
        <v>0.38745857789048899</v>
      </c>
      <c r="D223">
        <v>0.39367935068554899</v>
      </c>
      <c r="E223">
        <v>0.4021521575</v>
      </c>
      <c r="F223">
        <v>0.45773532300000003</v>
      </c>
      <c r="G223">
        <v>0.50757919549999997</v>
      </c>
      <c r="H223">
        <v>0.5534487602</v>
      </c>
      <c r="I223">
        <v>0.63885874300000001</v>
      </c>
      <c r="J223">
        <v>0.72255159560000004</v>
      </c>
      <c r="K223">
        <v>0.78966140500000004</v>
      </c>
      <c r="L223">
        <v>0.87419590650000001</v>
      </c>
      <c r="M223">
        <v>0.98425381150000002</v>
      </c>
      <c r="N223">
        <v>1.12093814</v>
      </c>
      <c r="O223">
        <v>1.1964442879999999</v>
      </c>
      <c r="P223">
        <v>1.242291137</v>
      </c>
      <c r="Q223">
        <v>1.243454684</v>
      </c>
      <c r="R223">
        <v>1.231554504</v>
      </c>
      <c r="S223">
        <v>2.150302693</v>
      </c>
      <c r="T223">
        <v>2.1410590389999999</v>
      </c>
      <c r="U223">
        <v>2.1861639589999999</v>
      </c>
      <c r="V223">
        <v>2.2499097049999999</v>
      </c>
      <c r="W223">
        <v>2.3352694629999999</v>
      </c>
      <c r="X223">
        <v>2.4151285680000001</v>
      </c>
      <c r="Y223">
        <v>2.536756139</v>
      </c>
      <c r="Z223">
        <v>2.658691605</v>
      </c>
      <c r="AA223">
        <v>2.7772469160000002</v>
      </c>
      <c r="AB223">
        <v>2.8994409160000001</v>
      </c>
      <c r="AC223">
        <v>3.0207095580000001</v>
      </c>
      <c r="AD223">
        <v>3.1072372050000001</v>
      </c>
      <c r="AE223">
        <v>3.1921295650000001</v>
      </c>
      <c r="AF223">
        <v>3.2765058470000001</v>
      </c>
      <c r="AG223">
        <v>3.364673271</v>
      </c>
      <c r="AH223">
        <v>3.4532926129999999</v>
      </c>
      <c r="AI223">
        <v>3.5051188610000001</v>
      </c>
      <c r="AJ223">
        <v>3.5583039489999999</v>
      </c>
      <c r="AK223">
        <v>3.6132650210000001</v>
      </c>
      <c r="AL223">
        <v>3.6710608680000001</v>
      </c>
      <c r="AM223">
        <v>3.7295531290000001</v>
      </c>
      <c r="AN223">
        <v>3.782047859</v>
      </c>
      <c r="AO223">
        <v>3.8318234169999998</v>
      </c>
      <c r="AP223">
        <v>3.8801001849999999</v>
      </c>
      <c r="AQ223">
        <v>3.9281306690000002</v>
      </c>
      <c r="AR223">
        <v>3.9752517969999999</v>
      </c>
      <c r="AS223">
        <v>4.057642092</v>
      </c>
      <c r="AT223">
        <v>4.13922306</v>
      </c>
      <c r="AU223">
        <v>4.2197779540000004</v>
      </c>
      <c r="AV223">
        <v>4.2997739490000004</v>
      </c>
      <c r="AW223">
        <v>4.3823386979999999</v>
      </c>
    </row>
    <row r="224" spans="2:49" x14ac:dyDescent="0.25">
      <c r="B224" t="s">
        <v>508</v>
      </c>
      <c r="C224">
        <v>34.067295461021303</v>
      </c>
      <c r="D224">
        <v>34.614256909026899</v>
      </c>
      <c r="E224">
        <v>35.359228450000003</v>
      </c>
      <c r="F224">
        <v>35.499792909999996</v>
      </c>
      <c r="G224">
        <v>34.722758480000003</v>
      </c>
      <c r="H224">
        <v>33.395414649999999</v>
      </c>
      <c r="I224">
        <v>34.002690209999997</v>
      </c>
      <c r="J224">
        <v>34.052023640000002</v>
      </c>
      <c r="K224">
        <v>32.968600350000003</v>
      </c>
      <c r="L224">
        <v>32.35204066</v>
      </c>
      <c r="M224">
        <v>32.308157190000003</v>
      </c>
      <c r="N224">
        <v>32.659710459999999</v>
      </c>
      <c r="O224">
        <v>32.132382440000001</v>
      </c>
      <c r="P224">
        <v>30.75330057</v>
      </c>
      <c r="Q224">
        <v>28.373593169999999</v>
      </c>
      <c r="R224">
        <v>25.903124989999998</v>
      </c>
      <c r="S224">
        <v>23.28989941</v>
      </c>
      <c r="T224">
        <v>22.226223579999999</v>
      </c>
      <c r="U224">
        <v>21.796578499999999</v>
      </c>
      <c r="V224">
        <v>21.585418130000001</v>
      </c>
      <c r="W224">
        <v>21.230513389999999</v>
      </c>
      <c r="X224">
        <v>20.82845077</v>
      </c>
      <c r="Y224">
        <v>20.587681809999999</v>
      </c>
      <c r="Z224">
        <v>20.350353729999998</v>
      </c>
      <c r="AA224">
        <v>20.08926125</v>
      </c>
      <c r="AB224">
        <v>19.8138133</v>
      </c>
      <c r="AC224">
        <v>19.53709151</v>
      </c>
      <c r="AD224">
        <v>19.33012815</v>
      </c>
      <c r="AE224">
        <v>19.11940602</v>
      </c>
      <c r="AF224">
        <v>18.913195699999999</v>
      </c>
      <c r="AG224">
        <v>18.705347790000001</v>
      </c>
      <c r="AH224">
        <v>18.50582065</v>
      </c>
      <c r="AI224">
        <v>18.41761679</v>
      </c>
      <c r="AJ224">
        <v>18.338043630000001</v>
      </c>
      <c r="AK224">
        <v>18.268732539999998</v>
      </c>
      <c r="AL224">
        <v>18.202509259999999</v>
      </c>
      <c r="AM224">
        <v>18.140349390000001</v>
      </c>
      <c r="AN224">
        <v>18.004430540000001</v>
      </c>
      <c r="AO224">
        <v>17.857371069999999</v>
      </c>
      <c r="AP224">
        <v>17.70546204</v>
      </c>
      <c r="AQ224">
        <v>17.554634499999999</v>
      </c>
      <c r="AR224">
        <v>17.401956139999999</v>
      </c>
      <c r="AS224">
        <v>17.255988009999999</v>
      </c>
      <c r="AT224">
        <v>17.106887069999999</v>
      </c>
      <c r="AU224">
        <v>16.954049489999999</v>
      </c>
      <c r="AV224">
        <v>16.799618930000001</v>
      </c>
      <c r="AW224">
        <v>16.6556274</v>
      </c>
    </row>
    <row r="225" spans="2:49" x14ac:dyDescent="0.25">
      <c r="B225" t="s">
        <v>509</v>
      </c>
      <c r="C225">
        <v>1.54983431156195</v>
      </c>
      <c r="D225">
        <v>1.57471740274219</v>
      </c>
      <c r="E225">
        <v>1.60860863</v>
      </c>
      <c r="F225">
        <v>1.8734534979999999</v>
      </c>
      <c r="G225">
        <v>2.0794475559999999</v>
      </c>
      <c r="H225">
        <v>2.2310755389999999</v>
      </c>
      <c r="I225">
        <v>2.4993992070000002</v>
      </c>
      <c r="J225">
        <v>2.711946116</v>
      </c>
      <c r="K225">
        <v>2.8152645569999999</v>
      </c>
      <c r="L225">
        <v>2.934496781</v>
      </c>
      <c r="M225">
        <v>3.0860763339999999</v>
      </c>
      <c r="N225">
        <v>3.258491426</v>
      </c>
      <c r="O225">
        <v>4.2111868189999999</v>
      </c>
      <c r="P225">
        <v>5.2943482599999996</v>
      </c>
      <c r="Q225">
        <v>6.416470071</v>
      </c>
      <c r="R225">
        <v>7.6947929500000001</v>
      </c>
      <c r="S225">
        <v>6.4441832640000003</v>
      </c>
      <c r="T225">
        <v>6.3862554640000004</v>
      </c>
      <c r="U225">
        <v>6.4926361379999999</v>
      </c>
      <c r="V225">
        <v>6.6554100309999997</v>
      </c>
      <c r="W225">
        <v>6.6284938349999996</v>
      </c>
      <c r="X225">
        <v>6.5868026220000004</v>
      </c>
      <c r="Y225">
        <v>6.6598933239999996</v>
      </c>
      <c r="Z225">
        <v>6.7339745779999998</v>
      </c>
      <c r="AA225">
        <v>6.7999106119999997</v>
      </c>
      <c r="AB225">
        <v>6.8626709410000002</v>
      </c>
      <c r="AC225">
        <v>6.9242655580000001</v>
      </c>
      <c r="AD225">
        <v>7.005479952</v>
      </c>
      <c r="AE225">
        <v>7.0839849700000004</v>
      </c>
      <c r="AF225">
        <v>7.1623075260000002</v>
      </c>
      <c r="AG225">
        <v>7.2407296929999996</v>
      </c>
      <c r="AH225">
        <v>7.3210489970000001</v>
      </c>
      <c r="AI225">
        <v>7.3363362289999996</v>
      </c>
      <c r="AJ225">
        <v>7.3548500030000001</v>
      </c>
      <c r="AK225">
        <v>7.3773185530000003</v>
      </c>
      <c r="AL225">
        <v>7.4011738500000002</v>
      </c>
      <c r="AM225">
        <v>7.4265904660000004</v>
      </c>
      <c r="AN225">
        <v>7.4482637150000004</v>
      </c>
      <c r="AO225">
        <v>7.4649614069999997</v>
      </c>
      <c r="AP225">
        <v>7.479188905</v>
      </c>
      <c r="AQ225">
        <v>7.4934062140000002</v>
      </c>
      <c r="AR225">
        <v>7.5063550130000003</v>
      </c>
      <c r="AS225">
        <v>7.4921155199999996</v>
      </c>
      <c r="AT225">
        <v>7.4764848710000003</v>
      </c>
      <c r="AU225">
        <v>7.459169427</v>
      </c>
      <c r="AV225">
        <v>7.4410843770000001</v>
      </c>
      <c r="AW225">
        <v>7.4275793390000002</v>
      </c>
    </row>
    <row r="226" spans="2:49" x14ac:dyDescent="0.25">
      <c r="B226" t="s">
        <v>510</v>
      </c>
      <c r="C226">
        <v>0.19372928894524399</v>
      </c>
      <c r="D226">
        <v>0.196839675342774</v>
      </c>
      <c r="E226">
        <v>0.2010760788</v>
      </c>
      <c r="F226">
        <v>0.19032070619999999</v>
      </c>
      <c r="G226">
        <v>0.17549996509999999</v>
      </c>
      <c r="H226">
        <v>0.15913006809999999</v>
      </c>
      <c r="I226">
        <v>0.1527500218</v>
      </c>
      <c r="J226">
        <v>0.14366365489999999</v>
      </c>
      <c r="K226">
        <v>0.13056313429999999</v>
      </c>
      <c r="L226">
        <v>0.1201960047</v>
      </c>
      <c r="M226">
        <v>0.1125356121</v>
      </c>
      <c r="N226">
        <v>0.1065776467</v>
      </c>
      <c r="O226">
        <v>0.1052195043</v>
      </c>
      <c r="P226">
        <v>0.1010523571</v>
      </c>
      <c r="Q226">
        <v>9.3556144100000002E-2</v>
      </c>
      <c r="R226">
        <v>8.5706799700000003E-2</v>
      </c>
      <c r="S226">
        <v>0.36039756820000002</v>
      </c>
      <c r="T226">
        <v>0.32360292909999999</v>
      </c>
      <c r="U226">
        <v>0.29758793729999999</v>
      </c>
      <c r="V226">
        <v>0.27531410439999998</v>
      </c>
      <c r="W226">
        <v>0.35121208390000003</v>
      </c>
      <c r="X226">
        <v>0.42608645039999998</v>
      </c>
      <c r="Y226">
        <v>0.425242281</v>
      </c>
      <c r="Z226">
        <v>0.42446543799999997</v>
      </c>
      <c r="AA226">
        <v>0.4231848272</v>
      </c>
      <c r="AB226">
        <v>0.4215856322</v>
      </c>
      <c r="AC226">
        <v>0.41993950260000001</v>
      </c>
      <c r="AD226">
        <v>0.4352002995</v>
      </c>
      <c r="AE226">
        <v>0.45020508780000001</v>
      </c>
      <c r="AF226">
        <v>0.4651105257</v>
      </c>
      <c r="AG226">
        <v>0.48003975110000002</v>
      </c>
      <c r="AH226">
        <v>0.4950139288</v>
      </c>
      <c r="AI226">
        <v>0.51411322940000004</v>
      </c>
      <c r="AJ226">
        <v>0.53336465040000003</v>
      </c>
      <c r="AK226">
        <v>0.55284725069999996</v>
      </c>
      <c r="AL226">
        <v>0.57276838470000002</v>
      </c>
      <c r="AM226">
        <v>0.59277966709999996</v>
      </c>
      <c r="AN226">
        <v>0.60927839569999998</v>
      </c>
      <c r="AO226">
        <v>0.62530172049999999</v>
      </c>
      <c r="AP226">
        <v>0.64103620490000002</v>
      </c>
      <c r="AQ226">
        <v>0.65668427959999998</v>
      </c>
      <c r="AR226">
        <v>0.67213444769999997</v>
      </c>
      <c r="AS226">
        <v>0.68468618729999997</v>
      </c>
      <c r="AT226">
        <v>0.69710219929999995</v>
      </c>
      <c r="AU226">
        <v>0.70934677459999995</v>
      </c>
      <c r="AV226">
        <v>0.7214991717</v>
      </c>
      <c r="AW226">
        <v>0.73408369669999995</v>
      </c>
    </row>
    <row r="227" spans="2:49" x14ac:dyDescent="0.25">
      <c r="B227" t="s">
        <v>511</v>
      </c>
      <c r="C227">
        <v>0.71679836909740502</v>
      </c>
      <c r="D227">
        <v>0.72830679876826598</v>
      </c>
      <c r="E227">
        <v>0.74398149140000003</v>
      </c>
      <c r="F227">
        <v>0.73798345840000001</v>
      </c>
      <c r="G227">
        <v>0.71317561259999995</v>
      </c>
      <c r="H227">
        <v>0.67768919419999996</v>
      </c>
      <c r="I227">
        <v>0.68173949690000002</v>
      </c>
      <c r="J227">
        <v>0.67195926859999999</v>
      </c>
      <c r="K227">
        <v>0.63999335940000002</v>
      </c>
      <c r="L227">
        <v>0.61745284389999999</v>
      </c>
      <c r="M227">
        <v>0.60584649980000005</v>
      </c>
      <c r="N227">
        <v>0.60130887690000001</v>
      </c>
      <c r="O227">
        <v>0.60955203479999998</v>
      </c>
      <c r="P227">
        <v>0.60106499680000003</v>
      </c>
      <c r="Q227">
        <v>0.5713271204</v>
      </c>
      <c r="R227">
        <v>0.53733123319999998</v>
      </c>
      <c r="S227">
        <v>1.390408318</v>
      </c>
      <c r="T227">
        <v>1.165261436</v>
      </c>
      <c r="U227">
        <v>0.98620522180000003</v>
      </c>
      <c r="V227">
        <v>0.82357437840000003</v>
      </c>
      <c r="W227">
        <v>0.8277111077</v>
      </c>
      <c r="X227">
        <v>0.82993365279999998</v>
      </c>
      <c r="Y227">
        <v>0.82716440719999995</v>
      </c>
      <c r="Z227">
        <v>0.82452668849999999</v>
      </c>
      <c r="AA227">
        <v>0.82091213060000001</v>
      </c>
      <c r="AB227">
        <v>0.81653498599999996</v>
      </c>
      <c r="AC227">
        <v>0.81207438919999997</v>
      </c>
      <c r="AD227">
        <v>0.80492075149999998</v>
      </c>
      <c r="AE227">
        <v>0.7976046014</v>
      </c>
      <c r="AF227">
        <v>0.79150548210000005</v>
      </c>
      <c r="AG227">
        <v>0.78470392239999998</v>
      </c>
      <c r="AH227">
        <v>0.77823979330000004</v>
      </c>
      <c r="AI227">
        <v>0.77471853599999996</v>
      </c>
      <c r="AJ227">
        <v>0.77156097280000002</v>
      </c>
      <c r="AK227">
        <v>0.7688360139</v>
      </c>
      <c r="AL227">
        <v>0.7663060948</v>
      </c>
      <c r="AM227">
        <v>0.76394829500000005</v>
      </c>
      <c r="AN227">
        <v>0.76105966530000002</v>
      </c>
      <c r="AO227">
        <v>0.75768754900000002</v>
      </c>
      <c r="AP227">
        <v>0.75409430109999998</v>
      </c>
      <c r="AQ227">
        <v>0.75053085760000005</v>
      </c>
      <c r="AR227">
        <v>0.74687159970000006</v>
      </c>
      <c r="AS227">
        <v>0.74583549839999996</v>
      </c>
      <c r="AT227">
        <v>0.74466109309999995</v>
      </c>
      <c r="AU227">
        <v>0.74331890710000004</v>
      </c>
      <c r="AV227">
        <v>0.74189992540000005</v>
      </c>
      <c r="AW227">
        <v>0.74093767590000004</v>
      </c>
    </row>
    <row r="228" spans="2:49" x14ac:dyDescent="0.25">
      <c r="B228" t="s">
        <v>512</v>
      </c>
      <c r="C228">
        <v>0.19372928894524399</v>
      </c>
      <c r="D228">
        <v>0.196839675342774</v>
      </c>
      <c r="E228">
        <v>0.2010760788</v>
      </c>
      <c r="F228">
        <v>0.2108392167</v>
      </c>
      <c r="G228">
        <v>0.21538117470000001</v>
      </c>
      <c r="H228">
        <v>0.2163457205</v>
      </c>
      <c r="I228">
        <v>0.23006083660000001</v>
      </c>
      <c r="J228">
        <v>0.23970311529999999</v>
      </c>
      <c r="K228">
        <v>0.24133076410000001</v>
      </c>
      <c r="L228">
        <v>0.24612033999999999</v>
      </c>
      <c r="M228">
        <v>0.25527765689999998</v>
      </c>
      <c r="N228">
        <v>0.26782696979999998</v>
      </c>
      <c r="O228">
        <v>0.28303874229999998</v>
      </c>
      <c r="P228">
        <v>0.2909762454</v>
      </c>
      <c r="Q228">
        <v>0.2883665326</v>
      </c>
      <c r="R228">
        <v>0.28278037979999998</v>
      </c>
      <c r="S228">
        <v>0.31518372750000001</v>
      </c>
      <c r="T228">
        <v>0.29295941980000001</v>
      </c>
      <c r="U228">
        <v>0.2796905563</v>
      </c>
      <c r="V228">
        <v>0.26951927440000001</v>
      </c>
      <c r="W228">
        <v>0.27219607979999999</v>
      </c>
      <c r="X228">
        <v>0.27425437990000001</v>
      </c>
      <c r="Y228">
        <v>0.27701565480000001</v>
      </c>
      <c r="Z228">
        <v>0.27981833769999997</v>
      </c>
      <c r="AA228">
        <v>0.28228304900000001</v>
      </c>
      <c r="AB228">
        <v>0.28450857140000002</v>
      </c>
      <c r="AC228">
        <v>0.28668746899999997</v>
      </c>
      <c r="AD228">
        <v>0.28478376239999997</v>
      </c>
      <c r="AE228">
        <v>0.28281459920000002</v>
      </c>
      <c r="AF228">
        <v>0.28088286569999998</v>
      </c>
      <c r="AG228">
        <v>0.27896488489999999</v>
      </c>
      <c r="AH228">
        <v>0.27716102419999999</v>
      </c>
      <c r="AI228">
        <v>0.27634594439999999</v>
      </c>
      <c r="AJ228">
        <v>0.27565811089999998</v>
      </c>
      <c r="AK228">
        <v>0.27512279239999998</v>
      </c>
      <c r="AL228">
        <v>0.27467250519999997</v>
      </c>
      <c r="AM228">
        <v>0.27428242879999998</v>
      </c>
      <c r="AN228">
        <v>0.27377070219999999</v>
      </c>
      <c r="AO228">
        <v>0.2730821692</v>
      </c>
      <c r="AP228">
        <v>0.2723105508</v>
      </c>
      <c r="AQ228">
        <v>0.27154616110000002</v>
      </c>
      <c r="AR228">
        <v>0.27074350990000001</v>
      </c>
      <c r="AS228">
        <v>0.27071495270000001</v>
      </c>
      <c r="AT228">
        <v>0.270635827</v>
      </c>
      <c r="AU228">
        <v>0.27049521129999998</v>
      </c>
      <c r="AV228">
        <v>0.27032602090000002</v>
      </c>
      <c r="AW228">
        <v>0.27032279749999999</v>
      </c>
    </row>
    <row r="229" spans="2:49" x14ac:dyDescent="0.25">
      <c r="B229" t="s">
        <v>513</v>
      </c>
      <c r="C229">
        <v>0.38745857789048899</v>
      </c>
      <c r="D229">
        <v>0.39367935068554899</v>
      </c>
      <c r="E229">
        <v>0.4021521575</v>
      </c>
      <c r="F229">
        <v>0.45773532300000003</v>
      </c>
      <c r="G229">
        <v>0.50757919549999997</v>
      </c>
      <c r="H229">
        <v>0.5534487602</v>
      </c>
      <c r="I229">
        <v>0.63885874300000001</v>
      </c>
      <c r="J229">
        <v>0.72255159560000004</v>
      </c>
      <c r="K229">
        <v>0.78966140500000004</v>
      </c>
      <c r="L229">
        <v>0.87419590650000001</v>
      </c>
      <c r="M229">
        <v>0.98425381150000002</v>
      </c>
      <c r="N229">
        <v>1.12093814</v>
      </c>
      <c r="O229">
        <v>1.1964442879999999</v>
      </c>
      <c r="P229">
        <v>1.242291137</v>
      </c>
      <c r="Q229">
        <v>1.243454684</v>
      </c>
      <c r="R229">
        <v>1.231554504</v>
      </c>
      <c r="S229">
        <v>2.150302693</v>
      </c>
      <c r="T229">
        <v>2.1410590389999999</v>
      </c>
      <c r="U229">
        <v>2.1861639589999999</v>
      </c>
      <c r="V229">
        <v>2.2499097049999999</v>
      </c>
      <c r="W229">
        <v>2.3352694629999999</v>
      </c>
      <c r="X229">
        <v>2.4151285680000001</v>
      </c>
      <c r="Y229">
        <v>2.536756139</v>
      </c>
      <c r="Z229">
        <v>2.658691605</v>
      </c>
      <c r="AA229">
        <v>2.7772469160000002</v>
      </c>
      <c r="AB229">
        <v>2.8994409160000001</v>
      </c>
      <c r="AC229">
        <v>3.0207095580000001</v>
      </c>
      <c r="AD229">
        <v>3.1072372050000001</v>
      </c>
      <c r="AE229">
        <v>3.1921295650000001</v>
      </c>
      <c r="AF229">
        <v>3.2765058470000001</v>
      </c>
      <c r="AG229">
        <v>3.364673271</v>
      </c>
      <c r="AH229">
        <v>3.4532926129999999</v>
      </c>
      <c r="AI229">
        <v>3.5051188610000001</v>
      </c>
      <c r="AJ229">
        <v>3.5583039489999999</v>
      </c>
      <c r="AK229">
        <v>3.6132650210000001</v>
      </c>
      <c r="AL229">
        <v>3.6710608680000001</v>
      </c>
      <c r="AM229">
        <v>3.7295531290000001</v>
      </c>
      <c r="AN229">
        <v>3.782047859</v>
      </c>
      <c r="AO229">
        <v>3.8318234169999998</v>
      </c>
      <c r="AP229">
        <v>3.8801001849999999</v>
      </c>
      <c r="AQ229">
        <v>3.9281306690000002</v>
      </c>
      <c r="AR229">
        <v>3.9752517969999999</v>
      </c>
      <c r="AS229">
        <v>4.057642092</v>
      </c>
      <c r="AT229">
        <v>4.13922306</v>
      </c>
      <c r="AU229">
        <v>4.2197779540000004</v>
      </c>
      <c r="AV229">
        <v>4.2997739490000004</v>
      </c>
      <c r="AW229">
        <v>4.3823386979999999</v>
      </c>
    </row>
    <row r="230" spans="2:49" x14ac:dyDescent="0.25">
      <c r="B230" t="s">
        <v>514</v>
      </c>
      <c r="C230">
        <v>1.1905732046364299</v>
      </c>
      <c r="D230">
        <v>1.2096882425386799</v>
      </c>
      <c r="E230">
        <v>1.2291103860000001</v>
      </c>
      <c r="F230">
        <v>1.2315558609999999</v>
      </c>
      <c r="G230">
        <v>1.144862748</v>
      </c>
      <c r="H230">
        <v>0.92594475499999995</v>
      </c>
      <c r="I230">
        <v>1.01780589</v>
      </c>
      <c r="J230">
        <v>1.042128135</v>
      </c>
      <c r="K230">
        <v>0.98354281060000004</v>
      </c>
      <c r="L230">
        <v>0.97429107599999998</v>
      </c>
      <c r="M230">
        <v>0.97856884450000003</v>
      </c>
      <c r="N230">
        <v>0.95329192539999996</v>
      </c>
      <c r="O230">
        <v>0.94684225339999994</v>
      </c>
      <c r="P230">
        <v>0.93489881460000002</v>
      </c>
      <c r="Q230">
        <v>0.92201793210000005</v>
      </c>
      <c r="R230">
        <v>0.91099595619999996</v>
      </c>
      <c r="S230">
        <v>0.897839006</v>
      </c>
      <c r="T230">
        <v>0.885881692</v>
      </c>
      <c r="U230">
        <v>0.88509693509999998</v>
      </c>
      <c r="V230">
        <v>0.88776124249999999</v>
      </c>
      <c r="W230">
        <v>0.88882087740000004</v>
      </c>
      <c r="X230">
        <v>0.88998457119999996</v>
      </c>
      <c r="Y230">
        <v>0.89242896790000004</v>
      </c>
      <c r="Z230">
        <v>0.89854436029999996</v>
      </c>
      <c r="AA230">
        <v>0.90661547980000001</v>
      </c>
      <c r="AB230">
        <v>0.91618233049999998</v>
      </c>
      <c r="AC230">
        <v>0.92702903749999999</v>
      </c>
      <c r="AD230">
        <v>0.93907936569999995</v>
      </c>
      <c r="AE230">
        <v>0.95184247690000001</v>
      </c>
      <c r="AF230">
        <v>0.96535651369999997</v>
      </c>
      <c r="AG230">
        <v>0.97948565310000002</v>
      </c>
      <c r="AH230">
        <v>0.99414360459999995</v>
      </c>
      <c r="AI230">
        <v>1.0091946709999999</v>
      </c>
      <c r="AJ230">
        <v>1.0246280489999999</v>
      </c>
      <c r="AK230">
        <v>1.0405628099999999</v>
      </c>
      <c r="AL230">
        <v>1.056850643</v>
      </c>
      <c r="AM230">
        <v>1.073448682</v>
      </c>
      <c r="AN230">
        <v>1.089679611</v>
      </c>
      <c r="AO230">
        <v>1.1056172319999999</v>
      </c>
      <c r="AP230">
        <v>1.1213258319999999</v>
      </c>
      <c r="AQ230">
        <v>1.1369557669999999</v>
      </c>
      <c r="AR230">
        <v>1.1523059630000001</v>
      </c>
      <c r="AS230">
        <v>1.167595524</v>
      </c>
      <c r="AT230">
        <v>1.183290628</v>
      </c>
      <c r="AU230">
        <v>1.1991699170000001</v>
      </c>
      <c r="AV230">
        <v>1.215147191</v>
      </c>
      <c r="AW230">
        <v>1.2315362759999999</v>
      </c>
    </row>
    <row r="231" spans="2:49" x14ac:dyDescent="0.25">
      <c r="B231" t="s">
        <v>515</v>
      </c>
      <c r="C231">
        <v>1.7112081308179601</v>
      </c>
      <c r="D231">
        <v>1.7386821308642</v>
      </c>
      <c r="E231">
        <v>1.7665970230000001</v>
      </c>
      <c r="F231">
        <v>1.7872952049999999</v>
      </c>
      <c r="G231">
        <v>1.8117362669999999</v>
      </c>
      <c r="H231">
        <v>1.7013464309999999</v>
      </c>
      <c r="I231">
        <v>1.7757301080000001</v>
      </c>
      <c r="J231">
        <v>1.811414115</v>
      </c>
      <c r="K231">
        <v>1.795157876</v>
      </c>
      <c r="L231">
        <v>1.8035634190000001</v>
      </c>
      <c r="M231">
        <v>1.811236461</v>
      </c>
      <c r="N231">
        <v>1.8451736379999999</v>
      </c>
      <c r="O231">
        <v>1.8971338579999999</v>
      </c>
      <c r="P231">
        <v>1.93106632</v>
      </c>
      <c r="Q231">
        <v>1.956939878</v>
      </c>
      <c r="R231">
        <v>1.9881141200000001</v>
      </c>
      <c r="S231">
        <v>1.9684206120000001</v>
      </c>
      <c r="T231">
        <v>1.949880576</v>
      </c>
      <c r="U231">
        <v>1.945834872</v>
      </c>
      <c r="V231">
        <v>1.9531014339999999</v>
      </c>
      <c r="W231">
        <v>1.9607164640000001</v>
      </c>
      <c r="X231">
        <v>1.9685262320000001</v>
      </c>
      <c r="Y231">
        <v>1.983916199</v>
      </c>
      <c r="Z231">
        <v>2.0059297229999999</v>
      </c>
      <c r="AA231">
        <v>2.0326446979999999</v>
      </c>
      <c r="AB231">
        <v>2.0626221720000002</v>
      </c>
      <c r="AC231">
        <v>2.0948978459999998</v>
      </c>
      <c r="AD231">
        <v>2.1288414580000001</v>
      </c>
      <c r="AE231">
        <v>2.1639968330000001</v>
      </c>
      <c r="AF231">
        <v>2.200124819</v>
      </c>
      <c r="AG231">
        <v>2.2370875319999999</v>
      </c>
      <c r="AH231">
        <v>2.2748100529999999</v>
      </c>
      <c r="AI231">
        <v>2.3132386519999999</v>
      </c>
      <c r="AJ231">
        <v>2.3524380169999999</v>
      </c>
      <c r="AK231">
        <v>2.392357547</v>
      </c>
      <c r="AL231">
        <v>2.4329838709999998</v>
      </c>
      <c r="AM231">
        <v>2.4742934660000002</v>
      </c>
      <c r="AN231">
        <v>2.514721293</v>
      </c>
      <c r="AO231">
        <v>2.5547612970000002</v>
      </c>
      <c r="AP231">
        <v>2.5946960680000002</v>
      </c>
      <c r="AQ231">
        <v>2.6347372519999999</v>
      </c>
      <c r="AR231">
        <v>2.6749543490000001</v>
      </c>
      <c r="AS231">
        <v>2.71449871</v>
      </c>
      <c r="AT231">
        <v>2.7536912789999999</v>
      </c>
      <c r="AU231">
        <v>2.7927214189999998</v>
      </c>
      <c r="AV231">
        <v>2.8317045859999999</v>
      </c>
      <c r="AW231">
        <v>2.8707551910000002</v>
      </c>
    </row>
    <row r="232" spans="2:49" x14ac:dyDescent="0.25">
      <c r="B232" t="s">
        <v>516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</row>
    <row r="233" spans="2:49" x14ac:dyDescent="0.25">
      <c r="B233" t="s">
        <v>517</v>
      </c>
      <c r="C233">
        <v>1.5692072404564801</v>
      </c>
      <c r="D233">
        <v>1.5944013702764701</v>
      </c>
      <c r="E233">
        <v>1.620000125</v>
      </c>
      <c r="F233">
        <v>1.638809427</v>
      </c>
      <c r="G233">
        <v>1.6646779549999999</v>
      </c>
      <c r="H233">
        <v>1.5508689470000001</v>
      </c>
      <c r="I233">
        <v>1.628228214</v>
      </c>
      <c r="J233">
        <v>1.6778503929999999</v>
      </c>
      <c r="K233">
        <v>1.671130776</v>
      </c>
      <c r="L233">
        <v>1.679255503</v>
      </c>
      <c r="M233">
        <v>1.6854006539999999</v>
      </c>
      <c r="N233">
        <v>1.6981167559999999</v>
      </c>
      <c r="O233">
        <v>1.7766452159999999</v>
      </c>
      <c r="P233">
        <v>1.8656205779999999</v>
      </c>
      <c r="Q233">
        <v>1.9500288189999999</v>
      </c>
      <c r="R233">
        <v>2.0205496479999998</v>
      </c>
      <c r="S233">
        <v>2.0285577479999999</v>
      </c>
      <c r="T233">
        <v>2.0018954500000001</v>
      </c>
      <c r="U233">
        <v>1.9831633470000001</v>
      </c>
      <c r="V233">
        <v>1.9757903729999999</v>
      </c>
      <c r="W233">
        <v>1.9691651379999999</v>
      </c>
      <c r="X233">
        <v>1.9633725209999999</v>
      </c>
      <c r="Y233">
        <v>1.975857365</v>
      </c>
      <c r="Z233">
        <v>1.9962654470000001</v>
      </c>
      <c r="AA233">
        <v>2.020086735</v>
      </c>
      <c r="AB233">
        <v>2.0456675500000001</v>
      </c>
      <c r="AC233">
        <v>2.0725486310000001</v>
      </c>
      <c r="AD233">
        <v>2.100798546</v>
      </c>
      <c r="AE233">
        <v>2.1301796300000002</v>
      </c>
      <c r="AF233">
        <v>2.1606629320000001</v>
      </c>
      <c r="AG233">
        <v>2.1921767069999998</v>
      </c>
      <c r="AH233">
        <v>2.2246492689999999</v>
      </c>
      <c r="AI233">
        <v>2.2582720959999998</v>
      </c>
      <c r="AJ233">
        <v>2.2929764100000001</v>
      </c>
      <c r="AK233">
        <v>2.3285855870000001</v>
      </c>
      <c r="AL233">
        <v>2.3649945610000001</v>
      </c>
      <c r="AM233">
        <v>2.40213411</v>
      </c>
      <c r="AN233">
        <v>2.4392955789999999</v>
      </c>
      <c r="AO233">
        <v>2.476624267</v>
      </c>
      <c r="AP233">
        <v>2.5141506730000001</v>
      </c>
      <c r="AQ233">
        <v>2.5519241930000001</v>
      </c>
      <c r="AR233">
        <v>2.5899171249999999</v>
      </c>
      <c r="AS233">
        <v>2.6274184730000001</v>
      </c>
      <c r="AT233">
        <v>2.6644770040000001</v>
      </c>
      <c r="AU233">
        <v>2.7012247930000002</v>
      </c>
      <c r="AV233">
        <v>2.7377684329999998</v>
      </c>
      <c r="AW233">
        <v>2.7741882160000002</v>
      </c>
    </row>
    <row r="234" spans="2:49" x14ac:dyDescent="0.25">
      <c r="B234" t="s">
        <v>518</v>
      </c>
      <c r="C234">
        <v>0.99189533402801899</v>
      </c>
      <c r="D234">
        <v>0.99189533402801799</v>
      </c>
      <c r="E234">
        <v>0.99189532579999995</v>
      </c>
      <c r="F234">
        <v>0.98719184500000001</v>
      </c>
      <c r="G234">
        <v>0.98252794320000003</v>
      </c>
      <c r="H234">
        <v>0.97786161770000002</v>
      </c>
      <c r="I234">
        <v>0.97325032050000004</v>
      </c>
      <c r="J234">
        <v>0.96866348930000001</v>
      </c>
      <c r="K234">
        <v>0.96410652370000005</v>
      </c>
      <c r="L234">
        <v>0.95957519879999997</v>
      </c>
      <c r="M234">
        <v>0.95505164679999999</v>
      </c>
      <c r="N234">
        <v>0.950562923</v>
      </c>
      <c r="O234">
        <v>0.94784107179999999</v>
      </c>
      <c r="P234">
        <v>0.94498908500000001</v>
      </c>
      <c r="Q234">
        <v>0.94200336350000002</v>
      </c>
      <c r="R234">
        <v>0.93884606199999998</v>
      </c>
      <c r="S234">
        <v>0.95295819420000005</v>
      </c>
      <c r="T234">
        <v>0.95006162029999996</v>
      </c>
      <c r="U234">
        <v>0.94719890819999997</v>
      </c>
      <c r="V234">
        <v>0.94437636920000001</v>
      </c>
      <c r="W234">
        <v>0.94264437199999995</v>
      </c>
      <c r="X234">
        <v>0.94090464139999996</v>
      </c>
      <c r="Y234">
        <v>0.94094626889999999</v>
      </c>
      <c r="Z234">
        <v>0.94098844969999995</v>
      </c>
      <c r="AA234">
        <v>0.94103125259999998</v>
      </c>
      <c r="AB234">
        <v>0.94105620749999996</v>
      </c>
      <c r="AC234">
        <v>0.94108006919999998</v>
      </c>
      <c r="AD234">
        <v>0.94117768270000002</v>
      </c>
      <c r="AE234">
        <v>0.94127962590000003</v>
      </c>
      <c r="AF234">
        <v>0.94138574760000004</v>
      </c>
      <c r="AG234">
        <v>0.94148810000000005</v>
      </c>
      <c r="AH234">
        <v>0.94159463089999995</v>
      </c>
      <c r="AI234">
        <v>0.94162446740000005</v>
      </c>
      <c r="AJ234">
        <v>0.94165402389999997</v>
      </c>
      <c r="AK234">
        <v>0.94168260820000005</v>
      </c>
      <c r="AL234">
        <v>0.94172034559999995</v>
      </c>
      <c r="AM234">
        <v>0.94175764579999999</v>
      </c>
      <c r="AN234">
        <v>0.94160333119999995</v>
      </c>
      <c r="AO234">
        <v>0.94144247950000004</v>
      </c>
      <c r="AP234">
        <v>0.9412746287</v>
      </c>
      <c r="AQ234">
        <v>0.9410988227</v>
      </c>
      <c r="AR234">
        <v>0.94091513309999997</v>
      </c>
      <c r="AS234">
        <v>0.94069016569999997</v>
      </c>
      <c r="AT234">
        <v>0.94046019820000004</v>
      </c>
      <c r="AU234">
        <v>0.94022514960000003</v>
      </c>
      <c r="AV234">
        <v>0.93998458029999998</v>
      </c>
      <c r="AW234">
        <v>0.9397363178</v>
      </c>
    </row>
    <row r="235" spans="2:49" x14ac:dyDescent="0.25">
      <c r="B235" t="s">
        <v>519</v>
      </c>
      <c r="C235">
        <v>8.10466597198101E-3</v>
      </c>
      <c r="D235">
        <v>8.10466597198101E-3</v>
      </c>
      <c r="E235">
        <v>8.1046741800000002E-3</v>
      </c>
      <c r="F235">
        <v>1.2808155E-2</v>
      </c>
      <c r="G235">
        <v>1.74720568E-2</v>
      </c>
      <c r="H235">
        <v>2.2138382299999999E-2</v>
      </c>
      <c r="I235">
        <v>2.6749679500000002E-2</v>
      </c>
      <c r="J235">
        <v>3.13365107E-2</v>
      </c>
      <c r="K235">
        <v>3.5893476299999998E-2</v>
      </c>
      <c r="L235">
        <v>4.0424801199999999E-2</v>
      </c>
      <c r="M235">
        <v>4.4948353199999999E-2</v>
      </c>
      <c r="N235">
        <v>4.9437077000000003E-2</v>
      </c>
      <c r="O235">
        <v>5.2158928200000003E-2</v>
      </c>
      <c r="P235">
        <v>5.5010915000000001E-2</v>
      </c>
      <c r="Q235">
        <v>5.7996636499999997E-2</v>
      </c>
      <c r="R235">
        <v>6.1153937999999998E-2</v>
      </c>
      <c r="S235">
        <v>4.7041805800000003E-2</v>
      </c>
      <c r="T235">
        <v>4.99383797E-2</v>
      </c>
      <c r="U235">
        <v>5.2801091799999998E-2</v>
      </c>
      <c r="V235">
        <v>5.5623630799999997E-2</v>
      </c>
      <c r="W235">
        <v>5.7355627999999999E-2</v>
      </c>
      <c r="X235">
        <v>5.9095358600000002E-2</v>
      </c>
      <c r="Y235">
        <v>5.90537311E-2</v>
      </c>
      <c r="Z235">
        <v>5.90115503E-2</v>
      </c>
      <c r="AA235">
        <v>5.89687474E-2</v>
      </c>
      <c r="AB235">
        <v>5.8943792500000002E-2</v>
      </c>
      <c r="AC235">
        <v>5.8919930799999999E-2</v>
      </c>
      <c r="AD235">
        <v>5.8822317300000003E-2</v>
      </c>
      <c r="AE235">
        <v>5.87203741E-2</v>
      </c>
      <c r="AF235">
        <v>5.8614252399999997E-2</v>
      </c>
      <c r="AG235">
        <v>5.8511899999999999E-2</v>
      </c>
      <c r="AH235">
        <v>5.84053691E-2</v>
      </c>
      <c r="AI235">
        <v>5.8375532600000002E-2</v>
      </c>
      <c r="AJ235">
        <v>5.8345976100000002E-2</v>
      </c>
      <c r="AK235">
        <v>5.83173918E-2</v>
      </c>
      <c r="AL235">
        <v>5.8279654399999999E-2</v>
      </c>
      <c r="AM235">
        <v>5.8242354199999999E-2</v>
      </c>
      <c r="AN235">
        <v>5.8396668800000003E-2</v>
      </c>
      <c r="AO235">
        <v>5.8557520500000002E-2</v>
      </c>
      <c r="AP235">
        <v>5.8725371300000002E-2</v>
      </c>
      <c r="AQ235">
        <v>5.8901177300000003E-2</v>
      </c>
      <c r="AR235">
        <v>5.9084866899999998E-2</v>
      </c>
      <c r="AS235">
        <v>5.9309834300000003E-2</v>
      </c>
      <c r="AT235">
        <v>5.95398018E-2</v>
      </c>
      <c r="AU235">
        <v>5.9774850400000003E-2</v>
      </c>
      <c r="AV235">
        <v>6.0015419700000003E-2</v>
      </c>
      <c r="AW235">
        <v>6.0263682200000002E-2</v>
      </c>
    </row>
    <row r="236" spans="2:49" x14ac:dyDescent="0.25">
      <c r="B236" t="s">
        <v>520</v>
      </c>
      <c r="C236">
        <v>0.79896379760487002</v>
      </c>
      <c r="D236">
        <v>0.79896379760486902</v>
      </c>
      <c r="E236">
        <v>0.79896379760000003</v>
      </c>
      <c r="F236">
        <v>0.79854263209999998</v>
      </c>
      <c r="G236">
        <v>0.79812168849999998</v>
      </c>
      <c r="H236">
        <v>0.79770096690000003</v>
      </c>
      <c r="I236">
        <v>0.79728046699999999</v>
      </c>
      <c r="J236">
        <v>0.79686018879999998</v>
      </c>
      <c r="K236">
        <v>0.79644013209999998</v>
      </c>
      <c r="L236">
        <v>0.79602029689999998</v>
      </c>
      <c r="M236">
        <v>0.79560068299999998</v>
      </c>
      <c r="N236">
        <v>0.79518129029999995</v>
      </c>
      <c r="O236">
        <v>0.78222990709999995</v>
      </c>
      <c r="P236">
        <v>0.76778352620000001</v>
      </c>
      <c r="Q236">
        <v>0.75177697219999995</v>
      </c>
      <c r="R236">
        <v>0.73415414150000002</v>
      </c>
      <c r="S236">
        <v>0.69408091299999997</v>
      </c>
      <c r="T236">
        <v>0.69306060079999998</v>
      </c>
      <c r="U236">
        <v>0.69208266200000002</v>
      </c>
      <c r="V236">
        <v>0.69114451089999995</v>
      </c>
      <c r="W236">
        <v>0.68868891460000004</v>
      </c>
      <c r="X236">
        <v>0.68626280289999997</v>
      </c>
      <c r="Y236">
        <v>0.67775046579999998</v>
      </c>
      <c r="Z236">
        <v>0.66938119969999998</v>
      </c>
      <c r="AA236">
        <v>0.66115142760000001</v>
      </c>
      <c r="AB236">
        <v>0.65475837879999998</v>
      </c>
      <c r="AC236">
        <v>0.64846858620000003</v>
      </c>
      <c r="AD236">
        <v>0.63469239889999995</v>
      </c>
      <c r="AE236">
        <v>0.62123754340000004</v>
      </c>
      <c r="AF236">
        <v>0.60809290640000002</v>
      </c>
      <c r="AG236">
        <v>0.59456247490000003</v>
      </c>
      <c r="AH236">
        <v>0.58133482650000001</v>
      </c>
      <c r="AI236">
        <v>0.5666115799</v>
      </c>
      <c r="AJ236">
        <v>0.55218208820000003</v>
      </c>
      <c r="AK236">
        <v>0.53803764679999999</v>
      </c>
      <c r="AL236">
        <v>0.52355173580000003</v>
      </c>
      <c r="AM236">
        <v>0.50934324639999995</v>
      </c>
      <c r="AN236">
        <v>0.4958055864</v>
      </c>
      <c r="AO236">
        <v>0.48247065709999998</v>
      </c>
      <c r="AP236">
        <v>0.4693339386</v>
      </c>
      <c r="AQ236">
        <v>0.45639104400000002</v>
      </c>
      <c r="AR236">
        <v>0.4436377152</v>
      </c>
      <c r="AS236">
        <v>0.42915867419999998</v>
      </c>
      <c r="AT236">
        <v>0.4148590452</v>
      </c>
      <c r="AU236">
        <v>0.40073551400000001</v>
      </c>
      <c r="AV236">
        <v>0.38678484769999999</v>
      </c>
      <c r="AW236">
        <v>0.3730038919</v>
      </c>
    </row>
    <row r="237" spans="2:49" x14ac:dyDescent="0.25">
      <c r="B237" t="s">
        <v>521</v>
      </c>
      <c r="C237">
        <v>1.02537481030392E-2</v>
      </c>
      <c r="D237">
        <v>1.02537481030392E-2</v>
      </c>
      <c r="E237">
        <v>1.02537481E-2</v>
      </c>
      <c r="F237">
        <v>9.28913229E-3</v>
      </c>
      <c r="G237">
        <v>8.4152621800000008E-3</v>
      </c>
      <c r="H237">
        <v>7.6236009400000001E-3</v>
      </c>
      <c r="I237">
        <v>6.9064147999999999E-3</v>
      </c>
      <c r="J237">
        <v>6.2566975599999998E-3</v>
      </c>
      <c r="K237">
        <v>5.6681021099999999E-3</v>
      </c>
      <c r="L237">
        <v>5.1348784699999997E-3</v>
      </c>
      <c r="M237">
        <v>4.6518175500000003E-3</v>
      </c>
      <c r="N237">
        <v>4.21420033E-3</v>
      </c>
      <c r="O237">
        <v>3.8372227699999999E-3</v>
      </c>
      <c r="P237">
        <v>3.4862213600000001E-3</v>
      </c>
      <c r="Q237">
        <v>3.1596484300000002E-3</v>
      </c>
      <c r="R237">
        <v>2.8560813299999999E-3</v>
      </c>
      <c r="S237">
        <v>2.9085724800000001E-3</v>
      </c>
      <c r="T237">
        <v>4.7403159399999999E-3</v>
      </c>
      <c r="U237">
        <v>6.4959871600000002E-3</v>
      </c>
      <c r="V237">
        <v>8.1802286499999995E-3</v>
      </c>
      <c r="W237">
        <v>7.0718760800000001E-3</v>
      </c>
      <c r="X237">
        <v>5.9768316400000002E-3</v>
      </c>
      <c r="Y237">
        <v>5.8664569800000003E-3</v>
      </c>
      <c r="Z237">
        <v>5.7579374500000002E-3</v>
      </c>
      <c r="AA237">
        <v>5.6512266499999997E-3</v>
      </c>
      <c r="AB237">
        <v>5.5609613300000001E-3</v>
      </c>
      <c r="AC237">
        <v>5.4721539300000002E-3</v>
      </c>
      <c r="AD237">
        <v>5.5302444400000001E-3</v>
      </c>
      <c r="AE237">
        <v>5.5869799900000001E-3</v>
      </c>
      <c r="AF237">
        <v>5.6424074200000004E-3</v>
      </c>
      <c r="AG237">
        <v>5.6994452399999999E-3</v>
      </c>
      <c r="AH237">
        <v>5.7552066799999996E-3</v>
      </c>
      <c r="AI237">
        <v>5.6820847899999999E-3</v>
      </c>
      <c r="AJ237">
        <v>5.6104218100000002E-3</v>
      </c>
      <c r="AK237">
        <v>5.5401745099999998E-3</v>
      </c>
      <c r="AL237">
        <v>5.4682570800000004E-3</v>
      </c>
      <c r="AM237">
        <v>5.39771696E-3</v>
      </c>
      <c r="AN237">
        <v>5.4498631800000003E-3</v>
      </c>
      <c r="AO237">
        <v>5.5012285000000001E-3</v>
      </c>
      <c r="AP237">
        <v>5.5518303200000002E-3</v>
      </c>
      <c r="AQ237">
        <v>5.6016855499999999E-3</v>
      </c>
      <c r="AR237">
        <v>5.6508105800000003E-3</v>
      </c>
      <c r="AS237">
        <v>5.6479370500000002E-3</v>
      </c>
      <c r="AT237">
        <v>5.6450991200000002E-3</v>
      </c>
      <c r="AU237">
        <v>5.6422961400000001E-3</v>
      </c>
      <c r="AV237">
        <v>5.63952746E-3</v>
      </c>
      <c r="AW237">
        <v>5.6367924699999997E-3</v>
      </c>
    </row>
    <row r="238" spans="2:49" x14ac:dyDescent="0.25">
      <c r="B238" t="s">
        <v>522</v>
      </c>
      <c r="C238">
        <v>4.0949078402655603E-2</v>
      </c>
      <c r="D238">
        <v>4.0949078402655603E-2</v>
      </c>
      <c r="E238">
        <v>4.0949078399999998E-2</v>
      </c>
      <c r="F238">
        <v>3.93031244E-2</v>
      </c>
      <c r="G238">
        <v>3.7723329700000002E-2</v>
      </c>
      <c r="H238">
        <v>3.62070351E-2</v>
      </c>
      <c r="I238">
        <v>3.4751688099999997E-2</v>
      </c>
      <c r="J238">
        <v>3.3354839099999999E-2</v>
      </c>
      <c r="K238">
        <v>3.20141366E-2</v>
      </c>
      <c r="L238">
        <v>3.0727323800000001E-2</v>
      </c>
      <c r="M238">
        <v>2.94922346E-2</v>
      </c>
      <c r="N238">
        <v>2.83067901E-2</v>
      </c>
      <c r="O238">
        <v>3.1063401899999999E-2</v>
      </c>
      <c r="P238">
        <v>3.40128887E-2</v>
      </c>
      <c r="Q238">
        <v>3.71521436E-2</v>
      </c>
      <c r="R238">
        <v>4.0473637700000002E-2</v>
      </c>
      <c r="S238">
        <v>6.1546973300000002E-2</v>
      </c>
      <c r="T238">
        <v>4.6782661500000003E-2</v>
      </c>
      <c r="U238">
        <v>3.2631510900000001E-2</v>
      </c>
      <c r="V238">
        <v>1.9056101999999998E-2</v>
      </c>
      <c r="W238">
        <v>1.8253908999999999E-2</v>
      </c>
      <c r="X238">
        <v>1.7461348000000002E-2</v>
      </c>
      <c r="Y238">
        <v>1.7267602999999999E-2</v>
      </c>
      <c r="Z238">
        <v>1.7077114399999999E-2</v>
      </c>
      <c r="AA238">
        <v>1.68898008E-2</v>
      </c>
      <c r="AB238">
        <v>1.6748364599999999E-2</v>
      </c>
      <c r="AC238">
        <v>1.6609212799999998E-2</v>
      </c>
      <c r="AD238">
        <v>1.6592279000000001E-2</v>
      </c>
      <c r="AE238">
        <v>1.6575740299999999E-2</v>
      </c>
      <c r="AF238">
        <v>1.65595828E-2</v>
      </c>
      <c r="AG238">
        <v>1.6543038600000001E-2</v>
      </c>
      <c r="AH238">
        <v>1.65268646E-2</v>
      </c>
      <c r="AI238">
        <v>1.6506447800000001E-2</v>
      </c>
      <c r="AJ238">
        <v>1.64864383E-2</v>
      </c>
      <c r="AK238">
        <v>1.6466824000000001E-2</v>
      </c>
      <c r="AL238">
        <v>1.6446748300000001E-2</v>
      </c>
      <c r="AM238">
        <v>1.64270571E-2</v>
      </c>
      <c r="AN238">
        <v>1.6406935399999999E-2</v>
      </c>
      <c r="AO238">
        <v>1.6387115099999999E-2</v>
      </c>
      <c r="AP238">
        <v>1.63675894E-2</v>
      </c>
      <c r="AQ238">
        <v>1.6348351800000001E-2</v>
      </c>
      <c r="AR238">
        <v>1.6329395999999999E-2</v>
      </c>
      <c r="AS238">
        <v>2.22887264E-2</v>
      </c>
      <c r="AT238">
        <v>2.81742138E-2</v>
      </c>
      <c r="AU238">
        <v>3.39872222E-2</v>
      </c>
      <c r="AV238">
        <v>3.9729082399999997E-2</v>
      </c>
      <c r="AW238">
        <v>4.5401092599999998E-2</v>
      </c>
    </row>
    <row r="239" spans="2:49" x14ac:dyDescent="0.25">
      <c r="B239" t="s">
        <v>523</v>
      </c>
      <c r="C239">
        <v>4.0858446639591303E-2</v>
      </c>
      <c r="D239">
        <v>4.0858446639591303E-2</v>
      </c>
      <c r="E239">
        <v>4.0858446600000001E-2</v>
      </c>
      <c r="F239">
        <v>3.8169239799999997E-2</v>
      </c>
      <c r="G239">
        <v>3.5657030200000002E-2</v>
      </c>
      <c r="H239">
        <v>3.33101684E-2</v>
      </c>
      <c r="I239">
        <v>3.1117771499999999E-2</v>
      </c>
      <c r="J239">
        <v>2.9069672899999999E-2</v>
      </c>
      <c r="K239">
        <v>2.7156375399999998E-2</v>
      </c>
      <c r="L239">
        <v>2.5369006699999998E-2</v>
      </c>
      <c r="M239">
        <v>2.3699278399999999E-2</v>
      </c>
      <c r="N239">
        <v>2.2139447600000001E-2</v>
      </c>
      <c r="O239">
        <v>2.0123113299999999E-2</v>
      </c>
      <c r="P239">
        <v>1.8249865800000001E-2</v>
      </c>
      <c r="Q239">
        <v>1.6510872900000001E-2</v>
      </c>
      <c r="R239">
        <v>1.48980146E-2</v>
      </c>
      <c r="S239">
        <v>5.7328033000000004E-3</v>
      </c>
      <c r="T239">
        <v>4.6851091799999999E-3</v>
      </c>
      <c r="U239">
        <v>3.6809257700000002E-3</v>
      </c>
      <c r="V239">
        <v>2.7175976999999998E-3</v>
      </c>
      <c r="W239">
        <v>2.1373302200000002E-3</v>
      </c>
      <c r="X239">
        <v>1.56403009E-3</v>
      </c>
      <c r="Y239">
        <v>1.54612841E-3</v>
      </c>
      <c r="Z239">
        <v>1.5285276199999999E-3</v>
      </c>
      <c r="AA239">
        <v>1.5112201900000001E-3</v>
      </c>
      <c r="AB239">
        <v>1.49802946E-3</v>
      </c>
      <c r="AC239">
        <v>1.48505177E-3</v>
      </c>
      <c r="AD239">
        <v>1.4831638899999999E-3</v>
      </c>
      <c r="AE239">
        <v>1.48132004E-3</v>
      </c>
      <c r="AF239">
        <v>1.47951871E-3</v>
      </c>
      <c r="AG239">
        <v>1.47766504E-3</v>
      </c>
      <c r="AH239">
        <v>1.47585285E-3</v>
      </c>
      <c r="AI239">
        <v>1.47396348E-3</v>
      </c>
      <c r="AJ239">
        <v>1.4721118E-3</v>
      </c>
      <c r="AK239">
        <v>1.4702966899999999E-3</v>
      </c>
      <c r="AL239">
        <v>1.4684384400000001E-3</v>
      </c>
      <c r="AM239">
        <v>1.4666157700000001E-3</v>
      </c>
      <c r="AN239">
        <v>1.46475898E-3</v>
      </c>
      <c r="AO239">
        <v>1.4629299899999999E-3</v>
      </c>
      <c r="AP239">
        <v>1.46112819E-3</v>
      </c>
      <c r="AQ239">
        <v>1.4593529699999999E-3</v>
      </c>
      <c r="AR239">
        <v>1.45760376E-3</v>
      </c>
      <c r="AS239">
        <v>1.45180257E-3</v>
      </c>
      <c r="AT239">
        <v>1.44607326E-3</v>
      </c>
      <c r="AU239">
        <v>1.44041451E-3</v>
      </c>
      <c r="AV239">
        <v>1.43482502E-3</v>
      </c>
      <c r="AW239">
        <v>1.4293035300000001E-3</v>
      </c>
    </row>
    <row r="240" spans="2:49" x14ac:dyDescent="0.25">
      <c r="B240" t="s">
        <v>524</v>
      </c>
      <c r="C240">
        <v>8.2546962733871607E-3</v>
      </c>
      <c r="D240">
        <v>8.2546962733871607E-3</v>
      </c>
      <c r="E240">
        <v>8.2546962700000004E-3</v>
      </c>
      <c r="F240">
        <v>1.3385109900000001E-2</v>
      </c>
      <c r="G240">
        <v>1.8063529700000001E-2</v>
      </c>
      <c r="H240">
        <v>2.2286687400000001E-2</v>
      </c>
      <c r="I240">
        <v>2.6043462699999999E-2</v>
      </c>
      <c r="J240">
        <v>2.93135359E-2</v>
      </c>
      <c r="K240">
        <v>3.2065675000000002E-2</v>
      </c>
      <c r="L240">
        <v>3.4255574300000001E-2</v>
      </c>
      <c r="M240">
        <v>3.58231387E-2</v>
      </c>
      <c r="N240">
        <v>3.6689084400000002E-2</v>
      </c>
      <c r="O240">
        <v>4.1917166399999997E-2</v>
      </c>
      <c r="P240">
        <v>4.7784062400000001E-2</v>
      </c>
      <c r="Q240">
        <v>5.4340055399999997E-2</v>
      </c>
      <c r="R240">
        <v>6.1631833800000001E-2</v>
      </c>
      <c r="S240">
        <v>8.39523571E-2</v>
      </c>
      <c r="T240">
        <v>8.8159484400000002E-2</v>
      </c>
      <c r="U240">
        <v>9.2191889900000004E-2</v>
      </c>
      <c r="V240">
        <v>9.6060236399999999E-2</v>
      </c>
      <c r="W240">
        <v>0.1042878832</v>
      </c>
      <c r="X240">
        <v>0.1124167397</v>
      </c>
      <c r="Y240">
        <v>0.1188589171</v>
      </c>
      <c r="Z240">
        <v>0.12519281779999999</v>
      </c>
      <c r="AA240">
        <v>0.13142114860000001</v>
      </c>
      <c r="AB240">
        <v>0.1353528678</v>
      </c>
      <c r="AC240">
        <v>0.13922108429999999</v>
      </c>
      <c r="AD240">
        <v>0.14589482249999999</v>
      </c>
      <c r="AE240">
        <v>0.1524128947</v>
      </c>
      <c r="AF240">
        <v>0.15878068449999999</v>
      </c>
      <c r="AG240">
        <v>0.16533276180000001</v>
      </c>
      <c r="AH240">
        <v>0.17173821719999999</v>
      </c>
      <c r="AI240">
        <v>0.17830255079999999</v>
      </c>
      <c r="AJ240">
        <v>0.1847359143</v>
      </c>
      <c r="AK240">
        <v>0.1910421887</v>
      </c>
      <c r="AL240">
        <v>0.1974979879</v>
      </c>
      <c r="AM240">
        <v>0.2038301512</v>
      </c>
      <c r="AN240">
        <v>0.21036127960000001</v>
      </c>
      <c r="AO240">
        <v>0.21679460219999999</v>
      </c>
      <c r="AP240">
        <v>0.22313229970000001</v>
      </c>
      <c r="AQ240">
        <v>0.2293764885</v>
      </c>
      <c r="AR240">
        <v>0.23552922300000001</v>
      </c>
      <c r="AS240">
        <v>0.2412355598</v>
      </c>
      <c r="AT240">
        <v>0.24687118850000001</v>
      </c>
      <c r="AU240">
        <v>0.25243741520000001</v>
      </c>
      <c r="AV240">
        <v>0.25793551419999999</v>
      </c>
      <c r="AW240">
        <v>0.26336672849999998</v>
      </c>
    </row>
    <row r="241" spans="2:49" x14ac:dyDescent="0.25">
      <c r="B241" t="s">
        <v>525</v>
      </c>
      <c r="C241">
        <v>1.85730666151211E-3</v>
      </c>
      <c r="D241">
        <v>1.85730666151211E-3</v>
      </c>
      <c r="E241">
        <v>1.8573066599999999E-3</v>
      </c>
      <c r="F241">
        <v>2.3029467500000002E-3</v>
      </c>
      <c r="G241">
        <v>2.85551323E-3</v>
      </c>
      <c r="H241">
        <v>3.5406618999999999E-3</v>
      </c>
      <c r="I241">
        <v>4.3902043700000002E-3</v>
      </c>
      <c r="J241">
        <v>5.4435851100000003E-3</v>
      </c>
      <c r="K241">
        <v>6.7497128599999998E-3</v>
      </c>
      <c r="L241">
        <v>8.3692314399999995E-3</v>
      </c>
      <c r="M241">
        <v>1.0377335499999999E-2</v>
      </c>
      <c r="N241">
        <v>1.28672618E-2</v>
      </c>
      <c r="O241">
        <v>1.5169190399999999E-2</v>
      </c>
      <c r="P241">
        <v>1.7843283599999999E-2</v>
      </c>
      <c r="Q241">
        <v>2.0937894499999998E-2</v>
      </c>
      <c r="R241">
        <v>2.45041275E-2</v>
      </c>
      <c r="S241">
        <v>3.6998234300000002E-2</v>
      </c>
      <c r="T241">
        <v>3.8852336899999999E-2</v>
      </c>
      <c r="U241">
        <v>4.0629438699999999E-2</v>
      </c>
      <c r="V241">
        <v>4.23342388E-2</v>
      </c>
      <c r="W241">
        <v>4.4124381099999999E-2</v>
      </c>
      <c r="X241">
        <v>4.5893029000000002E-2</v>
      </c>
      <c r="Y241">
        <v>4.88309522E-2</v>
      </c>
      <c r="Z241">
        <v>5.1719496199999999E-2</v>
      </c>
      <c r="AA241">
        <v>5.4559895599999998E-2</v>
      </c>
      <c r="AB241">
        <v>5.7466874699999997E-2</v>
      </c>
      <c r="AC241">
        <v>6.0326902199999997E-2</v>
      </c>
      <c r="AD241">
        <v>6.7391713300000003E-2</v>
      </c>
      <c r="AE241">
        <v>7.4291736499999997E-2</v>
      </c>
      <c r="AF241">
        <v>8.1032671099999995E-2</v>
      </c>
      <c r="AG241">
        <v>8.7961902800000005E-2</v>
      </c>
      <c r="AH241">
        <v>9.4736072599999999E-2</v>
      </c>
      <c r="AI241">
        <v>0.1016749453</v>
      </c>
      <c r="AJ241">
        <v>0.10847537509999999</v>
      </c>
      <c r="AK241">
        <v>0.11514146460000001</v>
      </c>
      <c r="AL241">
        <v>0.12196178840000001</v>
      </c>
      <c r="AM241">
        <v>0.12865149540000001</v>
      </c>
      <c r="AN241">
        <v>0.1355467216</v>
      </c>
      <c r="AO241">
        <v>0.14233868960000001</v>
      </c>
      <c r="AP241">
        <v>0.14902970169999999</v>
      </c>
      <c r="AQ241">
        <v>0.1556219921</v>
      </c>
      <c r="AR241">
        <v>0.1621177298</v>
      </c>
      <c r="AS241">
        <v>0.16507868149999999</v>
      </c>
      <c r="AT241">
        <v>0.16800294369999999</v>
      </c>
      <c r="AU241">
        <v>0.170891194</v>
      </c>
      <c r="AV241">
        <v>0.17374409360000001</v>
      </c>
      <c r="AW241">
        <v>0.1765622875</v>
      </c>
    </row>
    <row r="242" spans="2:49" x14ac:dyDescent="0.25">
      <c r="B242" t="s">
        <v>526</v>
      </c>
      <c r="C242">
        <v>9.2848272947954696E-2</v>
      </c>
      <c r="D242">
        <v>9.2848272947954599E-2</v>
      </c>
      <c r="E242">
        <v>9.2848272900000001E-2</v>
      </c>
      <c r="F242">
        <v>9.2738145600000002E-2</v>
      </c>
      <c r="G242">
        <v>9.2628149000000007E-2</v>
      </c>
      <c r="H242">
        <v>9.2518282699999996E-2</v>
      </c>
      <c r="I242">
        <v>9.2408546800000005E-2</v>
      </c>
      <c r="J242">
        <v>9.2298941100000004E-2</v>
      </c>
      <c r="K242">
        <v>9.2189465400000004E-2</v>
      </c>
      <c r="L242">
        <v>9.2080119500000002E-2</v>
      </c>
      <c r="M242">
        <v>9.1970903300000004E-2</v>
      </c>
      <c r="N242">
        <v>9.1861816600000007E-2</v>
      </c>
      <c r="O242">
        <v>9.5526416500000003E-2</v>
      </c>
      <c r="P242">
        <v>9.9116978100000003E-2</v>
      </c>
      <c r="Q242">
        <v>0.1025931762</v>
      </c>
      <c r="R242">
        <v>0.1059099842</v>
      </c>
      <c r="S242">
        <v>0.10258601320000001</v>
      </c>
      <c r="T242">
        <v>0.1077269341</v>
      </c>
      <c r="U242">
        <v>0.11265435259999999</v>
      </c>
      <c r="V242">
        <v>0.11738129849999999</v>
      </c>
      <c r="W242">
        <v>0.1124973816</v>
      </c>
      <c r="X242">
        <v>0.1076721065</v>
      </c>
      <c r="Y242">
        <v>0.1064289512</v>
      </c>
      <c r="Z242">
        <v>0.10520669019999999</v>
      </c>
      <c r="AA242">
        <v>0.1040048011</v>
      </c>
      <c r="AB242">
        <v>0.1031054297</v>
      </c>
      <c r="AC242">
        <v>0.1022205843</v>
      </c>
      <c r="AD242">
        <v>0.10204557910000001</v>
      </c>
      <c r="AE242">
        <v>0.1018746559</v>
      </c>
      <c r="AF242">
        <v>0.10170767360000001</v>
      </c>
      <c r="AG242">
        <v>0.10154411570000001</v>
      </c>
      <c r="AH242">
        <v>0.101384218</v>
      </c>
      <c r="AI242">
        <v>0.1012243929</v>
      </c>
      <c r="AJ242">
        <v>0.1010677566</v>
      </c>
      <c r="AK242">
        <v>0.1009142147</v>
      </c>
      <c r="AL242">
        <v>0.1007616802</v>
      </c>
      <c r="AM242">
        <v>0.10061206690000001</v>
      </c>
      <c r="AN242">
        <v>0.1004634444</v>
      </c>
      <c r="AO242">
        <v>0.10031704769999999</v>
      </c>
      <c r="AP242">
        <v>0.1001728269</v>
      </c>
      <c r="AQ242">
        <v>0.1000307341</v>
      </c>
      <c r="AR242">
        <v>9.9890722400000007E-2</v>
      </c>
      <c r="AS242">
        <v>9.9485071199999997E-2</v>
      </c>
      <c r="AT242">
        <v>9.9084446500000006E-2</v>
      </c>
      <c r="AU242">
        <v>9.8688755399999994E-2</v>
      </c>
      <c r="AV242">
        <v>9.8297907300000001E-2</v>
      </c>
      <c r="AW242">
        <v>9.7911814E-2</v>
      </c>
    </row>
    <row r="243" spans="2:49" x14ac:dyDescent="0.25">
      <c r="B243" t="s">
        <v>527</v>
      </c>
      <c r="C243">
        <v>6.0146533669896496E-3</v>
      </c>
      <c r="D243">
        <v>6.0146533669896496E-3</v>
      </c>
      <c r="E243">
        <v>6.0146533700000003E-3</v>
      </c>
      <c r="F243">
        <v>6.2696692400000002E-3</v>
      </c>
      <c r="G243">
        <v>6.5354975499999999E-3</v>
      </c>
      <c r="H243">
        <v>6.8125967500000002E-3</v>
      </c>
      <c r="I243">
        <v>7.1014447E-3</v>
      </c>
      <c r="J243">
        <v>7.4025395400000001E-3</v>
      </c>
      <c r="K243">
        <v>7.7164005299999996E-3</v>
      </c>
      <c r="L243">
        <v>8.0435689499999997E-3</v>
      </c>
      <c r="M243">
        <v>8.3846090100000003E-3</v>
      </c>
      <c r="N243">
        <v>8.7401088599999999E-3</v>
      </c>
      <c r="O243">
        <v>1.01335816E-2</v>
      </c>
      <c r="P243">
        <v>1.17231739E-2</v>
      </c>
      <c r="Q243">
        <v>1.35292368E-2</v>
      </c>
      <c r="R243">
        <v>1.55721794E-2</v>
      </c>
      <c r="S243">
        <v>1.21941333E-2</v>
      </c>
      <c r="T243">
        <v>1.5992557300000002E-2</v>
      </c>
      <c r="U243">
        <v>1.9633232899999999E-2</v>
      </c>
      <c r="V243">
        <v>2.3125786999999998E-2</v>
      </c>
      <c r="W243">
        <v>2.2938324199999999E-2</v>
      </c>
      <c r="X243">
        <v>2.2753112200000002E-2</v>
      </c>
      <c r="Y243">
        <v>2.3450525400000002E-2</v>
      </c>
      <c r="Z243">
        <v>2.4136216700000001E-2</v>
      </c>
      <c r="AA243">
        <v>2.4810479399999998E-2</v>
      </c>
      <c r="AB243">
        <v>2.5509093699999999E-2</v>
      </c>
      <c r="AC243">
        <v>2.6196424400000001E-2</v>
      </c>
      <c r="AD243">
        <v>2.63697988E-2</v>
      </c>
      <c r="AE243">
        <v>2.6539129299999999E-2</v>
      </c>
      <c r="AF243">
        <v>2.6704555599999999E-2</v>
      </c>
      <c r="AG243">
        <v>2.68785959E-2</v>
      </c>
      <c r="AH243">
        <v>2.7048741599999999E-2</v>
      </c>
      <c r="AI243">
        <v>2.8524035100000001E-2</v>
      </c>
      <c r="AJ243">
        <v>2.9969893800000001E-2</v>
      </c>
      <c r="AK243">
        <v>3.1387190099999997E-2</v>
      </c>
      <c r="AL243">
        <v>3.2843363899999999E-2</v>
      </c>
      <c r="AM243">
        <v>3.4271650399999999E-2</v>
      </c>
      <c r="AN243">
        <v>3.4501410400000002E-2</v>
      </c>
      <c r="AO243">
        <v>3.4727729800000003E-2</v>
      </c>
      <c r="AP243">
        <v>3.4950685099999997E-2</v>
      </c>
      <c r="AQ243">
        <v>3.51703508E-2</v>
      </c>
      <c r="AR243">
        <v>3.5386799300000001E-2</v>
      </c>
      <c r="AS243">
        <v>3.5653547299999998E-2</v>
      </c>
      <c r="AT243">
        <v>3.5916990099999997E-2</v>
      </c>
      <c r="AU243">
        <v>3.6177188499999999E-2</v>
      </c>
      <c r="AV243">
        <v>3.6434202300000003E-2</v>
      </c>
      <c r="AW243">
        <v>3.66880895E-2</v>
      </c>
    </row>
    <row r="244" spans="2:49" x14ac:dyDescent="0.25">
      <c r="B244" t="s">
        <v>528</v>
      </c>
      <c r="C244">
        <v>0.92287069498865704</v>
      </c>
      <c r="D244">
        <v>0.92287069498865704</v>
      </c>
      <c r="E244">
        <v>0.92285345379999995</v>
      </c>
      <c r="F244">
        <v>0.91579922660000002</v>
      </c>
      <c r="G244">
        <v>0.90891716239999998</v>
      </c>
      <c r="H244">
        <v>0.90182154010000004</v>
      </c>
      <c r="I244">
        <v>0.89503264110000003</v>
      </c>
      <c r="J244">
        <v>0.88832232339999995</v>
      </c>
      <c r="K244">
        <v>0.88168476259999995</v>
      </c>
      <c r="L244">
        <v>0.87509615460000001</v>
      </c>
      <c r="M244">
        <v>0.86846770510000004</v>
      </c>
      <c r="N244">
        <v>0.86184677450000002</v>
      </c>
      <c r="O244">
        <v>0.83706304220000005</v>
      </c>
      <c r="P244">
        <v>0.80763761119999999</v>
      </c>
      <c r="Q244">
        <v>0.77323239580000003</v>
      </c>
      <c r="R244">
        <v>0.73334513280000002</v>
      </c>
      <c r="S244">
        <v>0.70258372430000005</v>
      </c>
      <c r="T244">
        <v>0.70011274400000001</v>
      </c>
      <c r="U244">
        <v>0.69729992900000004</v>
      </c>
      <c r="V244">
        <v>0.69447349739999997</v>
      </c>
      <c r="W244">
        <v>0.68801931569999997</v>
      </c>
      <c r="X244">
        <v>0.68153107749999997</v>
      </c>
      <c r="Y244">
        <v>0.6752896478</v>
      </c>
      <c r="Z244">
        <v>0.66912130540000003</v>
      </c>
      <c r="AA244">
        <v>0.66301196299999998</v>
      </c>
      <c r="AB244">
        <v>0.65677142239999997</v>
      </c>
      <c r="AC244">
        <v>0.65055384989999998</v>
      </c>
      <c r="AD244">
        <v>0.64518897990000001</v>
      </c>
      <c r="AE244">
        <v>0.63989139709999998</v>
      </c>
      <c r="AF244">
        <v>0.6346526629</v>
      </c>
      <c r="AG244">
        <v>0.62933993180000003</v>
      </c>
      <c r="AH244">
        <v>0.62407934730000003</v>
      </c>
      <c r="AI244">
        <v>0.62191270099999996</v>
      </c>
      <c r="AJ244">
        <v>0.61976260490000001</v>
      </c>
      <c r="AK244">
        <v>0.61762373849999996</v>
      </c>
      <c r="AL244">
        <v>0.61544527360000001</v>
      </c>
      <c r="AM244">
        <v>0.61328395769999999</v>
      </c>
      <c r="AN244">
        <v>0.61052372919999998</v>
      </c>
      <c r="AO244">
        <v>0.60779652709999998</v>
      </c>
      <c r="AP244">
        <v>0.60509379939999997</v>
      </c>
      <c r="AQ244">
        <v>0.60240662519999999</v>
      </c>
      <c r="AR244">
        <v>0.59974000920000003</v>
      </c>
      <c r="AS244">
        <v>0.59697821849999999</v>
      </c>
      <c r="AT244">
        <v>0.59421427400000004</v>
      </c>
      <c r="AU244">
        <v>0.59145147460000003</v>
      </c>
      <c r="AV244">
        <v>0.5886873816</v>
      </c>
      <c r="AW244">
        <v>0.58589781070000002</v>
      </c>
    </row>
    <row r="245" spans="2:49" x14ac:dyDescent="0.25">
      <c r="B245" t="s">
        <v>529</v>
      </c>
      <c r="C245">
        <v>4.1245617653124303E-2</v>
      </c>
      <c r="D245">
        <v>4.1245617653124303E-2</v>
      </c>
      <c r="E245">
        <v>4.1254837500000002E-2</v>
      </c>
      <c r="F245">
        <v>4.7474808899999998E-2</v>
      </c>
      <c r="G245">
        <v>5.3376000899999998E-2</v>
      </c>
      <c r="H245">
        <v>5.9166558600000002E-2</v>
      </c>
      <c r="I245">
        <v>6.4516878900000005E-2</v>
      </c>
      <c r="J245">
        <v>6.9537039800000006E-2</v>
      </c>
      <c r="K245">
        <v>7.4204155899999999E-2</v>
      </c>
      <c r="L245">
        <v>7.8503359300000006E-2</v>
      </c>
      <c r="M245">
        <v>8.2456529400000006E-2</v>
      </c>
      <c r="N245">
        <v>8.5994519500000005E-2</v>
      </c>
      <c r="O245">
        <v>0.10913834009999999</v>
      </c>
      <c r="P245">
        <v>0.13731984389999999</v>
      </c>
      <c r="Q245">
        <v>0.17100215169999999</v>
      </c>
      <c r="R245">
        <v>0.2107194248</v>
      </c>
      <c r="S245">
        <v>0.18281811980000001</v>
      </c>
      <c r="T245">
        <v>0.18844652119999999</v>
      </c>
      <c r="U245">
        <v>0.1941997385</v>
      </c>
      <c r="V245">
        <v>0.1998814716</v>
      </c>
      <c r="W245">
        <v>0.2004608641</v>
      </c>
      <c r="X245">
        <v>0.20101580869999999</v>
      </c>
      <c r="Y245">
        <v>0.20340257019999999</v>
      </c>
      <c r="Z245">
        <v>0.2057429305</v>
      </c>
      <c r="AA245">
        <v>0.2080466114</v>
      </c>
      <c r="AB245">
        <v>0.21034683570000001</v>
      </c>
      <c r="AC245">
        <v>0.21263427209999999</v>
      </c>
      <c r="AD245">
        <v>0.2151100812</v>
      </c>
      <c r="AE245">
        <v>0.21755171919999999</v>
      </c>
      <c r="AF245">
        <v>0.2199643211</v>
      </c>
      <c r="AG245">
        <v>0.22235194480000001</v>
      </c>
      <c r="AH245">
        <v>0.22471536449999999</v>
      </c>
      <c r="AI245">
        <v>0.22496036720000001</v>
      </c>
      <c r="AJ245">
        <v>0.22520234380000001</v>
      </c>
      <c r="AK245">
        <v>0.22544438459999999</v>
      </c>
      <c r="AL245">
        <v>0.22566826030000001</v>
      </c>
      <c r="AM245">
        <v>0.22588878539999999</v>
      </c>
      <c r="AN245">
        <v>0.22659416499999999</v>
      </c>
      <c r="AO245">
        <v>0.22728361359999999</v>
      </c>
      <c r="AP245">
        <v>0.2279622067</v>
      </c>
      <c r="AQ245">
        <v>0.22863515170000001</v>
      </c>
      <c r="AR245">
        <v>0.2292995981</v>
      </c>
      <c r="AS245">
        <v>0.22904019019999999</v>
      </c>
      <c r="AT245">
        <v>0.22877999669999999</v>
      </c>
      <c r="AU245">
        <v>0.22851718109999999</v>
      </c>
      <c r="AV245">
        <v>0.22825314869999999</v>
      </c>
      <c r="AW245">
        <v>0.22800123380000001</v>
      </c>
    </row>
    <row r="246" spans="2:49" x14ac:dyDescent="0.25">
      <c r="B246" t="s">
        <v>530</v>
      </c>
      <c r="C246">
        <v>5.1557022066405396E-3</v>
      </c>
      <c r="D246">
        <v>5.1557022066405396E-3</v>
      </c>
      <c r="E246">
        <v>5.1568546899999996E-3</v>
      </c>
      <c r="F246">
        <v>4.8228788000000003E-3</v>
      </c>
      <c r="G246">
        <v>4.5047956499999998E-3</v>
      </c>
      <c r="H246">
        <v>4.2200178099999998E-3</v>
      </c>
      <c r="I246">
        <v>3.9429294199999996E-3</v>
      </c>
      <c r="J246">
        <v>3.6836813399999998E-3</v>
      </c>
      <c r="K246">
        <v>3.4413558600000001E-3</v>
      </c>
      <c r="L246">
        <v>3.2154712899999998E-3</v>
      </c>
      <c r="M246">
        <v>3.0068264700000001E-3</v>
      </c>
      <c r="N246">
        <v>2.8126799599999999E-3</v>
      </c>
      <c r="O246">
        <v>2.7268992200000001E-3</v>
      </c>
      <c r="P246">
        <v>2.6210013399999999E-3</v>
      </c>
      <c r="Q246">
        <v>2.4933182499999999E-3</v>
      </c>
      <c r="R246">
        <v>2.3470530900000001E-3</v>
      </c>
      <c r="S246">
        <v>1.02242911E-2</v>
      </c>
      <c r="T246">
        <v>9.5489205800000001E-3</v>
      </c>
      <c r="U246">
        <v>8.9010839899999906E-3</v>
      </c>
      <c r="V246">
        <v>8.2684895599999999E-3</v>
      </c>
      <c r="W246">
        <v>1.06214594E-2</v>
      </c>
      <c r="X246">
        <v>1.3003291199999999E-2</v>
      </c>
      <c r="Y246">
        <v>1.2987501300000001E-2</v>
      </c>
      <c r="Z246">
        <v>1.2968680200000001E-2</v>
      </c>
      <c r="AA246">
        <v>1.2947548E-2</v>
      </c>
      <c r="AB246">
        <v>1.29219665E-2</v>
      </c>
      <c r="AC246">
        <v>1.28957403E-2</v>
      </c>
      <c r="AD246">
        <v>1.33632488E-2</v>
      </c>
      <c r="AE246">
        <v>1.3825959699999999E-2</v>
      </c>
      <c r="AF246">
        <v>1.4284184300000001E-2</v>
      </c>
      <c r="AG246">
        <v>1.47413005E-2</v>
      </c>
      <c r="AH246">
        <v>1.5194166199999999E-2</v>
      </c>
      <c r="AI246">
        <v>1.5764694700000002E-2</v>
      </c>
      <c r="AJ246">
        <v>1.6331396200000001E-2</v>
      </c>
      <c r="AK246">
        <v>1.6894527100000001E-2</v>
      </c>
      <c r="AL246">
        <v>1.7464208700000001E-2</v>
      </c>
      <c r="AM246">
        <v>1.80301148E-2</v>
      </c>
      <c r="AN246">
        <v>1.8535719799999999E-2</v>
      </c>
      <c r="AO246">
        <v>1.9038388400000002E-2</v>
      </c>
      <c r="AP246">
        <v>1.9538486000000001E-2</v>
      </c>
      <c r="AQ246">
        <v>2.0036430099999999E-2</v>
      </c>
      <c r="AR246">
        <v>2.0531957E-2</v>
      </c>
      <c r="AS246">
        <v>2.0931425100000001E-2</v>
      </c>
      <c r="AT246">
        <v>2.1331286200000001E-2</v>
      </c>
      <c r="AU246">
        <v>2.1731363900000002E-2</v>
      </c>
      <c r="AV246">
        <v>2.21317821E-2</v>
      </c>
      <c r="AW246">
        <v>2.2533853999999999E-2</v>
      </c>
    </row>
    <row r="247" spans="2:49" x14ac:dyDescent="0.25">
      <c r="B247" t="s">
        <v>531</v>
      </c>
      <c r="C247">
        <v>1.5260878531656001E-2</v>
      </c>
      <c r="D247">
        <v>1.5260878531656001E-2</v>
      </c>
      <c r="E247">
        <v>1.52642899E-2</v>
      </c>
      <c r="F247">
        <v>1.49608725E-2</v>
      </c>
      <c r="G247">
        <v>1.4644836600000001E-2</v>
      </c>
      <c r="H247">
        <v>1.4377473700000001E-2</v>
      </c>
      <c r="I247">
        <v>1.4078168699999999E-2</v>
      </c>
      <c r="J247">
        <v>1.37837719E-2</v>
      </c>
      <c r="K247">
        <v>1.3495049199999999E-2</v>
      </c>
      <c r="L247">
        <v>1.32144285E-2</v>
      </c>
      <c r="M247">
        <v>1.2950036E-2</v>
      </c>
      <c r="N247">
        <v>1.26952657E-2</v>
      </c>
      <c r="O247">
        <v>1.27290068E-2</v>
      </c>
      <c r="P247">
        <v>1.2653091E-2</v>
      </c>
      <c r="Q247">
        <v>1.2448329100000001E-2</v>
      </c>
      <c r="R247">
        <v>1.21188166E-2</v>
      </c>
      <c r="S247">
        <v>3.4429300400000001E-2</v>
      </c>
      <c r="T247">
        <v>3.0068456399999999E-2</v>
      </c>
      <c r="U247">
        <v>2.5843644200000002E-2</v>
      </c>
      <c r="V247">
        <v>2.17107042E-2</v>
      </c>
      <c r="W247">
        <v>2.2042619400000001E-2</v>
      </c>
      <c r="X247">
        <v>2.23753293E-2</v>
      </c>
      <c r="Y247">
        <v>2.2383706699999999E-2</v>
      </c>
      <c r="Z247">
        <v>2.2386874599999999E-2</v>
      </c>
      <c r="AA247">
        <v>2.2386052600000001E-2</v>
      </c>
      <c r="AB247">
        <v>2.2368953099999998E-2</v>
      </c>
      <c r="AC247">
        <v>2.2350714899999999E-2</v>
      </c>
      <c r="AD247">
        <v>2.2182384400000001E-2</v>
      </c>
      <c r="AE247">
        <v>2.2014142300000001E-2</v>
      </c>
      <c r="AF247">
        <v>2.18465285E-2</v>
      </c>
      <c r="AG247">
        <v>2.16761621E-2</v>
      </c>
      <c r="AH247">
        <v>2.15070053E-2</v>
      </c>
      <c r="AI247">
        <v>2.1407939800000001E-2</v>
      </c>
      <c r="AJ247">
        <v>2.13093858E-2</v>
      </c>
      <c r="AK247">
        <v>2.1211628600000001E-2</v>
      </c>
      <c r="AL247">
        <v>2.1113397700000001E-2</v>
      </c>
      <c r="AM247">
        <v>2.1015611900000002E-2</v>
      </c>
      <c r="AN247">
        <v>2.09585932E-2</v>
      </c>
      <c r="AO247">
        <v>2.0900546799999999E-2</v>
      </c>
      <c r="AP247">
        <v>2.0841955799999999E-2</v>
      </c>
      <c r="AQ247">
        <v>2.0783303999999999E-2</v>
      </c>
      <c r="AR247">
        <v>2.0724336199999999E-2</v>
      </c>
      <c r="AS247">
        <v>2.0728698699999999E-2</v>
      </c>
      <c r="AT247">
        <v>2.0733020800000002E-2</v>
      </c>
      <c r="AU247">
        <v>2.07371355E-2</v>
      </c>
      <c r="AV247">
        <v>2.0741169800000001E-2</v>
      </c>
      <c r="AW247">
        <v>2.0746336800000001E-2</v>
      </c>
    </row>
    <row r="248" spans="2:49" x14ac:dyDescent="0.25">
      <c r="B248" t="s">
        <v>532</v>
      </c>
      <c r="C248">
        <v>5.1557022066405396E-3</v>
      </c>
      <c r="D248">
        <v>5.1557022066405396E-3</v>
      </c>
      <c r="E248">
        <v>5.1568546899999996E-3</v>
      </c>
      <c r="F248">
        <v>5.3428342600000001E-3</v>
      </c>
      <c r="G248">
        <v>5.5284807500000002E-3</v>
      </c>
      <c r="H248">
        <v>5.7373367800000004E-3</v>
      </c>
      <c r="I248">
        <v>5.9385499899999999E-3</v>
      </c>
      <c r="J248">
        <v>6.1462301800000001E-3</v>
      </c>
      <c r="K248">
        <v>6.3609459300000004E-3</v>
      </c>
      <c r="L248">
        <v>6.5841862900000003E-3</v>
      </c>
      <c r="M248">
        <v>6.8207352400000004E-3</v>
      </c>
      <c r="N248">
        <v>7.06819462E-3</v>
      </c>
      <c r="O248">
        <v>7.3353142099999999E-3</v>
      </c>
      <c r="P248">
        <v>7.5470691800000001E-3</v>
      </c>
      <c r="Q248">
        <v>7.6851130000000004E-3</v>
      </c>
      <c r="R248">
        <v>7.7438495600000001E-3</v>
      </c>
      <c r="S248">
        <v>8.9415980400000001E-3</v>
      </c>
      <c r="T248">
        <v>8.64468761E-3</v>
      </c>
      <c r="U248">
        <v>8.3657595700000007E-3</v>
      </c>
      <c r="V248">
        <v>8.0944538300000007E-3</v>
      </c>
      <c r="W248">
        <v>8.2318340699999906E-3</v>
      </c>
      <c r="X248">
        <v>8.3696854399999999E-3</v>
      </c>
      <c r="Y248">
        <v>8.4604502600000003E-3</v>
      </c>
      <c r="Z248">
        <v>8.54928158E-3</v>
      </c>
      <c r="AA248">
        <v>8.6365887999999905E-3</v>
      </c>
      <c r="AB248">
        <v>8.7204352700000001E-3</v>
      </c>
      <c r="AC248">
        <v>8.8037613200000007E-3</v>
      </c>
      <c r="AD248">
        <v>8.74456264E-3</v>
      </c>
      <c r="AE248">
        <v>8.6853377799999999E-3</v>
      </c>
      <c r="AF248">
        <v>8.6262993699999999E-3</v>
      </c>
      <c r="AG248">
        <v>8.5665930600000006E-3</v>
      </c>
      <c r="AH248">
        <v>8.50729733E-3</v>
      </c>
      <c r="AI248">
        <v>8.4738326100000008E-3</v>
      </c>
      <c r="AJ248">
        <v>8.4405328000000009E-3</v>
      </c>
      <c r="AK248">
        <v>8.4075112299999994E-3</v>
      </c>
      <c r="AL248">
        <v>8.3750047899999996E-3</v>
      </c>
      <c r="AM248">
        <v>8.3426338099999997E-3</v>
      </c>
      <c r="AN248">
        <v>8.3287657400000006E-3</v>
      </c>
      <c r="AO248">
        <v>8.3144572100000008E-3</v>
      </c>
      <c r="AP248">
        <v>8.2998992099999995E-3</v>
      </c>
      <c r="AQ248">
        <v>8.2852838799999905E-3</v>
      </c>
      <c r="AR248">
        <v>8.2705091700000007E-3</v>
      </c>
      <c r="AS248">
        <v>8.2759808099999999E-3</v>
      </c>
      <c r="AT248">
        <v>8.2814403700000004E-3</v>
      </c>
      <c r="AU248">
        <v>8.2868211800000008E-3</v>
      </c>
      <c r="AV248">
        <v>8.2921738700000008E-3</v>
      </c>
      <c r="AW248">
        <v>8.2979835700000004E-3</v>
      </c>
    </row>
    <row r="249" spans="2:49" x14ac:dyDescent="0.25">
      <c r="B249" t="s">
        <v>533</v>
      </c>
      <c r="C249">
        <v>1.0311404413280999E-2</v>
      </c>
      <c r="D249">
        <v>1.0311404413280999E-2</v>
      </c>
      <c r="E249">
        <v>1.0313709399999999E-2</v>
      </c>
      <c r="F249">
        <v>1.15993789E-2</v>
      </c>
      <c r="G249">
        <v>1.30287237E-2</v>
      </c>
      <c r="H249">
        <v>1.4677073000000001E-2</v>
      </c>
      <c r="I249">
        <v>1.6490831899999999E-2</v>
      </c>
      <c r="J249">
        <v>1.8526953299999999E-2</v>
      </c>
      <c r="K249">
        <v>2.08137306E-2</v>
      </c>
      <c r="L249">
        <v>2.33863999E-2</v>
      </c>
      <c r="M249">
        <v>2.6298167800000001E-2</v>
      </c>
      <c r="N249">
        <v>2.9582565700000001E-2</v>
      </c>
      <c r="O249">
        <v>3.1007397499999999E-2</v>
      </c>
      <c r="P249">
        <v>3.2221383399999998E-2</v>
      </c>
      <c r="Q249">
        <v>3.31386922E-2</v>
      </c>
      <c r="R249">
        <v>3.3725723200000002E-2</v>
      </c>
      <c r="S249">
        <v>6.1002966399999997E-2</v>
      </c>
      <c r="T249">
        <v>6.3178670199999995E-2</v>
      </c>
      <c r="U249">
        <v>6.5389844799999999E-2</v>
      </c>
      <c r="V249">
        <v>6.7571383400000004E-2</v>
      </c>
      <c r="W249">
        <v>7.0623907400000005E-2</v>
      </c>
      <c r="X249">
        <v>7.3704807999999997E-2</v>
      </c>
      <c r="Y249">
        <v>7.7476123699999996E-2</v>
      </c>
      <c r="Z249">
        <v>8.1230927699999997E-2</v>
      </c>
      <c r="AA249">
        <v>8.49712361E-2</v>
      </c>
      <c r="AB249">
        <v>8.8870386999999995E-2</v>
      </c>
      <c r="AC249">
        <v>9.2761661499999995E-2</v>
      </c>
      <c r="AD249">
        <v>9.5410743000000006E-2</v>
      </c>
      <c r="AE249">
        <v>9.8031443800000007E-2</v>
      </c>
      <c r="AF249">
        <v>0.1006260038</v>
      </c>
      <c r="AG249">
        <v>0.1033240678</v>
      </c>
      <c r="AH249">
        <v>0.1059968194</v>
      </c>
      <c r="AI249">
        <v>0.10748046460000001</v>
      </c>
      <c r="AJ249">
        <v>0.1089537365</v>
      </c>
      <c r="AK249">
        <v>0.11041821</v>
      </c>
      <c r="AL249">
        <v>0.1119338549</v>
      </c>
      <c r="AM249">
        <v>0.1134388964</v>
      </c>
      <c r="AN249">
        <v>0.1150590271</v>
      </c>
      <c r="AO249">
        <v>0.1166664669</v>
      </c>
      <c r="AP249">
        <v>0.1182636529</v>
      </c>
      <c r="AQ249">
        <v>0.1198532051</v>
      </c>
      <c r="AR249">
        <v>0.1214335903</v>
      </c>
      <c r="AS249">
        <v>0.1240454867</v>
      </c>
      <c r="AT249">
        <v>0.1266599819</v>
      </c>
      <c r="AU249">
        <v>0.12927602360000001</v>
      </c>
      <c r="AV249">
        <v>0.131894344</v>
      </c>
      <c r="AW249">
        <v>0.1345227812</v>
      </c>
    </row>
    <row r="250" spans="2:49" x14ac:dyDescent="0.25">
      <c r="B250" t="s">
        <v>534</v>
      </c>
      <c r="C250">
        <v>0.99172610111270199</v>
      </c>
      <c r="D250">
        <v>0.99172610111270199</v>
      </c>
      <c r="E250">
        <v>0.99172610110000003</v>
      </c>
      <c r="F250">
        <v>0.98692243619999998</v>
      </c>
      <c r="G250">
        <v>0.98214203899999997</v>
      </c>
      <c r="H250">
        <v>0.97738479680000001</v>
      </c>
      <c r="I250">
        <v>0.97265059740000004</v>
      </c>
      <c r="J250">
        <v>0.96793932930000004</v>
      </c>
      <c r="K250">
        <v>0.96325088140000004</v>
      </c>
      <c r="L250">
        <v>0.95858514299999997</v>
      </c>
      <c r="M250">
        <v>0.95394200429999998</v>
      </c>
      <c r="N250">
        <v>0.94932135579999999</v>
      </c>
      <c r="O250">
        <v>0.94649834600000005</v>
      </c>
      <c r="P250">
        <v>0.94352743750000001</v>
      </c>
      <c r="Q250">
        <v>0.94040194440000002</v>
      </c>
      <c r="R250">
        <v>0.93711499880000004</v>
      </c>
      <c r="S250">
        <v>0.95161573820000001</v>
      </c>
      <c r="T250">
        <v>0.94863721099999998</v>
      </c>
      <c r="U250">
        <v>0.94569023600000002</v>
      </c>
      <c r="V250">
        <v>0.94277431450000004</v>
      </c>
      <c r="W250">
        <v>0.94096855940000002</v>
      </c>
      <c r="X250">
        <v>0.93914802249999996</v>
      </c>
      <c r="Y250">
        <v>0.93915106670000004</v>
      </c>
      <c r="Z250">
        <v>0.93915429120000005</v>
      </c>
      <c r="AA250">
        <v>0.93915771260000003</v>
      </c>
      <c r="AB250">
        <v>0.93914282400000004</v>
      </c>
      <c r="AC250">
        <v>0.93912696520000005</v>
      </c>
      <c r="AD250">
        <v>0.93917792330000005</v>
      </c>
      <c r="AE250">
        <v>0.93923165669999997</v>
      </c>
      <c r="AF250">
        <v>0.9392883984</v>
      </c>
      <c r="AG250">
        <v>0.93933993189999998</v>
      </c>
      <c r="AH250">
        <v>0.93939452649999999</v>
      </c>
      <c r="AI250">
        <v>0.93936840190000004</v>
      </c>
      <c r="AJ250">
        <v>0.93934093090000004</v>
      </c>
      <c r="AK250">
        <v>0.93931200660000003</v>
      </c>
      <c r="AL250">
        <v>0.93929188559999999</v>
      </c>
      <c r="AM250">
        <v>0.93927064110000003</v>
      </c>
      <c r="AN250">
        <v>0.93905184689999999</v>
      </c>
      <c r="AO250">
        <v>0.93882460950000002</v>
      </c>
      <c r="AP250">
        <v>0.93858843049999996</v>
      </c>
      <c r="AQ250">
        <v>0.93834277150000001</v>
      </c>
      <c r="AR250">
        <v>0.93808705020000005</v>
      </c>
      <c r="AS250">
        <v>0.93778548299999998</v>
      </c>
      <c r="AT250">
        <v>0.93747725920000002</v>
      </c>
      <c r="AU250">
        <v>0.93716215570000005</v>
      </c>
      <c r="AV250">
        <v>0.93683993970000001</v>
      </c>
      <c r="AW250">
        <v>0.93651036759999995</v>
      </c>
    </row>
    <row r="251" spans="2:49" x14ac:dyDescent="0.25">
      <c r="B251" s="23" t="s">
        <v>535</v>
      </c>
      <c r="C251">
        <v>0.91950930808135101</v>
      </c>
      <c r="D251">
        <v>0.91950930808135101</v>
      </c>
      <c r="E251">
        <v>0.91950930809999998</v>
      </c>
      <c r="F251">
        <v>0.91215096689999997</v>
      </c>
      <c r="G251">
        <v>0.90485151050000001</v>
      </c>
      <c r="H251">
        <v>0.89761046779999998</v>
      </c>
      <c r="I251">
        <v>0.89042737130000005</v>
      </c>
      <c r="J251">
        <v>0.88330175730000005</v>
      </c>
      <c r="K251">
        <v>0.87623316569999998</v>
      </c>
      <c r="L251">
        <v>0.86922114029999997</v>
      </c>
      <c r="M251">
        <v>0.86226522839999997</v>
      </c>
      <c r="N251">
        <v>0.85536498090000002</v>
      </c>
      <c r="O251">
        <v>0.82919865599999998</v>
      </c>
      <c r="P251">
        <v>0.79785612839999998</v>
      </c>
      <c r="Q251">
        <v>0.76080142579999999</v>
      </c>
      <c r="R251">
        <v>0.71772633799999996</v>
      </c>
      <c r="S251">
        <v>0.68442251590000003</v>
      </c>
      <c r="T251">
        <v>0.68128557830000003</v>
      </c>
      <c r="U251">
        <v>0.67821213570000005</v>
      </c>
      <c r="V251">
        <v>0.67520027940000005</v>
      </c>
      <c r="W251">
        <v>0.66826373350000001</v>
      </c>
      <c r="X251">
        <v>0.66123277800000002</v>
      </c>
      <c r="Y251">
        <v>0.65443644909999998</v>
      </c>
      <c r="Z251">
        <v>0.64762958530000003</v>
      </c>
      <c r="AA251">
        <v>0.64081216200000002</v>
      </c>
      <c r="AB251">
        <v>0.63381081480000001</v>
      </c>
      <c r="AC251">
        <v>0.62680164090000001</v>
      </c>
      <c r="AD251">
        <v>0.62072292949999996</v>
      </c>
      <c r="AE251">
        <v>0.61468461139999997</v>
      </c>
      <c r="AF251">
        <v>0.60868628530000002</v>
      </c>
      <c r="AG251">
        <v>0.60258668010000005</v>
      </c>
      <c r="AH251">
        <v>0.59652857429999995</v>
      </c>
      <c r="AI251">
        <v>0.59378327620000004</v>
      </c>
      <c r="AJ251">
        <v>0.59105026370000002</v>
      </c>
      <c r="AK251">
        <v>0.58832945469999998</v>
      </c>
      <c r="AL251">
        <v>0.58555966999999998</v>
      </c>
      <c r="AM251">
        <v>0.58280186329999994</v>
      </c>
      <c r="AN251">
        <v>0.57930420520000003</v>
      </c>
      <c r="AO251">
        <v>0.57581047640000005</v>
      </c>
      <c r="AP251">
        <v>0.57232066999999998</v>
      </c>
      <c r="AQ251">
        <v>0.56883477959999995</v>
      </c>
      <c r="AR251">
        <v>0.56535279859999998</v>
      </c>
      <c r="AS251">
        <v>0.56177929579999997</v>
      </c>
      <c r="AT251">
        <v>0.55819244999999995</v>
      </c>
      <c r="AU251">
        <v>0.55459218639999996</v>
      </c>
      <c r="AV251">
        <v>0.55097842949999998</v>
      </c>
      <c r="AW251">
        <v>0.54735110340000004</v>
      </c>
    </row>
    <row r="252" spans="2:49" x14ac:dyDescent="0.25">
      <c r="B252" t="s">
        <v>282</v>
      </c>
      <c r="C252">
        <v>1.54983431156195</v>
      </c>
      <c r="D252">
        <v>1.57471740274219</v>
      </c>
      <c r="E252">
        <v>1.60860863</v>
      </c>
      <c r="F252">
        <v>1.873045399</v>
      </c>
      <c r="G252">
        <v>2.0755696449999999</v>
      </c>
      <c r="H252">
        <v>2.232830898</v>
      </c>
      <c r="I252">
        <v>2.5033874840000001</v>
      </c>
      <c r="J252">
        <v>2.7134910880000001</v>
      </c>
      <c r="K252">
        <v>2.813347759</v>
      </c>
      <c r="L252">
        <v>2.9338250160000001</v>
      </c>
      <c r="M252">
        <v>3.0906681640000002</v>
      </c>
      <c r="N252">
        <v>3.277185485</v>
      </c>
      <c r="O252">
        <v>4.2825014269999997</v>
      </c>
      <c r="P252">
        <v>5.3898954999999997</v>
      </c>
      <c r="Q252">
        <v>6.4980816949999998</v>
      </c>
      <c r="R252">
        <v>7.7719836359999999</v>
      </c>
      <c r="S252">
        <v>6.5687196139999999</v>
      </c>
      <c r="T252">
        <v>6.5461578789999999</v>
      </c>
      <c r="U252">
        <v>6.58783619</v>
      </c>
      <c r="V252">
        <v>6.6508047140000004</v>
      </c>
      <c r="W252">
        <v>5.9951592219999998</v>
      </c>
      <c r="X252">
        <v>5.4453704299999997</v>
      </c>
      <c r="Y252">
        <v>5.1167888960000001</v>
      </c>
      <c r="Z252">
        <v>4.8707497760000003</v>
      </c>
      <c r="AA252">
        <v>4.677296213</v>
      </c>
      <c r="AB252">
        <v>4.5236961100000004</v>
      </c>
      <c r="AC252">
        <v>4.393589714</v>
      </c>
      <c r="AD252">
        <v>4.3016795510000003</v>
      </c>
      <c r="AE252">
        <v>4.2117990499999998</v>
      </c>
      <c r="AF252">
        <v>4.1265801680000003</v>
      </c>
      <c r="AG252">
        <v>4.045275524</v>
      </c>
      <c r="AH252">
        <v>3.9695549749999999</v>
      </c>
      <c r="AI252">
        <v>3.8942467039999999</v>
      </c>
      <c r="AJ252">
        <v>3.8228503730000001</v>
      </c>
      <c r="AK252">
        <v>3.7569693740000001</v>
      </c>
      <c r="AL252">
        <v>3.695037642</v>
      </c>
      <c r="AM252">
        <v>3.634165034</v>
      </c>
      <c r="AN252">
        <v>3.5783754839999999</v>
      </c>
      <c r="AO252">
        <v>3.5288861100000002</v>
      </c>
      <c r="AP252">
        <v>3.4799140710000001</v>
      </c>
      <c r="AQ252">
        <v>3.4378799369999999</v>
      </c>
      <c r="AR252">
        <v>3.3939473699999998</v>
      </c>
      <c r="AS252">
        <v>3.3653062230000002</v>
      </c>
      <c r="AT252">
        <v>3.337850016</v>
      </c>
      <c r="AU252">
        <v>3.3122877929999999</v>
      </c>
      <c r="AV252">
        <v>3.2862358700000001</v>
      </c>
      <c r="AW252">
        <v>3.2642626219999999</v>
      </c>
    </row>
    <row r="253" spans="2:49" x14ac:dyDescent="0.25">
      <c r="B253" t="s">
        <v>283</v>
      </c>
      <c r="C253">
        <v>0.19372928894524399</v>
      </c>
      <c r="D253">
        <v>0.196839675342774</v>
      </c>
      <c r="E253">
        <v>0.2010760788</v>
      </c>
      <c r="F253">
        <v>0.1902792482</v>
      </c>
      <c r="G253">
        <v>0.1751726794</v>
      </c>
      <c r="H253">
        <v>0.15925526800000001</v>
      </c>
      <c r="I253">
        <v>0.15299376410000001</v>
      </c>
      <c r="J253">
        <v>0.14374549889999999</v>
      </c>
      <c r="K253">
        <v>0.13047423920000001</v>
      </c>
      <c r="L253">
        <v>0.1201684895</v>
      </c>
      <c r="M253">
        <v>0.1127030559</v>
      </c>
      <c r="N253">
        <v>0.1071890858</v>
      </c>
      <c r="O253">
        <v>0.1070013506</v>
      </c>
      <c r="P253">
        <v>0.1028760516</v>
      </c>
      <c r="Q253">
        <v>9.4746092599999998E-2</v>
      </c>
      <c r="R253">
        <v>8.6566571600000003E-2</v>
      </c>
      <c r="S253">
        <v>0.3673623915</v>
      </c>
      <c r="T253">
        <v>0.33170546909999998</v>
      </c>
      <c r="U253">
        <v>0.30195140180000002</v>
      </c>
      <c r="V253">
        <v>0.2751235964</v>
      </c>
      <c r="W253">
        <v>1.0280761490000001</v>
      </c>
      <c r="X253">
        <v>1.1730131049999999</v>
      </c>
      <c r="Y253">
        <v>1.321614826</v>
      </c>
      <c r="Z253">
        <v>1.4703123339999999</v>
      </c>
      <c r="AA253">
        <v>1.6190906679999999</v>
      </c>
      <c r="AB253">
        <v>1.721912653</v>
      </c>
      <c r="AC253">
        <v>1.826450232</v>
      </c>
      <c r="AD253">
        <v>2.1025166419999999</v>
      </c>
      <c r="AE253">
        <v>2.3721353550000002</v>
      </c>
      <c r="AF253">
        <v>2.6372321680000002</v>
      </c>
      <c r="AG253">
        <v>2.845815322</v>
      </c>
      <c r="AH253">
        <v>3.053368554</v>
      </c>
      <c r="AI253">
        <v>3.278587505</v>
      </c>
      <c r="AJ253">
        <v>3.501441475</v>
      </c>
      <c r="AK253">
        <v>3.7242421370000001</v>
      </c>
      <c r="AL253">
        <v>3.8967303119999999</v>
      </c>
      <c r="AM253">
        <v>4.0670278209999999</v>
      </c>
      <c r="AN253">
        <v>4.1642811870000003</v>
      </c>
      <c r="AO253">
        <v>4.266384467</v>
      </c>
      <c r="AP253">
        <v>4.3668894849999997</v>
      </c>
      <c r="AQ253">
        <v>4.4741763189999997</v>
      </c>
      <c r="AR253">
        <v>4.5772621510000002</v>
      </c>
      <c r="AS253">
        <v>4.7723618830000003</v>
      </c>
      <c r="AT253">
        <v>4.9684463760000002</v>
      </c>
      <c r="AU253">
        <v>5.1668592049999997</v>
      </c>
      <c r="AV253">
        <v>5.3641076549999998</v>
      </c>
      <c r="AW253">
        <v>5.5678684599999997</v>
      </c>
    </row>
    <row r="254" spans="2:49" x14ac:dyDescent="0.25">
      <c r="B254" t="s">
        <v>284</v>
      </c>
      <c r="C254">
        <v>0.71679836909740502</v>
      </c>
      <c r="D254">
        <v>0.72830679876826598</v>
      </c>
      <c r="E254">
        <v>0.74398149140000003</v>
      </c>
      <c r="F254">
        <v>0.73782270179999998</v>
      </c>
      <c r="G254">
        <v>0.71184562870000001</v>
      </c>
      <c r="H254">
        <v>0.67822238450000005</v>
      </c>
      <c r="I254">
        <v>0.68282734479999996</v>
      </c>
      <c r="J254">
        <v>0.67234207820000003</v>
      </c>
      <c r="K254">
        <v>0.6395576141</v>
      </c>
      <c r="L254">
        <v>0.61731149659999995</v>
      </c>
      <c r="M254">
        <v>0.60674795010000004</v>
      </c>
      <c r="N254">
        <v>0.60475860319999997</v>
      </c>
      <c r="O254">
        <v>0.61987453199999998</v>
      </c>
      <c r="P254">
        <v>0.61191243240000004</v>
      </c>
      <c r="Q254">
        <v>0.57859387829999998</v>
      </c>
      <c r="R254">
        <v>0.54272149729999997</v>
      </c>
      <c r="S254">
        <v>1.4172785000000001</v>
      </c>
      <c r="T254">
        <v>1.1944378630000001</v>
      </c>
      <c r="U254">
        <v>1.000665725</v>
      </c>
      <c r="V254">
        <v>0.823004493</v>
      </c>
      <c r="W254">
        <v>0.94465030380000004</v>
      </c>
      <c r="X254">
        <v>0.90464389430000003</v>
      </c>
      <c r="Y254">
        <v>0.8592588941</v>
      </c>
      <c r="Z254">
        <v>0.8268264448</v>
      </c>
      <c r="AA254">
        <v>0.80264161369999998</v>
      </c>
      <c r="AB254">
        <v>0.7810639667</v>
      </c>
      <c r="AC254">
        <v>0.76332137820000001</v>
      </c>
      <c r="AD254">
        <v>0.74240093409999997</v>
      </c>
      <c r="AE254">
        <v>0.72200215759999997</v>
      </c>
      <c r="AF254">
        <v>0.70452239130000005</v>
      </c>
      <c r="AG254">
        <v>0.68649036750000003</v>
      </c>
      <c r="AH254">
        <v>0.66952161060000004</v>
      </c>
      <c r="AI254">
        <v>0.66206144870000005</v>
      </c>
      <c r="AJ254">
        <v>0.65515659439999996</v>
      </c>
      <c r="AK254">
        <v>0.6490975698</v>
      </c>
      <c r="AL254">
        <v>0.64367256039999998</v>
      </c>
      <c r="AM254">
        <v>0.63835359599999997</v>
      </c>
      <c r="AN254">
        <v>0.63233541950000005</v>
      </c>
      <c r="AO254">
        <v>0.62736567659999998</v>
      </c>
      <c r="AP254">
        <v>0.62242927299999995</v>
      </c>
      <c r="AQ254">
        <v>0.61868235270000005</v>
      </c>
      <c r="AR254">
        <v>0.61454701749999996</v>
      </c>
      <c r="AS254">
        <v>0.6113320833</v>
      </c>
      <c r="AT254">
        <v>0.60832912250000004</v>
      </c>
      <c r="AU254">
        <v>0.60566978329999999</v>
      </c>
      <c r="AV254">
        <v>0.60292009599999996</v>
      </c>
      <c r="AW254">
        <v>0.60092007000000003</v>
      </c>
    </row>
    <row r="255" spans="2:49" x14ac:dyDescent="0.25">
      <c r="B255" t="s">
        <v>285</v>
      </c>
      <c r="C255">
        <v>0.19372928894524399</v>
      </c>
      <c r="D255">
        <v>0.196839675342774</v>
      </c>
      <c r="E255">
        <v>0.2010760788</v>
      </c>
      <c r="F255">
        <v>0.2107932891</v>
      </c>
      <c r="G255">
        <v>0.2149795155</v>
      </c>
      <c r="H255">
        <v>0.2165159364</v>
      </c>
      <c r="I255">
        <v>0.23042794329999999</v>
      </c>
      <c r="J255">
        <v>0.23983967210000001</v>
      </c>
      <c r="K255">
        <v>0.2411664519</v>
      </c>
      <c r="L255">
        <v>0.24606399809999999</v>
      </c>
      <c r="M255">
        <v>0.25565748929999998</v>
      </c>
      <c r="N255">
        <v>0.26936350079999999</v>
      </c>
      <c r="O255">
        <v>0.28783187970000002</v>
      </c>
      <c r="P255">
        <v>0.29622750129999997</v>
      </c>
      <c r="Q255">
        <v>0.29203429089999999</v>
      </c>
      <c r="R255">
        <v>0.28561710480000002</v>
      </c>
      <c r="S255">
        <v>0.32127477570000001</v>
      </c>
      <c r="T255">
        <v>0.30029469149999999</v>
      </c>
      <c r="U255">
        <v>0.28379159549999999</v>
      </c>
      <c r="V255">
        <v>0.26933277630000002</v>
      </c>
      <c r="W255">
        <v>0.38418376999999998</v>
      </c>
      <c r="X255">
        <v>0.39558525249999998</v>
      </c>
      <c r="Y255">
        <v>0.39731952869999998</v>
      </c>
      <c r="Z255">
        <v>0.40298614849999997</v>
      </c>
      <c r="AA255">
        <v>0.4111602701</v>
      </c>
      <c r="AB255">
        <v>0.42248848239999998</v>
      </c>
      <c r="AC255">
        <v>0.43486048049999998</v>
      </c>
      <c r="AD255">
        <v>0.46363049880000001</v>
      </c>
      <c r="AE255">
        <v>0.49172285850000003</v>
      </c>
      <c r="AF255">
        <v>0.51949826870000004</v>
      </c>
      <c r="AG255">
        <v>0.54724832540000001</v>
      </c>
      <c r="AH255">
        <v>0.57503091829999997</v>
      </c>
      <c r="AI255">
        <v>0.57833381029999997</v>
      </c>
      <c r="AJ255">
        <v>0.58193364569999995</v>
      </c>
      <c r="AK255">
        <v>0.58611681859999998</v>
      </c>
      <c r="AL255">
        <v>0.59084060959999996</v>
      </c>
      <c r="AM255">
        <v>0.59553031000000001</v>
      </c>
      <c r="AN255">
        <v>0.59883198900000001</v>
      </c>
      <c r="AO255">
        <v>0.60299458679999995</v>
      </c>
      <c r="AP255">
        <v>0.60707229770000004</v>
      </c>
      <c r="AQ255">
        <v>0.61221036309999999</v>
      </c>
      <c r="AR255">
        <v>0.61687552229999998</v>
      </c>
      <c r="AS255">
        <v>0.62160451419999996</v>
      </c>
      <c r="AT255">
        <v>0.62652280839999996</v>
      </c>
      <c r="AU255">
        <v>0.63177574240000001</v>
      </c>
      <c r="AV255">
        <v>0.63691824939999997</v>
      </c>
      <c r="AW255">
        <v>0.64284508650000005</v>
      </c>
    </row>
    <row r="256" spans="2:49" x14ac:dyDescent="0.25">
      <c r="B256" t="s">
        <v>286</v>
      </c>
      <c r="C256">
        <v>0.38745857789048899</v>
      </c>
      <c r="D256">
        <v>0.39367935068554899</v>
      </c>
      <c r="E256">
        <v>0.4021521575</v>
      </c>
      <c r="F256">
        <v>0.45763561349999998</v>
      </c>
      <c r="G256">
        <v>0.50663262340000004</v>
      </c>
      <c r="H256">
        <v>0.55388420090000001</v>
      </c>
      <c r="I256">
        <v>0.63987816630000005</v>
      </c>
      <c r="J256">
        <v>0.72296322710000005</v>
      </c>
      <c r="K256">
        <v>0.78912375680000002</v>
      </c>
      <c r="L256">
        <v>0.87399578560000002</v>
      </c>
      <c r="M256">
        <v>0.98571830110000003</v>
      </c>
      <c r="N256">
        <v>1.127368994</v>
      </c>
      <c r="O256">
        <v>1.2167055490000001</v>
      </c>
      <c r="P256">
        <v>1.264710797</v>
      </c>
      <c r="Q256">
        <v>1.259270289</v>
      </c>
      <c r="R256">
        <v>1.243908902</v>
      </c>
      <c r="S256">
        <v>2.19185813</v>
      </c>
      <c r="T256">
        <v>2.194667999</v>
      </c>
      <c r="U256">
        <v>2.2182191859999998</v>
      </c>
      <c r="V256">
        <v>2.2483528439999998</v>
      </c>
      <c r="W256">
        <v>3.2975839269999998</v>
      </c>
      <c r="X256">
        <v>3.3793332409999999</v>
      </c>
      <c r="Y256">
        <v>3.485907321</v>
      </c>
      <c r="Z256">
        <v>3.6186769760000002</v>
      </c>
      <c r="AA256">
        <v>3.768163156</v>
      </c>
      <c r="AB256">
        <v>3.9425157689999999</v>
      </c>
      <c r="AC256">
        <v>4.1235328940000002</v>
      </c>
      <c r="AD256">
        <v>4.2800960410000002</v>
      </c>
      <c r="AE256">
        <v>4.4329303619999996</v>
      </c>
      <c r="AF256">
        <v>4.5851486279999998</v>
      </c>
      <c r="AG256">
        <v>4.742080852</v>
      </c>
      <c r="AH256">
        <v>4.9008533270000001</v>
      </c>
      <c r="AI256">
        <v>5.0429950339999996</v>
      </c>
      <c r="AJ256">
        <v>5.1855039850000004</v>
      </c>
      <c r="AK256">
        <v>5.3312551790000002</v>
      </c>
      <c r="AL256">
        <v>5.483200396</v>
      </c>
      <c r="AM256">
        <v>5.6333255680000001</v>
      </c>
      <c r="AN256">
        <v>5.7332239850000004</v>
      </c>
      <c r="AO256">
        <v>5.8403198290000002</v>
      </c>
      <c r="AP256">
        <v>5.9456764829999997</v>
      </c>
      <c r="AQ256">
        <v>6.0606409320000001</v>
      </c>
      <c r="AR256">
        <v>6.1702391150000002</v>
      </c>
      <c r="AS256">
        <v>6.2503798440000002</v>
      </c>
      <c r="AT256">
        <v>6.3323278800000002</v>
      </c>
      <c r="AU256">
        <v>6.4175913659999999</v>
      </c>
      <c r="AV256">
        <v>6.5016795089999997</v>
      </c>
      <c r="AW256">
        <v>6.5937549789999998</v>
      </c>
    </row>
    <row r="257" spans="2:49" x14ac:dyDescent="0.25">
      <c r="B257" t="s">
        <v>287</v>
      </c>
      <c r="C257">
        <v>34.067295461021303</v>
      </c>
      <c r="D257">
        <v>34.614256909026899</v>
      </c>
      <c r="E257">
        <v>35.359228450000003</v>
      </c>
      <c r="F257">
        <v>35.492059910000002</v>
      </c>
      <c r="G257">
        <v>34.658004849999998</v>
      </c>
      <c r="H257">
        <v>33.421689389999997</v>
      </c>
      <c r="I257">
        <v>34.05694811</v>
      </c>
      <c r="J257">
        <v>34.071422800000001</v>
      </c>
      <c r="K257">
        <v>32.946153379999998</v>
      </c>
      <c r="L257">
        <v>32.344634630000002</v>
      </c>
      <c r="M257">
        <v>32.3562291</v>
      </c>
      <c r="N257">
        <v>32.847080149999996</v>
      </c>
      <c r="O257">
        <v>32.676530290000002</v>
      </c>
      <c r="P257">
        <v>31.308306179999999</v>
      </c>
      <c r="Q257">
        <v>28.734479289999999</v>
      </c>
      <c r="R257">
        <v>26.162973439999998</v>
      </c>
      <c r="S257">
        <v>23.739985780000001</v>
      </c>
      <c r="T257">
        <v>22.782735429999999</v>
      </c>
      <c r="U257">
        <v>22.116176790000001</v>
      </c>
      <c r="V257">
        <v>21.570481749999999</v>
      </c>
      <c r="W257">
        <v>17.60423905</v>
      </c>
      <c r="X257">
        <v>15.63870352</v>
      </c>
      <c r="Y257">
        <v>13.89959511</v>
      </c>
      <c r="Z257">
        <v>12.45955681</v>
      </c>
      <c r="AA257">
        <v>11.20941212</v>
      </c>
      <c r="AB257">
        <v>10.15622392</v>
      </c>
      <c r="AC257">
        <v>9.1851533889999999</v>
      </c>
      <c r="AD257">
        <v>8.4865207520000006</v>
      </c>
      <c r="AE257">
        <v>7.8026162780000003</v>
      </c>
      <c r="AF257">
        <v>7.1300502840000002</v>
      </c>
      <c r="AG257">
        <v>6.5382108460000001</v>
      </c>
      <c r="AH257">
        <v>5.9630941450000003</v>
      </c>
      <c r="AI257">
        <v>5.4368731190000004</v>
      </c>
      <c r="AJ257">
        <v>4.9237652790000004</v>
      </c>
      <c r="AK257">
        <v>4.4246210440000002</v>
      </c>
      <c r="AL257">
        <v>3.9900130869999999</v>
      </c>
      <c r="AM257">
        <v>3.5610016880000002</v>
      </c>
      <c r="AN257">
        <v>3.229924032</v>
      </c>
      <c r="AO257">
        <v>2.9083162730000001</v>
      </c>
      <c r="AP257">
        <v>2.5904819899999998</v>
      </c>
      <c r="AQ257">
        <v>2.2806491960000002</v>
      </c>
      <c r="AR257">
        <v>1.9720649219999999</v>
      </c>
      <c r="AS257">
        <v>1.583413269</v>
      </c>
      <c r="AT257">
        <v>1.2027520380000001</v>
      </c>
      <c r="AU257">
        <v>0.82986231349999995</v>
      </c>
      <c r="AV257">
        <v>0.46378095499999999</v>
      </c>
      <c r="AW257">
        <v>0.1049166493</v>
      </c>
    </row>
    <row r="258" spans="2:49" x14ac:dyDescent="0.25">
      <c r="B258" t="s">
        <v>288</v>
      </c>
      <c r="C258">
        <v>1.54983431156195</v>
      </c>
      <c r="D258">
        <v>1.57471740274219</v>
      </c>
      <c r="E258">
        <v>1.60860863</v>
      </c>
      <c r="F258">
        <v>1.873045399</v>
      </c>
      <c r="G258">
        <v>2.0755696449999999</v>
      </c>
      <c r="H258">
        <v>2.232830898</v>
      </c>
      <c r="I258">
        <v>2.5033874840000001</v>
      </c>
      <c r="J258">
        <v>2.7134910880000001</v>
      </c>
      <c r="K258">
        <v>2.813347759</v>
      </c>
      <c r="L258">
        <v>2.9338250160000001</v>
      </c>
      <c r="M258">
        <v>3.0906681640000002</v>
      </c>
      <c r="N258">
        <v>3.277185485</v>
      </c>
      <c r="O258">
        <v>4.2825014269999997</v>
      </c>
      <c r="P258">
        <v>5.3898954999999997</v>
      </c>
      <c r="Q258">
        <v>6.4980816949999998</v>
      </c>
      <c r="R258">
        <v>7.7719836359999999</v>
      </c>
      <c r="S258">
        <v>6.5687196139999999</v>
      </c>
      <c r="T258">
        <v>6.5461578789999999</v>
      </c>
      <c r="U258">
        <v>6.58783619</v>
      </c>
      <c r="V258">
        <v>6.6508047140000004</v>
      </c>
      <c r="W258">
        <v>5.9951592219999998</v>
      </c>
      <c r="X258">
        <v>5.4453704299999997</v>
      </c>
      <c r="Y258">
        <v>5.1167888960000001</v>
      </c>
      <c r="Z258">
        <v>4.8707497760000003</v>
      </c>
      <c r="AA258">
        <v>4.677296213</v>
      </c>
      <c r="AB258">
        <v>4.5236961100000004</v>
      </c>
      <c r="AC258">
        <v>4.393589714</v>
      </c>
      <c r="AD258">
        <v>4.3016795510000003</v>
      </c>
      <c r="AE258">
        <v>4.2117990499999998</v>
      </c>
      <c r="AF258">
        <v>4.1265801680000003</v>
      </c>
      <c r="AG258">
        <v>4.045275524</v>
      </c>
      <c r="AH258">
        <v>3.9695549749999999</v>
      </c>
      <c r="AI258">
        <v>3.8942467039999999</v>
      </c>
      <c r="AJ258">
        <v>3.8228503730000001</v>
      </c>
      <c r="AK258">
        <v>3.7569693740000001</v>
      </c>
      <c r="AL258">
        <v>3.695037642</v>
      </c>
      <c r="AM258">
        <v>3.634165034</v>
      </c>
      <c r="AN258">
        <v>3.5783754839999999</v>
      </c>
      <c r="AO258">
        <v>3.5288861100000002</v>
      </c>
      <c r="AP258">
        <v>3.4799140710000001</v>
      </c>
      <c r="AQ258">
        <v>3.4378799369999999</v>
      </c>
      <c r="AR258">
        <v>3.3939473699999998</v>
      </c>
      <c r="AS258">
        <v>3.3653062230000002</v>
      </c>
      <c r="AT258">
        <v>3.337850016</v>
      </c>
      <c r="AU258">
        <v>3.3122877929999999</v>
      </c>
      <c r="AV258">
        <v>3.2862358700000001</v>
      </c>
      <c r="AW258">
        <v>3.2642626219999999</v>
      </c>
    </row>
    <row r="259" spans="2:49" x14ac:dyDescent="0.25">
      <c r="B259" t="s">
        <v>289</v>
      </c>
      <c r="C259">
        <v>0.19372928894524399</v>
      </c>
      <c r="D259">
        <v>0.196839675342774</v>
      </c>
      <c r="E259">
        <v>0.2010760788</v>
      </c>
      <c r="F259">
        <v>0.1902792482</v>
      </c>
      <c r="G259">
        <v>0.1751726794</v>
      </c>
      <c r="H259">
        <v>0.15925526800000001</v>
      </c>
      <c r="I259">
        <v>0.15299376410000001</v>
      </c>
      <c r="J259">
        <v>0.14374549889999999</v>
      </c>
      <c r="K259">
        <v>0.13047423920000001</v>
      </c>
      <c r="L259">
        <v>0.1201684895</v>
      </c>
      <c r="M259">
        <v>0.1127030559</v>
      </c>
      <c r="N259">
        <v>0.1071890858</v>
      </c>
      <c r="O259">
        <v>0.1070013506</v>
      </c>
      <c r="P259">
        <v>0.1028760516</v>
      </c>
      <c r="Q259">
        <v>9.4746092599999998E-2</v>
      </c>
      <c r="R259">
        <v>8.6566571600000003E-2</v>
      </c>
      <c r="S259">
        <v>0.3673623915</v>
      </c>
      <c r="T259">
        <v>0.33170546909999998</v>
      </c>
      <c r="U259">
        <v>0.30195140180000002</v>
      </c>
      <c r="V259">
        <v>0.2751235964</v>
      </c>
      <c r="W259">
        <v>1.0280761490000001</v>
      </c>
      <c r="X259">
        <v>1.1730131049999999</v>
      </c>
      <c r="Y259">
        <v>1.321614826</v>
      </c>
      <c r="Z259">
        <v>1.4703123339999999</v>
      </c>
      <c r="AA259">
        <v>1.6190906679999999</v>
      </c>
      <c r="AB259">
        <v>1.721912653</v>
      </c>
      <c r="AC259">
        <v>1.826450232</v>
      </c>
      <c r="AD259">
        <v>2.1025166419999999</v>
      </c>
      <c r="AE259">
        <v>2.3721353550000002</v>
      </c>
      <c r="AF259">
        <v>2.6372321680000002</v>
      </c>
      <c r="AG259">
        <v>2.845815322</v>
      </c>
      <c r="AH259">
        <v>3.053368554</v>
      </c>
      <c r="AI259">
        <v>3.278587505</v>
      </c>
      <c r="AJ259">
        <v>3.501441475</v>
      </c>
      <c r="AK259">
        <v>3.7242421370000001</v>
      </c>
      <c r="AL259">
        <v>3.8967303119999999</v>
      </c>
      <c r="AM259">
        <v>4.0670278209999999</v>
      </c>
      <c r="AN259">
        <v>4.1642811870000003</v>
      </c>
      <c r="AO259">
        <v>4.266384467</v>
      </c>
      <c r="AP259">
        <v>4.3668894849999997</v>
      </c>
      <c r="AQ259">
        <v>4.4741763189999997</v>
      </c>
      <c r="AR259">
        <v>4.5772621510000002</v>
      </c>
      <c r="AS259">
        <v>4.7723618830000003</v>
      </c>
      <c r="AT259">
        <v>4.9684463760000002</v>
      </c>
      <c r="AU259">
        <v>5.1668592049999997</v>
      </c>
      <c r="AV259">
        <v>5.3641076549999998</v>
      </c>
      <c r="AW259">
        <v>5.5678684599999997</v>
      </c>
    </row>
    <row r="260" spans="2:49" x14ac:dyDescent="0.25">
      <c r="B260" t="s">
        <v>290</v>
      </c>
      <c r="C260">
        <v>0.71679836909740502</v>
      </c>
      <c r="D260">
        <v>0.72830679876826598</v>
      </c>
      <c r="E260">
        <v>0.74398149140000003</v>
      </c>
      <c r="F260">
        <v>0.73782270179999998</v>
      </c>
      <c r="G260">
        <v>0.71184562870000001</v>
      </c>
      <c r="H260">
        <v>0.67822238450000005</v>
      </c>
      <c r="I260">
        <v>0.68282734479999996</v>
      </c>
      <c r="J260">
        <v>0.67234207820000003</v>
      </c>
      <c r="K260">
        <v>0.6395576141</v>
      </c>
      <c r="L260">
        <v>0.61731149659999995</v>
      </c>
      <c r="M260">
        <v>0.60674795010000004</v>
      </c>
      <c r="N260">
        <v>0.60475860319999997</v>
      </c>
      <c r="O260">
        <v>0.61987453199999998</v>
      </c>
      <c r="P260">
        <v>0.61191243240000004</v>
      </c>
      <c r="Q260">
        <v>0.57859387829999998</v>
      </c>
      <c r="R260">
        <v>0.54272149729999997</v>
      </c>
      <c r="S260">
        <v>1.4172785000000001</v>
      </c>
      <c r="T260">
        <v>1.1944378630000001</v>
      </c>
      <c r="U260">
        <v>1.000665725</v>
      </c>
      <c r="V260">
        <v>0.823004493</v>
      </c>
      <c r="W260">
        <v>0.94465030380000004</v>
      </c>
      <c r="X260">
        <v>0.90464389430000003</v>
      </c>
      <c r="Y260">
        <v>0.8592588941</v>
      </c>
      <c r="Z260">
        <v>0.8268264448</v>
      </c>
      <c r="AA260">
        <v>0.80264161369999998</v>
      </c>
      <c r="AB260">
        <v>0.7810639667</v>
      </c>
      <c r="AC260">
        <v>0.76332137820000001</v>
      </c>
      <c r="AD260">
        <v>0.74240093409999997</v>
      </c>
      <c r="AE260">
        <v>0.72200215759999997</v>
      </c>
      <c r="AF260">
        <v>0.70452239130000005</v>
      </c>
      <c r="AG260">
        <v>0.68649036750000003</v>
      </c>
      <c r="AH260">
        <v>0.66952161060000004</v>
      </c>
      <c r="AI260">
        <v>0.66206144870000005</v>
      </c>
      <c r="AJ260">
        <v>0.65515659439999996</v>
      </c>
      <c r="AK260">
        <v>0.6490975698</v>
      </c>
      <c r="AL260">
        <v>0.64367256039999998</v>
      </c>
      <c r="AM260">
        <v>0.63835359599999997</v>
      </c>
      <c r="AN260">
        <v>0.63233541950000005</v>
      </c>
      <c r="AO260">
        <v>0.62736567659999998</v>
      </c>
      <c r="AP260">
        <v>0.62242927299999995</v>
      </c>
      <c r="AQ260">
        <v>0.61868235270000005</v>
      </c>
      <c r="AR260">
        <v>0.61454701749999996</v>
      </c>
      <c r="AS260">
        <v>0.6113320833</v>
      </c>
      <c r="AT260">
        <v>0.60832912250000004</v>
      </c>
      <c r="AU260">
        <v>0.60566978329999999</v>
      </c>
      <c r="AV260">
        <v>0.60292009599999996</v>
      </c>
      <c r="AW260">
        <v>0.60092007000000003</v>
      </c>
    </row>
    <row r="261" spans="2:49" x14ac:dyDescent="0.25">
      <c r="B261" t="s">
        <v>291</v>
      </c>
      <c r="C261">
        <v>0.19372928894524399</v>
      </c>
      <c r="D261">
        <v>0.196839675342774</v>
      </c>
      <c r="E261">
        <v>0.2010760788</v>
      </c>
      <c r="F261">
        <v>0.2107932891</v>
      </c>
      <c r="G261">
        <v>0.2149795155</v>
      </c>
      <c r="H261">
        <v>0.2165159364</v>
      </c>
      <c r="I261">
        <v>0.23042794329999999</v>
      </c>
      <c r="J261">
        <v>0.23983967210000001</v>
      </c>
      <c r="K261">
        <v>0.2411664519</v>
      </c>
      <c r="L261">
        <v>0.24606399809999999</v>
      </c>
      <c r="M261">
        <v>0.25565748929999998</v>
      </c>
      <c r="N261">
        <v>0.26936350079999999</v>
      </c>
      <c r="O261">
        <v>0.28783187970000002</v>
      </c>
      <c r="P261">
        <v>0.29622750129999997</v>
      </c>
      <c r="Q261">
        <v>0.29203429089999999</v>
      </c>
      <c r="R261">
        <v>0.28561710480000002</v>
      </c>
      <c r="S261">
        <v>0.32127477570000001</v>
      </c>
      <c r="T261">
        <v>0.30029469149999999</v>
      </c>
      <c r="U261">
        <v>0.28379159549999999</v>
      </c>
      <c r="V261">
        <v>0.26933277630000002</v>
      </c>
      <c r="W261">
        <v>0.38418376999999998</v>
      </c>
      <c r="X261">
        <v>0.39558525249999998</v>
      </c>
      <c r="Y261">
        <v>0.39731952869999998</v>
      </c>
      <c r="Z261">
        <v>0.40298614849999997</v>
      </c>
      <c r="AA261">
        <v>0.4111602701</v>
      </c>
      <c r="AB261">
        <v>0.42248848239999998</v>
      </c>
      <c r="AC261">
        <v>0.43486048049999998</v>
      </c>
      <c r="AD261">
        <v>0.46363049880000001</v>
      </c>
      <c r="AE261">
        <v>0.49172285850000003</v>
      </c>
      <c r="AF261">
        <v>0.51949826870000004</v>
      </c>
      <c r="AG261">
        <v>0.54724832540000001</v>
      </c>
      <c r="AH261">
        <v>0.57503091829999997</v>
      </c>
      <c r="AI261">
        <v>0.57833381029999997</v>
      </c>
      <c r="AJ261">
        <v>0.58193364569999995</v>
      </c>
      <c r="AK261">
        <v>0.58611681859999998</v>
      </c>
      <c r="AL261">
        <v>0.59084060959999996</v>
      </c>
      <c r="AM261">
        <v>0.59553031000000001</v>
      </c>
      <c r="AN261">
        <v>0.59883198900000001</v>
      </c>
      <c r="AO261">
        <v>0.60299458679999995</v>
      </c>
      <c r="AP261">
        <v>0.60707229770000004</v>
      </c>
      <c r="AQ261">
        <v>0.61221036309999999</v>
      </c>
      <c r="AR261">
        <v>0.61687552229999998</v>
      </c>
      <c r="AS261">
        <v>0.62160451419999996</v>
      </c>
      <c r="AT261">
        <v>0.62652280839999996</v>
      </c>
      <c r="AU261">
        <v>0.63177574240000001</v>
      </c>
      <c r="AV261">
        <v>0.63691824939999997</v>
      </c>
      <c r="AW261">
        <v>0.64284508650000005</v>
      </c>
    </row>
    <row r="262" spans="2:49" x14ac:dyDescent="0.25">
      <c r="B262" t="s">
        <v>292</v>
      </c>
      <c r="C262">
        <v>0.38745857789048899</v>
      </c>
      <c r="D262">
        <v>0.39367935068554899</v>
      </c>
      <c r="E262">
        <v>0.4021521575</v>
      </c>
      <c r="F262">
        <v>0.45763561349999998</v>
      </c>
      <c r="G262">
        <v>0.50663262340000004</v>
      </c>
      <c r="H262">
        <v>0.55388420090000001</v>
      </c>
      <c r="I262">
        <v>0.63987816630000005</v>
      </c>
      <c r="J262">
        <v>0.72296322710000005</v>
      </c>
      <c r="K262">
        <v>0.78912375680000002</v>
      </c>
      <c r="L262">
        <v>0.87399578560000002</v>
      </c>
      <c r="M262">
        <v>0.98571830110000003</v>
      </c>
      <c r="N262">
        <v>1.127368994</v>
      </c>
      <c r="O262">
        <v>1.2167055490000001</v>
      </c>
      <c r="P262">
        <v>1.264710797</v>
      </c>
      <c r="Q262">
        <v>1.259270289</v>
      </c>
      <c r="R262">
        <v>1.243908902</v>
      </c>
      <c r="S262">
        <v>2.19185813</v>
      </c>
      <c r="T262">
        <v>2.194667999</v>
      </c>
      <c r="U262">
        <v>2.2182191859999998</v>
      </c>
      <c r="V262">
        <v>2.2483528439999998</v>
      </c>
      <c r="W262">
        <v>3.2975839269999998</v>
      </c>
      <c r="X262">
        <v>3.3793332409999999</v>
      </c>
      <c r="Y262">
        <v>3.485907321</v>
      </c>
      <c r="Z262">
        <v>3.6186769760000002</v>
      </c>
      <c r="AA262">
        <v>3.768163156</v>
      </c>
      <c r="AB262">
        <v>3.9425157689999999</v>
      </c>
      <c r="AC262">
        <v>4.1235328940000002</v>
      </c>
      <c r="AD262">
        <v>4.2800960410000002</v>
      </c>
      <c r="AE262">
        <v>4.4329303619999996</v>
      </c>
      <c r="AF262">
        <v>4.5851486279999998</v>
      </c>
      <c r="AG262">
        <v>4.742080852</v>
      </c>
      <c r="AH262">
        <v>4.9008533270000001</v>
      </c>
      <c r="AI262">
        <v>5.0429950339999996</v>
      </c>
      <c r="AJ262">
        <v>5.1855039850000004</v>
      </c>
      <c r="AK262">
        <v>5.3312551790000002</v>
      </c>
      <c r="AL262">
        <v>5.483200396</v>
      </c>
      <c r="AM262">
        <v>5.6333255680000001</v>
      </c>
      <c r="AN262">
        <v>5.7332239850000004</v>
      </c>
      <c r="AO262">
        <v>5.8403198290000002</v>
      </c>
      <c r="AP262">
        <v>5.9456764829999997</v>
      </c>
      <c r="AQ262">
        <v>6.0606409320000001</v>
      </c>
      <c r="AR262">
        <v>6.1702391150000002</v>
      </c>
      <c r="AS262">
        <v>6.2503798440000002</v>
      </c>
      <c r="AT262">
        <v>6.3323278800000002</v>
      </c>
      <c r="AU262">
        <v>6.4175913659999999</v>
      </c>
      <c r="AV262">
        <v>6.5016795089999997</v>
      </c>
      <c r="AW262">
        <v>6.5937549789999998</v>
      </c>
    </row>
    <row r="263" spans="2:49" x14ac:dyDescent="0.25">
      <c r="B263" t="s">
        <v>293</v>
      </c>
      <c r="C263">
        <v>1.1905732046364299</v>
      </c>
      <c r="D263">
        <v>1.2096882425386799</v>
      </c>
      <c r="E263">
        <v>1.229110199</v>
      </c>
      <c r="F263">
        <v>1.2315210889999999</v>
      </c>
      <c r="G263">
        <v>1.1449187329999999</v>
      </c>
      <c r="H263">
        <v>0.92601423009999995</v>
      </c>
      <c r="I263">
        <v>1.0179888459999999</v>
      </c>
      <c r="J263">
        <v>1.0425604260000001</v>
      </c>
      <c r="K263">
        <v>0.98423772379999996</v>
      </c>
      <c r="L263">
        <v>0.97519208479999997</v>
      </c>
      <c r="M263">
        <v>0.97964951410000001</v>
      </c>
      <c r="N263">
        <v>0.95446687779999995</v>
      </c>
      <c r="O263">
        <v>0.94806820520000001</v>
      </c>
      <c r="P263">
        <v>0.93623792750000001</v>
      </c>
      <c r="Q263">
        <v>0.92346104780000005</v>
      </c>
      <c r="R263">
        <v>0.9124547959</v>
      </c>
      <c r="S263">
        <v>0.90503557950000002</v>
      </c>
      <c r="T263">
        <v>0.89476977310000005</v>
      </c>
      <c r="U263">
        <v>0.89457958449999997</v>
      </c>
      <c r="V263">
        <v>0.89962734339999995</v>
      </c>
      <c r="W263">
        <v>0.89809505960000002</v>
      </c>
      <c r="X263">
        <v>0.89150585630000001</v>
      </c>
      <c r="Y263">
        <v>0.88800559680000002</v>
      </c>
      <c r="Z263">
        <v>0.88570730369999995</v>
      </c>
      <c r="AA263">
        <v>0.8849280249</v>
      </c>
      <c r="AB263">
        <v>0.88545210839999999</v>
      </c>
      <c r="AC263">
        <v>0.88747990659999998</v>
      </c>
      <c r="AD263">
        <v>0.8946039831</v>
      </c>
      <c r="AE263">
        <v>0.90380718530000004</v>
      </c>
      <c r="AF263">
        <v>0.91473904260000005</v>
      </c>
      <c r="AG263">
        <v>0.92674767410000003</v>
      </c>
      <c r="AH263">
        <v>0.93977203050000002</v>
      </c>
      <c r="AI263">
        <v>0.95345554860000004</v>
      </c>
      <c r="AJ263">
        <v>0.96770364929999997</v>
      </c>
      <c r="AK263">
        <v>0.98260997380000004</v>
      </c>
      <c r="AL263">
        <v>0.99791648389999998</v>
      </c>
      <c r="AM263">
        <v>1.0139757229999999</v>
      </c>
      <c r="AN263">
        <v>1.029576882</v>
      </c>
      <c r="AO263">
        <v>1.0456711670000001</v>
      </c>
      <c r="AP263">
        <v>1.0618065619999999</v>
      </c>
      <c r="AQ263">
        <v>1.078606309</v>
      </c>
      <c r="AR263">
        <v>1.0952550270000001</v>
      </c>
      <c r="AS263">
        <v>1.1120923519999999</v>
      </c>
      <c r="AT263">
        <v>1.1290265429999999</v>
      </c>
      <c r="AU263">
        <v>1.1460950780000001</v>
      </c>
      <c r="AV263">
        <v>1.1631692010000001</v>
      </c>
      <c r="AW263">
        <v>1.1806933129999999</v>
      </c>
    </row>
    <row r="264" spans="2:49" x14ac:dyDescent="0.25">
      <c r="B264" t="s">
        <v>294</v>
      </c>
      <c r="C264">
        <v>1.7112081308179601</v>
      </c>
      <c r="D264">
        <v>1.7386821308642</v>
      </c>
      <c r="E264">
        <v>1.766597204</v>
      </c>
      <c r="F264">
        <v>1.7874173019999999</v>
      </c>
      <c r="G264">
        <v>1.810204771</v>
      </c>
      <c r="H264">
        <v>1.7022867580000001</v>
      </c>
      <c r="I264">
        <v>1.7767751169999999</v>
      </c>
      <c r="J264">
        <v>1.8105798239999999</v>
      </c>
      <c r="K264">
        <v>1.791703268</v>
      </c>
      <c r="L264">
        <v>1.7992142</v>
      </c>
      <c r="M264">
        <v>1.8081049119999999</v>
      </c>
      <c r="N264">
        <v>1.8460067529999999</v>
      </c>
      <c r="O264">
        <v>1.8929711490000001</v>
      </c>
      <c r="P264">
        <v>1.91517286</v>
      </c>
      <c r="Q264">
        <v>1.92588648</v>
      </c>
      <c r="R264">
        <v>1.941051987</v>
      </c>
      <c r="S264">
        <v>1.9615180569999999</v>
      </c>
      <c r="T264">
        <v>1.9625009250000001</v>
      </c>
      <c r="U264">
        <v>1.9659001629999999</v>
      </c>
      <c r="V264">
        <v>1.9724249220000001</v>
      </c>
      <c r="W264">
        <v>1.971519698</v>
      </c>
      <c r="X264">
        <v>1.956091501</v>
      </c>
      <c r="Y264">
        <v>1.9491698500000001</v>
      </c>
      <c r="Z264">
        <v>1.952632731</v>
      </c>
      <c r="AA264">
        <v>1.9613065700000001</v>
      </c>
      <c r="AB264">
        <v>1.972527339</v>
      </c>
      <c r="AC264">
        <v>1.9853306159999999</v>
      </c>
      <c r="AD264">
        <v>2.0042428509999999</v>
      </c>
      <c r="AE264">
        <v>2.0293774500000001</v>
      </c>
      <c r="AF264">
        <v>2.0569253409999999</v>
      </c>
      <c r="AG264">
        <v>2.0896388240000001</v>
      </c>
      <c r="AH264">
        <v>2.121639885</v>
      </c>
      <c r="AI264">
        <v>2.1604897489999999</v>
      </c>
      <c r="AJ264">
        <v>2.1926809600000001</v>
      </c>
      <c r="AK264">
        <v>2.2381985790000001</v>
      </c>
      <c r="AL264">
        <v>2.267453433</v>
      </c>
      <c r="AM264">
        <v>2.3236415720000001</v>
      </c>
      <c r="AN264">
        <v>2.34045288</v>
      </c>
      <c r="AO264">
        <v>2.4159979049999998</v>
      </c>
      <c r="AP264">
        <v>2.4067136549999999</v>
      </c>
      <c r="AQ264">
        <v>2.5268110410000002</v>
      </c>
      <c r="AR264">
        <v>2.522531796</v>
      </c>
      <c r="AS264">
        <v>2.5689221099999999</v>
      </c>
      <c r="AT264">
        <v>2.5971679769999998</v>
      </c>
      <c r="AU264">
        <v>2.6590995949999998</v>
      </c>
      <c r="AV264">
        <v>2.6725197189999998</v>
      </c>
      <c r="AW264">
        <v>2.7603994850000002</v>
      </c>
    </row>
    <row r="265" spans="2:49" x14ac:dyDescent="0.25">
      <c r="B265" t="s">
        <v>295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</row>
    <row r="266" spans="2:49" x14ac:dyDescent="0.25">
      <c r="B266" t="s">
        <v>296</v>
      </c>
      <c r="C266">
        <v>1.5692072404564801</v>
      </c>
      <c r="D266">
        <v>1.5944013702764701</v>
      </c>
      <c r="E266">
        <v>1.6200002060000001</v>
      </c>
      <c r="F266">
        <v>1.6389765730000001</v>
      </c>
      <c r="G266">
        <v>1.663232187</v>
      </c>
      <c r="H266">
        <v>1.551759764</v>
      </c>
      <c r="I266">
        <v>1.6288634749999999</v>
      </c>
      <c r="J266">
        <v>1.6761074439999999</v>
      </c>
      <c r="K266">
        <v>1.6664686259999999</v>
      </c>
      <c r="L266">
        <v>1.6732747960000001</v>
      </c>
      <c r="M266">
        <v>1.6801261110000001</v>
      </c>
      <c r="N266">
        <v>1.696718564</v>
      </c>
      <c r="O266">
        <v>1.7709885249999999</v>
      </c>
      <c r="P266">
        <v>1.8488448470000001</v>
      </c>
      <c r="Q266">
        <v>1.9178909159999999</v>
      </c>
      <c r="R266">
        <v>1.976127921</v>
      </c>
      <c r="S266">
        <v>2.0205621900000001</v>
      </c>
      <c r="T266">
        <v>2.0144879219999998</v>
      </c>
      <c r="U266">
        <v>2.0045550649999999</v>
      </c>
      <c r="V266">
        <v>1.997564962</v>
      </c>
      <c r="W266">
        <v>1.9066782369999999</v>
      </c>
      <c r="X266">
        <v>1.8213295730000001</v>
      </c>
      <c r="Y266">
        <v>1.7638485909999999</v>
      </c>
      <c r="Z266">
        <v>1.7306819170000001</v>
      </c>
      <c r="AA266">
        <v>1.710821207</v>
      </c>
      <c r="AB266">
        <v>1.699584003</v>
      </c>
      <c r="AC266">
        <v>1.693306915</v>
      </c>
      <c r="AD266">
        <v>1.701619717</v>
      </c>
      <c r="AE266">
        <v>1.7189534200000001</v>
      </c>
      <c r="AF266">
        <v>1.739817505</v>
      </c>
      <c r="AG266">
        <v>1.765582268</v>
      </c>
      <c r="AH266">
        <v>1.7909897020000001</v>
      </c>
      <c r="AI266">
        <v>1.8225586920000001</v>
      </c>
      <c r="AJ266">
        <v>1.8485912149999999</v>
      </c>
      <c r="AK266">
        <v>1.885950249</v>
      </c>
      <c r="AL266">
        <v>1.9097495419999999</v>
      </c>
      <c r="AM266">
        <v>1.95604997</v>
      </c>
      <c r="AN266">
        <v>1.96940396</v>
      </c>
      <c r="AO266">
        <v>2.0324566860000002</v>
      </c>
      <c r="AP266">
        <v>2.0242709250000002</v>
      </c>
      <c r="AQ266">
        <v>2.125082141</v>
      </c>
      <c r="AR266">
        <v>2.1212924659999999</v>
      </c>
      <c r="AS266">
        <v>2.1598653379999999</v>
      </c>
      <c r="AT266">
        <v>2.1830411750000001</v>
      </c>
      <c r="AU266">
        <v>2.2344358469999999</v>
      </c>
      <c r="AV266">
        <v>2.2449233579999999</v>
      </c>
      <c r="AW266">
        <v>2.3178843819999999</v>
      </c>
    </row>
    <row r="267" spans="2:49" x14ac:dyDescent="0.25">
      <c r="B267" t="s">
        <v>297</v>
      </c>
      <c r="C267">
        <v>0.99189533402801899</v>
      </c>
      <c r="D267">
        <v>0.99189533402801799</v>
      </c>
      <c r="E267">
        <v>0.99189532579999995</v>
      </c>
      <c r="F267">
        <v>0.98719299760000001</v>
      </c>
      <c r="G267">
        <v>0.98253090730000003</v>
      </c>
      <c r="H267">
        <v>0.97786703210000003</v>
      </c>
      <c r="I267">
        <v>0.97325870889999999</v>
      </c>
      <c r="J267">
        <v>0.96867469780000004</v>
      </c>
      <c r="K267">
        <v>0.96412075190000002</v>
      </c>
      <c r="L267">
        <v>0.95959345910000005</v>
      </c>
      <c r="M267">
        <v>0.95507468500000003</v>
      </c>
      <c r="N267">
        <v>0.95058946609999995</v>
      </c>
      <c r="O267">
        <v>0.94786269499999998</v>
      </c>
      <c r="P267">
        <v>0.94500637750000005</v>
      </c>
      <c r="Q267">
        <v>0.94201177439999995</v>
      </c>
      <c r="R267">
        <v>0.9388456114</v>
      </c>
      <c r="S267">
        <v>0.95295276790000005</v>
      </c>
      <c r="T267">
        <v>0.95006016660000003</v>
      </c>
      <c r="U267">
        <v>0.94720674319999998</v>
      </c>
      <c r="V267">
        <v>0.94438895560000002</v>
      </c>
      <c r="W267">
        <v>0.92727339870000003</v>
      </c>
      <c r="X267">
        <v>0.92234178730000005</v>
      </c>
      <c r="Y267">
        <v>0.91729524330000001</v>
      </c>
      <c r="Z267">
        <v>0.91180006609999997</v>
      </c>
      <c r="AA267">
        <v>0.90578240379999997</v>
      </c>
      <c r="AB267">
        <v>0.89950872240000002</v>
      </c>
      <c r="AC267">
        <v>0.89257376919999998</v>
      </c>
      <c r="AD267">
        <v>0.87770636619999998</v>
      </c>
      <c r="AE267">
        <v>0.86124789700000004</v>
      </c>
      <c r="AF267">
        <v>0.84291260710000004</v>
      </c>
      <c r="AG267">
        <v>0.82278503479999998</v>
      </c>
      <c r="AH267">
        <v>0.80004288010000002</v>
      </c>
      <c r="AI267">
        <v>0.76843563439999996</v>
      </c>
      <c r="AJ267">
        <v>0.73217582469999998</v>
      </c>
      <c r="AK267">
        <v>0.69027061680000001</v>
      </c>
      <c r="AL267">
        <v>0.64287953710000001</v>
      </c>
      <c r="AM267">
        <v>0.58678200899999999</v>
      </c>
      <c r="AN267">
        <v>0.56269853690000005</v>
      </c>
      <c r="AO267">
        <v>0.53512709250000001</v>
      </c>
      <c r="AP267">
        <v>0.50136023249999995</v>
      </c>
      <c r="AQ267">
        <v>0.46227588520000001</v>
      </c>
      <c r="AR267">
        <v>0.41237777489999999</v>
      </c>
      <c r="AS267">
        <v>0.41751588509999998</v>
      </c>
      <c r="AT267">
        <v>0.42306191450000002</v>
      </c>
      <c r="AU267">
        <v>0.42990741389999998</v>
      </c>
      <c r="AV267">
        <v>0.43712650590000002</v>
      </c>
      <c r="AW267">
        <v>0.4467579149</v>
      </c>
    </row>
    <row r="268" spans="2:49" x14ac:dyDescent="0.25">
      <c r="B268" t="s">
        <v>298</v>
      </c>
      <c r="C268">
        <v>8.10466597198101E-3</v>
      </c>
      <c r="D268">
        <v>8.10466597198101E-3</v>
      </c>
      <c r="E268">
        <v>8.1046741600000003E-3</v>
      </c>
      <c r="F268">
        <v>1.28070024E-2</v>
      </c>
      <c r="G268">
        <v>1.7469092700000001E-2</v>
      </c>
      <c r="H268">
        <v>2.2132967900000002E-2</v>
      </c>
      <c r="I268">
        <v>2.6741291100000002E-2</v>
      </c>
      <c r="J268">
        <v>3.1325302200000002E-2</v>
      </c>
      <c r="K268">
        <v>3.5879248099999997E-2</v>
      </c>
      <c r="L268">
        <v>4.0406540900000003E-2</v>
      </c>
      <c r="M268">
        <v>4.4925315E-2</v>
      </c>
      <c r="N268">
        <v>4.9410533899999998E-2</v>
      </c>
      <c r="O268">
        <v>5.2137305000000002E-2</v>
      </c>
      <c r="P268">
        <v>5.4993622499999999E-2</v>
      </c>
      <c r="Q268">
        <v>5.7988225599999998E-2</v>
      </c>
      <c r="R268">
        <v>6.1154388599999998E-2</v>
      </c>
      <c r="S268">
        <v>4.7047232100000003E-2</v>
      </c>
      <c r="T268">
        <v>4.9939833400000001E-2</v>
      </c>
      <c r="U268">
        <v>5.27932568E-2</v>
      </c>
      <c r="V268">
        <v>5.5611044399999997E-2</v>
      </c>
      <c r="W268">
        <v>7.2726601299999999E-2</v>
      </c>
      <c r="X268">
        <v>7.7658212700000007E-2</v>
      </c>
      <c r="Y268">
        <v>8.2704756700000007E-2</v>
      </c>
      <c r="Z268">
        <v>8.8199933899999999E-2</v>
      </c>
      <c r="AA268">
        <v>9.4217596200000003E-2</v>
      </c>
      <c r="AB268">
        <v>0.1004912776</v>
      </c>
      <c r="AC268">
        <v>0.10742623079999999</v>
      </c>
      <c r="AD268">
        <v>0.1222936338</v>
      </c>
      <c r="AE268">
        <v>0.13875210299999999</v>
      </c>
      <c r="AF268">
        <v>0.15708739290000001</v>
      </c>
      <c r="AG268">
        <v>0.17721496519999999</v>
      </c>
      <c r="AH268">
        <v>0.19995711990000001</v>
      </c>
      <c r="AI268">
        <v>0.23156436559999999</v>
      </c>
      <c r="AJ268">
        <v>0.26782417530000002</v>
      </c>
      <c r="AK268">
        <v>0.30972938319999999</v>
      </c>
      <c r="AL268">
        <v>0.35712046289999999</v>
      </c>
      <c r="AM268">
        <v>0.41321799100000001</v>
      </c>
      <c r="AN268">
        <v>0.43730146310000001</v>
      </c>
      <c r="AO268">
        <v>0.46487290749999999</v>
      </c>
      <c r="AP268">
        <v>0.4986397675</v>
      </c>
      <c r="AQ268">
        <v>0.53772411480000004</v>
      </c>
      <c r="AR268">
        <v>0.58762222509999995</v>
      </c>
      <c r="AS268">
        <v>0.58248411489999996</v>
      </c>
      <c r="AT268">
        <v>0.57693808550000003</v>
      </c>
      <c r="AU268">
        <v>0.57009258610000002</v>
      </c>
      <c r="AV268">
        <v>0.56287349409999998</v>
      </c>
      <c r="AW268">
        <v>0.55324208509999995</v>
      </c>
    </row>
    <row r="269" spans="2:49" x14ac:dyDescent="0.25">
      <c r="B269" t="s">
        <v>299</v>
      </c>
      <c r="C269">
        <v>0.79896379760487002</v>
      </c>
      <c r="D269">
        <v>0.79896379760486902</v>
      </c>
      <c r="E269">
        <v>0.79896379760000003</v>
      </c>
      <c r="F269">
        <v>0.79854263209999998</v>
      </c>
      <c r="G269">
        <v>0.79812168849999998</v>
      </c>
      <c r="H269">
        <v>0.79770096690000003</v>
      </c>
      <c r="I269">
        <v>0.79728046699999999</v>
      </c>
      <c r="J269">
        <v>0.79686018879999998</v>
      </c>
      <c r="K269">
        <v>0.79644013209999998</v>
      </c>
      <c r="L269">
        <v>0.79602029689999998</v>
      </c>
      <c r="M269">
        <v>0.79560068299999998</v>
      </c>
      <c r="N269">
        <v>0.79518129029999995</v>
      </c>
      <c r="O269">
        <v>0.78222990709999995</v>
      </c>
      <c r="P269">
        <v>0.76778352620000001</v>
      </c>
      <c r="Q269">
        <v>0.75177697219999995</v>
      </c>
      <c r="R269">
        <v>0.73415414150000002</v>
      </c>
      <c r="S269">
        <v>0.69408091299999997</v>
      </c>
      <c r="T269">
        <v>0.69306060079999998</v>
      </c>
      <c r="U269">
        <v>0.69208266200000002</v>
      </c>
      <c r="V269">
        <v>0.69114451089999995</v>
      </c>
      <c r="W269">
        <v>0.64517757610000004</v>
      </c>
      <c r="X269">
        <v>0.64070667839999995</v>
      </c>
      <c r="Y269">
        <v>0.62987609739999995</v>
      </c>
      <c r="Z269">
        <v>0.61910397880000001</v>
      </c>
      <c r="AA269">
        <v>0.60838985069999996</v>
      </c>
      <c r="AB269">
        <v>0.59785288950000004</v>
      </c>
      <c r="AC269">
        <v>0.58736422160000001</v>
      </c>
      <c r="AD269">
        <v>0.57356573590000004</v>
      </c>
      <c r="AE269">
        <v>0.56000431569999998</v>
      </c>
      <c r="AF269">
        <v>0.5466739035</v>
      </c>
      <c r="AG269">
        <v>0.53408555280000003</v>
      </c>
      <c r="AH269">
        <v>0.52170143479999997</v>
      </c>
      <c r="AI269">
        <v>0.50927276690000001</v>
      </c>
      <c r="AJ269">
        <v>0.49704798369999997</v>
      </c>
      <c r="AK269">
        <v>0.4850221093</v>
      </c>
      <c r="AL269">
        <v>0.47391979890000002</v>
      </c>
      <c r="AM269">
        <v>0.4629888137</v>
      </c>
      <c r="AN269">
        <v>0.44452110880000001</v>
      </c>
      <c r="AO269">
        <v>0.42616317999999997</v>
      </c>
      <c r="AP269">
        <v>0.40791405139999998</v>
      </c>
      <c r="AQ269">
        <v>0.38977275849999998</v>
      </c>
      <c r="AR269">
        <v>0.37173834849999998</v>
      </c>
      <c r="AS269">
        <v>0.3522068344</v>
      </c>
      <c r="AT269">
        <v>0.33251009939999998</v>
      </c>
      <c r="AU269">
        <v>0.31264603819999998</v>
      </c>
      <c r="AV269">
        <v>0.29261250929999999</v>
      </c>
      <c r="AW269">
        <v>0.27240733480000001</v>
      </c>
    </row>
    <row r="270" spans="2:49" x14ac:dyDescent="0.25">
      <c r="B270" t="s">
        <v>300</v>
      </c>
      <c r="C270">
        <v>1.02537481030392E-2</v>
      </c>
      <c r="D270">
        <v>1.02537481030392E-2</v>
      </c>
      <c r="E270">
        <v>1.02537481E-2</v>
      </c>
      <c r="F270">
        <v>9.28913229E-3</v>
      </c>
      <c r="G270">
        <v>8.4152621800000008E-3</v>
      </c>
      <c r="H270">
        <v>7.6236009400000001E-3</v>
      </c>
      <c r="I270">
        <v>6.9064147999999999E-3</v>
      </c>
      <c r="J270">
        <v>6.2566975599999998E-3</v>
      </c>
      <c r="K270">
        <v>5.6681021099999999E-3</v>
      </c>
      <c r="L270">
        <v>5.1348784699999997E-3</v>
      </c>
      <c r="M270">
        <v>4.6518175500000003E-3</v>
      </c>
      <c r="N270">
        <v>4.21420033E-3</v>
      </c>
      <c r="O270">
        <v>3.8372227699999999E-3</v>
      </c>
      <c r="P270">
        <v>3.4862213600000001E-3</v>
      </c>
      <c r="Q270">
        <v>3.1596484300000002E-3</v>
      </c>
      <c r="R270">
        <v>2.8560813299999999E-3</v>
      </c>
      <c r="S270">
        <v>2.9085724800000001E-3</v>
      </c>
      <c r="T270">
        <v>4.7403159399999999E-3</v>
      </c>
      <c r="U270">
        <v>6.4959871600000002E-3</v>
      </c>
      <c r="V270">
        <v>8.1802286499999995E-3</v>
      </c>
      <c r="W270">
        <v>5.6701401799999999E-3</v>
      </c>
      <c r="X270">
        <v>3.9772643599999997E-3</v>
      </c>
      <c r="Y270">
        <v>3.2909602399999998E-3</v>
      </c>
      <c r="Z270">
        <v>2.6083607199999998E-3</v>
      </c>
      <c r="AA270">
        <v>1.9294359000000001E-3</v>
      </c>
      <c r="AB270">
        <v>1.26894414E-3</v>
      </c>
      <c r="AC270">
        <v>6.1147957700000003E-4</v>
      </c>
      <c r="AD270">
        <v>6.04408643E-4</v>
      </c>
      <c r="AE270">
        <v>5.9745919200000005E-4</v>
      </c>
      <c r="AF270">
        <v>5.9062811900000001E-4</v>
      </c>
      <c r="AG270">
        <v>5.8415934700000002E-4</v>
      </c>
      <c r="AH270">
        <v>5.7779552399999995E-4</v>
      </c>
      <c r="AI270">
        <v>4.64249738E-4</v>
      </c>
      <c r="AJ270">
        <v>3.5256660199999999E-4</v>
      </c>
      <c r="AK270">
        <v>2.42700655E-4</v>
      </c>
      <c r="AL270">
        <v>2.4913063199999999E-4</v>
      </c>
      <c r="AM270">
        <v>2.55461384E-4</v>
      </c>
      <c r="AN270">
        <v>2.4619436699999998E-4</v>
      </c>
      <c r="AO270">
        <v>2.36982435E-4</v>
      </c>
      <c r="AP270">
        <v>2.2782509900000001E-4</v>
      </c>
      <c r="AQ270">
        <v>2.1872187400000001E-4</v>
      </c>
      <c r="AR270">
        <v>2.0967228200000001E-4</v>
      </c>
      <c r="AS270">
        <v>2.10555377E-4</v>
      </c>
      <c r="AT270">
        <v>2.11445942E-4</v>
      </c>
      <c r="AU270">
        <v>2.1234407200000001E-4</v>
      </c>
      <c r="AV270">
        <v>2.1324986400000001E-4</v>
      </c>
      <c r="AW270">
        <v>2.14163418E-4</v>
      </c>
    </row>
    <row r="271" spans="2:49" x14ac:dyDescent="0.25">
      <c r="B271" t="s">
        <v>301</v>
      </c>
      <c r="C271">
        <v>4.0949078402655603E-2</v>
      </c>
      <c r="D271">
        <v>4.0949078402655603E-2</v>
      </c>
      <c r="E271">
        <v>4.0949078399999998E-2</v>
      </c>
      <c r="F271">
        <v>3.93031244E-2</v>
      </c>
      <c r="G271">
        <v>3.7723329700000002E-2</v>
      </c>
      <c r="H271">
        <v>3.62070351E-2</v>
      </c>
      <c r="I271">
        <v>3.4751688099999997E-2</v>
      </c>
      <c r="J271">
        <v>3.3354839099999999E-2</v>
      </c>
      <c r="K271">
        <v>3.20141366E-2</v>
      </c>
      <c r="L271">
        <v>3.0727323800000001E-2</v>
      </c>
      <c r="M271">
        <v>2.94922346E-2</v>
      </c>
      <c r="N271">
        <v>2.83067901E-2</v>
      </c>
      <c r="O271">
        <v>3.1063401899999999E-2</v>
      </c>
      <c r="P271">
        <v>3.40128887E-2</v>
      </c>
      <c r="Q271">
        <v>3.71521436E-2</v>
      </c>
      <c r="R271">
        <v>4.0473637700000002E-2</v>
      </c>
      <c r="S271">
        <v>6.1546973300000002E-2</v>
      </c>
      <c r="T271">
        <v>4.6782661500000003E-2</v>
      </c>
      <c r="U271">
        <v>3.2631510900000001E-2</v>
      </c>
      <c r="V271">
        <v>1.9056101999999998E-2</v>
      </c>
      <c r="W271">
        <v>4.6399030100000002E-2</v>
      </c>
      <c r="X271">
        <v>4.1259733E-2</v>
      </c>
      <c r="Y271">
        <v>4.0980023099999999E-2</v>
      </c>
      <c r="Z271">
        <v>4.0701822999999998E-2</v>
      </c>
      <c r="AA271">
        <v>4.0425120500000002E-2</v>
      </c>
      <c r="AB271">
        <v>4.0146598499999998E-2</v>
      </c>
      <c r="AC271">
        <v>3.9869353099999998E-2</v>
      </c>
      <c r="AD271">
        <v>3.4138287400000002E-2</v>
      </c>
      <c r="AE271">
        <v>2.8505684600000001E-2</v>
      </c>
      <c r="AF271">
        <v>2.2969028700000001E-2</v>
      </c>
      <c r="AG271">
        <v>1.7758554400000001E-2</v>
      </c>
      <c r="AH271">
        <v>1.26326146E-2</v>
      </c>
      <c r="AI271">
        <v>1.1753575699999999E-2</v>
      </c>
      <c r="AJ271">
        <v>1.0888956999999999E-2</v>
      </c>
      <c r="AK271">
        <v>1.0038406499999999E-2</v>
      </c>
      <c r="AL271">
        <v>9.2689726799999907E-3</v>
      </c>
      <c r="AM271">
        <v>8.5114124199999995E-3</v>
      </c>
      <c r="AN271">
        <v>8.6968810500000007E-3</v>
      </c>
      <c r="AO271">
        <v>8.8812472199999905E-3</v>
      </c>
      <c r="AP271">
        <v>9.0645207200000001E-3</v>
      </c>
      <c r="AQ271">
        <v>9.2467112499999907E-3</v>
      </c>
      <c r="AR271">
        <v>9.4278283599999995E-3</v>
      </c>
      <c r="AS271">
        <v>1.1405538600000001E-2</v>
      </c>
      <c r="AT271">
        <v>1.3399978599999999E-2</v>
      </c>
      <c r="AU271">
        <v>1.5411361700000001E-2</v>
      </c>
      <c r="AV271">
        <v>1.74399046E-2</v>
      </c>
      <c r="AW271">
        <v>1.9485827899999999E-2</v>
      </c>
    </row>
    <row r="272" spans="2:49" x14ac:dyDescent="0.25">
      <c r="B272" t="s">
        <v>302</v>
      </c>
      <c r="C272">
        <v>4.0858446639591303E-2</v>
      </c>
      <c r="D272">
        <v>4.0858446639591303E-2</v>
      </c>
      <c r="E272">
        <v>4.0858446600000001E-2</v>
      </c>
      <c r="F272">
        <v>3.8169239799999997E-2</v>
      </c>
      <c r="G272">
        <v>3.5657030200000002E-2</v>
      </c>
      <c r="H272">
        <v>3.33101684E-2</v>
      </c>
      <c r="I272">
        <v>3.1117771499999999E-2</v>
      </c>
      <c r="J272">
        <v>2.9069672899999999E-2</v>
      </c>
      <c r="K272">
        <v>2.7156375399999998E-2</v>
      </c>
      <c r="L272">
        <v>2.5369006699999998E-2</v>
      </c>
      <c r="M272">
        <v>2.3699278399999999E-2</v>
      </c>
      <c r="N272">
        <v>2.2139447600000001E-2</v>
      </c>
      <c r="O272">
        <v>2.0123113299999999E-2</v>
      </c>
      <c r="P272">
        <v>1.8249865800000001E-2</v>
      </c>
      <c r="Q272">
        <v>1.6510872900000001E-2</v>
      </c>
      <c r="R272">
        <v>1.48980146E-2</v>
      </c>
      <c r="S272">
        <v>5.7328033000000004E-3</v>
      </c>
      <c r="T272">
        <v>4.6851091799999999E-3</v>
      </c>
      <c r="U272">
        <v>3.6809257700000002E-3</v>
      </c>
      <c r="V272">
        <v>2.7175976999999998E-3</v>
      </c>
      <c r="W272">
        <v>3.5234689500000002E-3</v>
      </c>
      <c r="X272">
        <v>2.9612773799999998E-3</v>
      </c>
      <c r="Y272">
        <v>2.3574040600000002E-3</v>
      </c>
      <c r="Z272">
        <v>1.75679039E-3</v>
      </c>
      <c r="AA272">
        <v>1.1594100500000001E-3</v>
      </c>
      <c r="AB272">
        <v>8.1001251800000003E-4</v>
      </c>
      <c r="AC272">
        <v>4.6221635399999999E-4</v>
      </c>
      <c r="AD272">
        <v>3.8184282199999999E-4</v>
      </c>
      <c r="AE272">
        <v>3.02850152E-4</v>
      </c>
      <c r="AF272">
        <v>2.25203059E-4</v>
      </c>
      <c r="AG272">
        <v>2.2336127799999999E-4</v>
      </c>
      <c r="AH272">
        <v>2.2154937699999999E-4</v>
      </c>
      <c r="AI272">
        <v>2.1971715799999999E-4</v>
      </c>
      <c r="AJ272">
        <v>2.17914994E-4</v>
      </c>
      <c r="AK272">
        <v>2.1614215400000001E-4</v>
      </c>
      <c r="AL272">
        <v>2.1446148799999999E-4</v>
      </c>
      <c r="AM272">
        <v>2.1280675799999999E-4</v>
      </c>
      <c r="AN272">
        <v>2.12172388E-4</v>
      </c>
      <c r="AO272">
        <v>2.11541789E-4</v>
      </c>
      <c r="AP272">
        <v>2.1091492699999999E-4</v>
      </c>
      <c r="AQ272">
        <v>2.10291769E-4</v>
      </c>
      <c r="AR272">
        <v>2.0967228200000001E-4</v>
      </c>
      <c r="AS272">
        <v>2.10555377E-4</v>
      </c>
      <c r="AT272">
        <v>2.11445942E-4</v>
      </c>
      <c r="AU272">
        <v>2.1234407200000001E-4</v>
      </c>
      <c r="AV272">
        <v>2.1324986400000001E-4</v>
      </c>
      <c r="AW272">
        <v>2.14163418E-4</v>
      </c>
    </row>
    <row r="273" spans="2:49" x14ac:dyDescent="0.25">
      <c r="B273" t="s">
        <v>303</v>
      </c>
      <c r="C273">
        <v>8.2546962733871607E-3</v>
      </c>
      <c r="D273">
        <v>8.2546962733871607E-3</v>
      </c>
      <c r="E273">
        <v>8.2546962700000004E-3</v>
      </c>
      <c r="F273">
        <v>1.3385109900000001E-2</v>
      </c>
      <c r="G273">
        <v>1.8063529700000001E-2</v>
      </c>
      <c r="H273">
        <v>2.2286687400000001E-2</v>
      </c>
      <c r="I273">
        <v>2.6043462699999999E-2</v>
      </c>
      <c r="J273">
        <v>2.93135359E-2</v>
      </c>
      <c r="K273">
        <v>3.2065675000000002E-2</v>
      </c>
      <c r="L273">
        <v>3.4255574300000001E-2</v>
      </c>
      <c r="M273">
        <v>3.58231387E-2</v>
      </c>
      <c r="N273">
        <v>3.6689084400000002E-2</v>
      </c>
      <c r="O273">
        <v>4.1917166399999997E-2</v>
      </c>
      <c r="P273">
        <v>4.7784062400000001E-2</v>
      </c>
      <c r="Q273">
        <v>5.4340055399999997E-2</v>
      </c>
      <c r="R273">
        <v>6.1631833800000001E-2</v>
      </c>
      <c r="S273">
        <v>8.39523571E-2</v>
      </c>
      <c r="T273">
        <v>8.8159484400000002E-2</v>
      </c>
      <c r="U273">
        <v>9.2191889900000004E-2</v>
      </c>
      <c r="V273">
        <v>9.6060236399999999E-2</v>
      </c>
      <c r="W273">
        <v>0.1057388997</v>
      </c>
      <c r="X273">
        <v>0.1116736986</v>
      </c>
      <c r="Y273">
        <v>0.1174777957</v>
      </c>
      <c r="Z273">
        <v>0.1232505627</v>
      </c>
      <c r="AA273">
        <v>0.12899225280000001</v>
      </c>
      <c r="AB273">
        <v>0.13450869800000001</v>
      </c>
      <c r="AC273">
        <v>0.1399998599</v>
      </c>
      <c r="AD273">
        <v>0.15319456840000001</v>
      </c>
      <c r="AE273">
        <v>0.1661625846</v>
      </c>
      <c r="AF273">
        <v>0.178909701</v>
      </c>
      <c r="AG273">
        <v>0.1908366373</v>
      </c>
      <c r="AH273">
        <v>0.20257007169999999</v>
      </c>
      <c r="AI273">
        <v>0.2139233284</v>
      </c>
      <c r="AJ273">
        <v>0.2250903417</v>
      </c>
      <c r="AK273">
        <v>0.23607565729999999</v>
      </c>
      <c r="AL273">
        <v>0.24598568030000001</v>
      </c>
      <c r="AM273">
        <v>0.25574277680000002</v>
      </c>
      <c r="AN273">
        <v>0.26931416530000002</v>
      </c>
      <c r="AO273">
        <v>0.28280488240000001</v>
      </c>
      <c r="AP273">
        <v>0.2962156454</v>
      </c>
      <c r="AQ273">
        <v>0.30954716300000001</v>
      </c>
      <c r="AR273">
        <v>0.32280013549999997</v>
      </c>
      <c r="AS273">
        <v>0.33653524109999999</v>
      </c>
      <c r="AT273">
        <v>0.35038653479999998</v>
      </c>
      <c r="AU273">
        <v>0.36435549690000002</v>
      </c>
      <c r="AV273">
        <v>0.37844363339999998</v>
      </c>
      <c r="AW273">
        <v>0.39265247590000002</v>
      </c>
    </row>
    <row r="274" spans="2:49" x14ac:dyDescent="0.25">
      <c r="B274" t="s">
        <v>304</v>
      </c>
      <c r="C274">
        <v>1.85730666151211E-3</v>
      </c>
      <c r="D274">
        <v>1.85730666151211E-3</v>
      </c>
      <c r="E274">
        <v>1.8573066599999999E-3</v>
      </c>
      <c r="F274">
        <v>2.3029467500000002E-3</v>
      </c>
      <c r="G274">
        <v>2.85551323E-3</v>
      </c>
      <c r="H274">
        <v>3.5406618999999999E-3</v>
      </c>
      <c r="I274">
        <v>4.3902043700000002E-3</v>
      </c>
      <c r="J274">
        <v>5.4435851100000003E-3</v>
      </c>
      <c r="K274">
        <v>6.7497128599999998E-3</v>
      </c>
      <c r="L274">
        <v>8.3692314399999995E-3</v>
      </c>
      <c r="M274">
        <v>1.0377335499999999E-2</v>
      </c>
      <c r="N274">
        <v>1.28672618E-2</v>
      </c>
      <c r="O274">
        <v>1.5169190399999999E-2</v>
      </c>
      <c r="P274">
        <v>1.7843283599999999E-2</v>
      </c>
      <c r="Q274">
        <v>2.0937894499999998E-2</v>
      </c>
      <c r="R274">
        <v>2.45041275E-2</v>
      </c>
      <c r="S274">
        <v>3.6998234300000002E-2</v>
      </c>
      <c r="T274">
        <v>3.8852336899999999E-2</v>
      </c>
      <c r="U274">
        <v>4.0629438699999999E-2</v>
      </c>
      <c r="V274">
        <v>4.23342388E-2</v>
      </c>
      <c r="W274">
        <v>4.8363738900000001E-2</v>
      </c>
      <c r="X274">
        <v>5.4378422599999997E-2</v>
      </c>
      <c r="Y274">
        <v>6.31716747E-2</v>
      </c>
      <c r="Z274">
        <v>7.1917461700000004E-2</v>
      </c>
      <c r="AA274">
        <v>8.0616166700000005E-2</v>
      </c>
      <c r="AB274">
        <v>8.8746043799999896E-2</v>
      </c>
      <c r="AC274">
        <v>9.6838659600000002E-2</v>
      </c>
      <c r="AD274">
        <v>0.1039757067</v>
      </c>
      <c r="AE274">
        <v>0.1109901355</v>
      </c>
      <c r="AF274">
        <v>0.1178850791</v>
      </c>
      <c r="AG274">
        <v>0.1243455854</v>
      </c>
      <c r="AH274">
        <v>0.13070127679999999</v>
      </c>
      <c r="AI274">
        <v>0.13489016249999999</v>
      </c>
      <c r="AJ274">
        <v>0.13901033209999999</v>
      </c>
      <c r="AK274">
        <v>0.1430634627</v>
      </c>
      <c r="AL274">
        <v>0.1467582459</v>
      </c>
      <c r="AM274">
        <v>0.1503960131</v>
      </c>
      <c r="AN274">
        <v>0.1564281142</v>
      </c>
      <c r="AO274">
        <v>0.1624243591</v>
      </c>
      <c r="AP274">
        <v>0.1683850667</v>
      </c>
      <c r="AQ274">
        <v>0.1743105519</v>
      </c>
      <c r="AR274">
        <v>0.18020112599999999</v>
      </c>
      <c r="AS274">
        <v>0.18491657719999999</v>
      </c>
      <c r="AT274">
        <v>0.1896719174</v>
      </c>
      <c r="AU274">
        <v>0.1944676548</v>
      </c>
      <c r="AV274">
        <v>0.19930430639999999</v>
      </c>
      <c r="AW274">
        <v>0.2041823981</v>
      </c>
    </row>
    <row r="275" spans="2:49" x14ac:dyDescent="0.25">
      <c r="B275" t="s">
        <v>305</v>
      </c>
      <c r="C275">
        <v>9.2848272947954696E-2</v>
      </c>
      <c r="D275">
        <v>9.2848272947954599E-2</v>
      </c>
      <c r="E275">
        <v>9.2848272900000001E-2</v>
      </c>
      <c r="F275">
        <v>9.2738145600000002E-2</v>
      </c>
      <c r="G275">
        <v>9.2628149000000007E-2</v>
      </c>
      <c r="H275">
        <v>9.2518282699999996E-2</v>
      </c>
      <c r="I275">
        <v>9.2408546800000005E-2</v>
      </c>
      <c r="J275">
        <v>9.2298941100000004E-2</v>
      </c>
      <c r="K275">
        <v>9.2189465400000004E-2</v>
      </c>
      <c r="L275">
        <v>9.2080119500000002E-2</v>
      </c>
      <c r="M275">
        <v>9.1970903300000004E-2</v>
      </c>
      <c r="N275">
        <v>9.1861816600000007E-2</v>
      </c>
      <c r="O275">
        <v>9.5526416500000003E-2</v>
      </c>
      <c r="P275">
        <v>9.9116978100000003E-2</v>
      </c>
      <c r="Q275">
        <v>0.1025931762</v>
      </c>
      <c r="R275">
        <v>0.1059099842</v>
      </c>
      <c r="S275">
        <v>0.10258601320000001</v>
      </c>
      <c r="T275">
        <v>0.1077269341</v>
      </c>
      <c r="U275">
        <v>0.11265435259999999</v>
      </c>
      <c r="V275">
        <v>0.11738129849999999</v>
      </c>
      <c r="W275">
        <v>0.1196975339</v>
      </c>
      <c r="X275">
        <v>0.11909036739999999</v>
      </c>
      <c r="Y275">
        <v>0.1174431589</v>
      </c>
      <c r="Z275">
        <v>0.1158048419</v>
      </c>
      <c r="AA275">
        <v>0.11417534460000001</v>
      </c>
      <c r="AB275">
        <v>0.1129086651</v>
      </c>
      <c r="AC275">
        <v>0.1116477912</v>
      </c>
      <c r="AD275">
        <v>0.1101397358</v>
      </c>
      <c r="AE275">
        <v>0.1086575897</v>
      </c>
      <c r="AF275">
        <v>0.1072006907</v>
      </c>
      <c r="AG275">
        <v>0.105893156</v>
      </c>
      <c r="AH275">
        <v>0.1046068346</v>
      </c>
      <c r="AI275">
        <v>0.10213729439999999</v>
      </c>
      <c r="AJ275">
        <v>9.9708265399999996E-2</v>
      </c>
      <c r="AK275">
        <v>9.7318759099999999E-2</v>
      </c>
      <c r="AL275">
        <v>9.5265141100000006E-2</v>
      </c>
      <c r="AM275">
        <v>9.3243213599999999E-2</v>
      </c>
      <c r="AN275">
        <v>9.3110189699999998E-2</v>
      </c>
      <c r="AO275">
        <v>9.29779565E-2</v>
      </c>
      <c r="AP275">
        <v>9.2846507100000003E-2</v>
      </c>
      <c r="AQ275">
        <v>9.2715834299999994E-2</v>
      </c>
      <c r="AR275">
        <v>9.2585931499999996E-2</v>
      </c>
      <c r="AS275">
        <v>9.2156244100000007E-2</v>
      </c>
      <c r="AT275">
        <v>9.1722921900000004E-2</v>
      </c>
      <c r="AU275">
        <v>9.1285918600000002E-2</v>
      </c>
      <c r="AV275">
        <v>9.0845186999999994E-2</v>
      </c>
      <c r="AW275">
        <v>9.0400679299999995E-2</v>
      </c>
    </row>
    <row r="276" spans="2:49" x14ac:dyDescent="0.25">
      <c r="B276" t="s">
        <v>306</v>
      </c>
      <c r="C276">
        <v>6.0146533669896496E-3</v>
      </c>
      <c r="D276">
        <v>6.0146533669896496E-3</v>
      </c>
      <c r="E276">
        <v>6.0146533700000003E-3</v>
      </c>
      <c r="F276">
        <v>6.2696692400000002E-3</v>
      </c>
      <c r="G276">
        <v>6.5354975499999999E-3</v>
      </c>
      <c r="H276">
        <v>6.8125967500000002E-3</v>
      </c>
      <c r="I276">
        <v>7.1014447E-3</v>
      </c>
      <c r="J276">
        <v>7.4025395400000001E-3</v>
      </c>
      <c r="K276">
        <v>7.7164005299999996E-3</v>
      </c>
      <c r="L276">
        <v>8.0435689499999997E-3</v>
      </c>
      <c r="M276">
        <v>8.3846090100000003E-3</v>
      </c>
      <c r="N276">
        <v>8.7401088599999999E-3</v>
      </c>
      <c r="O276">
        <v>1.01335816E-2</v>
      </c>
      <c r="P276">
        <v>1.17231739E-2</v>
      </c>
      <c r="Q276">
        <v>1.35292368E-2</v>
      </c>
      <c r="R276">
        <v>1.55721794E-2</v>
      </c>
      <c r="S276">
        <v>1.21941333E-2</v>
      </c>
      <c r="T276">
        <v>1.5992557300000002E-2</v>
      </c>
      <c r="U276">
        <v>1.9633232899999999E-2</v>
      </c>
      <c r="V276">
        <v>2.3125786999999998E-2</v>
      </c>
      <c r="W276">
        <v>2.5429612300000001E-2</v>
      </c>
      <c r="X276">
        <v>2.59525582E-2</v>
      </c>
      <c r="Y276">
        <v>2.5402885900000002E-2</v>
      </c>
      <c r="Z276">
        <v>2.4856180799999999E-2</v>
      </c>
      <c r="AA276">
        <v>2.4312418700000001E-2</v>
      </c>
      <c r="AB276">
        <v>2.37581485E-2</v>
      </c>
      <c r="AC276">
        <v>2.3206418699999998E-2</v>
      </c>
      <c r="AD276">
        <v>2.3999714200000001E-2</v>
      </c>
      <c r="AE276">
        <v>2.47793805E-2</v>
      </c>
      <c r="AF276">
        <v>2.5545765799999998E-2</v>
      </c>
      <c r="AG276">
        <v>2.6272993500000001E-2</v>
      </c>
      <c r="AH276">
        <v>2.6988422599999999E-2</v>
      </c>
      <c r="AI276">
        <v>2.7338905199999999E-2</v>
      </c>
      <c r="AJ276">
        <v>2.7683638399999998E-2</v>
      </c>
      <c r="AK276">
        <v>2.8022762400000002E-2</v>
      </c>
      <c r="AL276">
        <v>2.8338569000000001E-2</v>
      </c>
      <c r="AM276">
        <v>2.86495022E-2</v>
      </c>
      <c r="AN276">
        <v>2.74711742E-2</v>
      </c>
      <c r="AO276">
        <v>2.6299850499999999E-2</v>
      </c>
      <c r="AP276">
        <v>2.51354687E-2</v>
      </c>
      <c r="AQ276">
        <v>2.3977967400000001E-2</v>
      </c>
      <c r="AR276">
        <v>2.2827285700000002E-2</v>
      </c>
      <c r="AS276">
        <v>2.2358453800000001E-2</v>
      </c>
      <c r="AT276">
        <v>2.1885656E-2</v>
      </c>
      <c r="AU276">
        <v>2.14088417E-2</v>
      </c>
      <c r="AV276">
        <v>2.0927959499999999E-2</v>
      </c>
      <c r="AW276">
        <v>2.04429572E-2</v>
      </c>
    </row>
    <row r="277" spans="2:49" x14ac:dyDescent="0.25">
      <c r="B277" t="s">
        <v>307</v>
      </c>
      <c r="C277">
        <v>0.92287069498865704</v>
      </c>
      <c r="D277">
        <v>0.92287069498865704</v>
      </c>
      <c r="E277">
        <v>0.92285345399999996</v>
      </c>
      <c r="F277">
        <v>0.91580034519999998</v>
      </c>
      <c r="G277">
        <v>0.90892104730000001</v>
      </c>
      <c r="H277">
        <v>0.90182068319999997</v>
      </c>
      <c r="I277">
        <v>0.89502733079999997</v>
      </c>
      <c r="J277">
        <v>0.8883145992</v>
      </c>
      <c r="K277">
        <v>0.88167376330000002</v>
      </c>
      <c r="L277">
        <v>0.87507744799999998</v>
      </c>
      <c r="M277">
        <v>0.86844038999999995</v>
      </c>
      <c r="N277">
        <v>0.86180637689999995</v>
      </c>
      <c r="O277">
        <v>0.83691448589999995</v>
      </c>
      <c r="P277">
        <v>0.80739007060000001</v>
      </c>
      <c r="Q277">
        <v>0.7728920896</v>
      </c>
      <c r="R277">
        <v>0.73287661260000003</v>
      </c>
      <c r="S277">
        <v>0.70219252340000005</v>
      </c>
      <c r="T277">
        <v>0.69978838109999997</v>
      </c>
      <c r="U277">
        <v>0.69723132160000001</v>
      </c>
      <c r="V277">
        <v>0.69468584229999997</v>
      </c>
      <c r="W277">
        <v>0.62319001230000004</v>
      </c>
      <c r="X277">
        <v>0.60372006869999995</v>
      </c>
      <c r="Y277">
        <v>0.57968867609999997</v>
      </c>
      <c r="Z277">
        <v>0.55495493240000004</v>
      </c>
      <c r="AA277">
        <v>0.52944154170000002</v>
      </c>
      <c r="AB277">
        <v>0.50513863349999999</v>
      </c>
      <c r="AC277">
        <v>0.48005240580000003</v>
      </c>
      <c r="AD277">
        <v>0.4560713367</v>
      </c>
      <c r="AE277">
        <v>0.43218862180000001</v>
      </c>
      <c r="AF277">
        <v>0.40825922640000001</v>
      </c>
      <c r="AG277">
        <v>0.38683043389999999</v>
      </c>
      <c r="AH277">
        <v>0.36525775290000001</v>
      </c>
      <c r="AI277">
        <v>0.34520776530000002</v>
      </c>
      <c r="AJ277">
        <v>0.32499813350000001</v>
      </c>
      <c r="AK277">
        <v>0.3051544417</v>
      </c>
      <c r="AL277">
        <v>0.28731568260000001</v>
      </c>
      <c r="AM277">
        <v>0.27032451740000002</v>
      </c>
      <c r="AN277">
        <v>0.2570237031</v>
      </c>
      <c r="AO277">
        <v>0.24553066160000001</v>
      </c>
      <c r="AP277">
        <v>0.231332487</v>
      </c>
      <c r="AQ277">
        <v>0.2213312791</v>
      </c>
      <c r="AR277">
        <v>0.20725432769999999</v>
      </c>
      <c r="AS277">
        <v>0.19138467640000001</v>
      </c>
      <c r="AT277">
        <v>0.17476414160000001</v>
      </c>
      <c r="AU277">
        <v>0.15923835310000001</v>
      </c>
      <c r="AV277">
        <v>0.14185047570000001</v>
      </c>
      <c r="AW277">
        <v>0.1270803523</v>
      </c>
    </row>
    <row r="278" spans="2:49" x14ac:dyDescent="0.25">
      <c r="B278" t="s">
        <v>308</v>
      </c>
      <c r="C278">
        <v>4.1245617653124303E-2</v>
      </c>
      <c r="D278">
        <v>4.1245617653124303E-2</v>
      </c>
      <c r="E278">
        <v>4.1254837400000001E-2</v>
      </c>
      <c r="F278">
        <v>4.7474178200000001E-2</v>
      </c>
      <c r="G278">
        <v>5.3373724300000001E-2</v>
      </c>
      <c r="H278">
        <v>5.9167075E-2</v>
      </c>
      <c r="I278">
        <v>6.4520142799999999E-2</v>
      </c>
      <c r="J278">
        <v>6.9541849399999994E-2</v>
      </c>
      <c r="K278">
        <v>7.4211054299999996E-2</v>
      </c>
      <c r="L278">
        <v>7.8515116600000004E-2</v>
      </c>
      <c r="M278">
        <v>8.2473652999999994E-2</v>
      </c>
      <c r="N278">
        <v>8.6019665300000006E-2</v>
      </c>
      <c r="O278">
        <v>0.109237846</v>
      </c>
      <c r="P278">
        <v>0.13749655329999999</v>
      </c>
      <c r="Q278">
        <v>0.17125877170000001</v>
      </c>
      <c r="R278">
        <v>0.21108966479999999</v>
      </c>
      <c r="S278">
        <v>0.1830585861</v>
      </c>
      <c r="T278">
        <v>0.188650348</v>
      </c>
      <c r="U278">
        <v>0.1942437541</v>
      </c>
      <c r="V278">
        <v>0.1997425514</v>
      </c>
      <c r="W278">
        <v>0.1955951437</v>
      </c>
      <c r="X278">
        <v>0.19259061960000001</v>
      </c>
      <c r="Y278">
        <v>0.19385789549999999</v>
      </c>
      <c r="Z278">
        <v>0.1951557988</v>
      </c>
      <c r="AA278">
        <v>0.19650569940000001</v>
      </c>
      <c r="AB278">
        <v>0.19780292329999999</v>
      </c>
      <c r="AC278">
        <v>0.19915582060000001</v>
      </c>
      <c r="AD278">
        <v>0.19790330040000001</v>
      </c>
      <c r="AE278">
        <v>0.19655818629999999</v>
      </c>
      <c r="AF278">
        <v>0.19517981540000001</v>
      </c>
      <c r="AG278">
        <v>0.19366996219999999</v>
      </c>
      <c r="AH278">
        <v>0.19216891320000001</v>
      </c>
      <c r="AI278">
        <v>0.1902693805</v>
      </c>
      <c r="AJ278">
        <v>0.18843005430000001</v>
      </c>
      <c r="AK278">
        <v>0.18650332040000001</v>
      </c>
      <c r="AL278">
        <v>0.18465884430000001</v>
      </c>
      <c r="AM278">
        <v>0.1826069421</v>
      </c>
      <c r="AN278">
        <v>0.18132444070000001</v>
      </c>
      <c r="AO278">
        <v>0.17961232590000001</v>
      </c>
      <c r="AP278">
        <v>0.17855018210000001</v>
      </c>
      <c r="AQ278">
        <v>0.17652687419999999</v>
      </c>
      <c r="AR278">
        <v>0.17544163700000001</v>
      </c>
      <c r="AS278">
        <v>0.17459782569999999</v>
      </c>
      <c r="AT278">
        <v>0.1738953479</v>
      </c>
      <c r="AU278">
        <v>0.17294410869999999</v>
      </c>
      <c r="AV278">
        <v>0.17235510200000001</v>
      </c>
      <c r="AW278">
        <v>0.1712239613</v>
      </c>
    </row>
    <row r="279" spans="2:49" x14ac:dyDescent="0.25">
      <c r="B279" t="s">
        <v>309</v>
      </c>
      <c r="C279">
        <v>5.1557022066405396E-3</v>
      </c>
      <c r="D279">
        <v>5.1557022066405396E-3</v>
      </c>
      <c r="E279">
        <v>5.1568546799999997E-3</v>
      </c>
      <c r="F279">
        <v>4.8228147299999996E-3</v>
      </c>
      <c r="G279">
        <v>4.5046035099999999E-3</v>
      </c>
      <c r="H279">
        <v>4.22005464E-3</v>
      </c>
      <c r="I279">
        <v>3.9431288899999997E-3</v>
      </c>
      <c r="J279">
        <v>3.68393612E-3</v>
      </c>
      <c r="K279">
        <v>3.4416757899999998E-3</v>
      </c>
      <c r="L279">
        <v>3.2159528599999998E-3</v>
      </c>
      <c r="M279">
        <v>3.00745089E-3</v>
      </c>
      <c r="N279">
        <v>2.8135024199999999E-3</v>
      </c>
      <c r="O279">
        <v>2.7293854399999999E-3</v>
      </c>
      <c r="P279">
        <v>2.6243741699999998E-3</v>
      </c>
      <c r="Q279">
        <v>2.49705993E-3</v>
      </c>
      <c r="R279">
        <v>2.3511769300000001E-3</v>
      </c>
      <c r="S279">
        <v>1.0237739500000001E-2</v>
      </c>
      <c r="T279">
        <v>9.5592488500000003E-3</v>
      </c>
      <c r="U279">
        <v>8.90310144E-3</v>
      </c>
      <c r="V279">
        <v>8.2627428499999905E-3</v>
      </c>
      <c r="W279">
        <v>3.3541511500000003E-2</v>
      </c>
      <c r="X279">
        <v>4.148686E-2</v>
      </c>
      <c r="Y279">
        <v>5.0071534000000001E-2</v>
      </c>
      <c r="Z279">
        <v>5.8910843499999997E-2</v>
      </c>
      <c r="AA279">
        <v>6.8022320900000002E-2</v>
      </c>
      <c r="AB279">
        <v>7.5292271600000002E-2</v>
      </c>
      <c r="AC279">
        <v>8.2790660599999996E-2</v>
      </c>
      <c r="AD279">
        <v>9.6728493499999998E-2</v>
      </c>
      <c r="AE279">
        <v>0.1107039101</v>
      </c>
      <c r="AF279">
        <v>0.1247363354</v>
      </c>
      <c r="AG279">
        <v>0.1362450945</v>
      </c>
      <c r="AH279">
        <v>0.14781569219999999</v>
      </c>
      <c r="AI279">
        <v>0.16018882749999999</v>
      </c>
      <c r="AJ279">
        <v>0.17258766179999999</v>
      </c>
      <c r="AK279">
        <v>0.18487867629999999</v>
      </c>
      <c r="AL279">
        <v>0.1947383993</v>
      </c>
      <c r="AM279">
        <v>0.20435712389999999</v>
      </c>
      <c r="AN279">
        <v>0.21101361790000001</v>
      </c>
      <c r="AO279">
        <v>0.21714932510000001</v>
      </c>
      <c r="AP279">
        <v>0.22405981780000001</v>
      </c>
      <c r="AQ279">
        <v>0.22973820340000001</v>
      </c>
      <c r="AR279">
        <v>0.2366101407</v>
      </c>
      <c r="AS279">
        <v>0.24759827279999999</v>
      </c>
      <c r="AT279">
        <v>0.25884617560000001</v>
      </c>
      <c r="AU279">
        <v>0.26977663660000001</v>
      </c>
      <c r="AV279">
        <v>0.28133443819999998</v>
      </c>
      <c r="AW279">
        <v>0.29205753470000001</v>
      </c>
    </row>
    <row r="280" spans="2:49" x14ac:dyDescent="0.25">
      <c r="B280" t="s">
        <v>310</v>
      </c>
      <c r="C280">
        <v>1.5260878531656001E-2</v>
      </c>
      <c r="D280">
        <v>1.5260878531656001E-2</v>
      </c>
      <c r="E280">
        <v>1.52642899E-2</v>
      </c>
      <c r="F280">
        <v>1.4960673799999999E-2</v>
      </c>
      <c r="G280">
        <v>1.4644212E-2</v>
      </c>
      <c r="H280">
        <v>1.4377599200000001E-2</v>
      </c>
      <c r="I280">
        <v>1.40788809E-2</v>
      </c>
      <c r="J280">
        <v>1.37847253E-2</v>
      </c>
      <c r="K280">
        <v>1.34963037E-2</v>
      </c>
      <c r="L280">
        <v>1.3216407600000001E-2</v>
      </c>
      <c r="M280">
        <v>1.29527254E-2</v>
      </c>
      <c r="N280">
        <v>1.26989779E-2</v>
      </c>
      <c r="O280">
        <v>1.27406124E-2</v>
      </c>
      <c r="P280">
        <v>1.26693736E-2</v>
      </c>
      <c r="Q280">
        <v>1.24670101E-2</v>
      </c>
      <c r="R280">
        <v>1.21401097E-2</v>
      </c>
      <c r="S280">
        <v>3.4474586299999999E-2</v>
      </c>
      <c r="T280">
        <v>3.0100979E-2</v>
      </c>
      <c r="U280">
        <v>2.5849501699999999E-2</v>
      </c>
      <c r="V280">
        <v>2.1695615000000001E-2</v>
      </c>
      <c r="W280">
        <v>2.75537735E-2</v>
      </c>
      <c r="X280">
        <v>2.86919954E-2</v>
      </c>
      <c r="Y280">
        <v>2.9259509600000001E-2</v>
      </c>
      <c r="Z280">
        <v>2.9842888500000001E-2</v>
      </c>
      <c r="AA280">
        <v>3.04459046E-2</v>
      </c>
      <c r="AB280">
        <v>3.0902201099999999E-2</v>
      </c>
      <c r="AC280">
        <v>3.1374952599999999E-2</v>
      </c>
      <c r="AD280">
        <v>3.1056731600000002E-2</v>
      </c>
      <c r="AE280">
        <v>3.0723287200000001E-2</v>
      </c>
      <c r="AF280">
        <v>3.03840113E-2</v>
      </c>
      <c r="AG280">
        <v>3.00247415E-2</v>
      </c>
      <c r="AH280">
        <v>2.9666282400000001E-2</v>
      </c>
      <c r="AI280">
        <v>2.9680971E-2</v>
      </c>
      <c r="AJ280">
        <v>2.97044952E-2</v>
      </c>
      <c r="AK280">
        <v>2.9713622299999999E-2</v>
      </c>
      <c r="AL280">
        <v>2.9737962600000001E-2</v>
      </c>
      <c r="AM280">
        <v>2.9728292600000001E-2</v>
      </c>
      <c r="AN280">
        <v>2.97785315E-2</v>
      </c>
      <c r="AO280">
        <v>2.9757549000000001E-2</v>
      </c>
      <c r="AP280">
        <v>2.9843898600000002E-2</v>
      </c>
      <c r="AQ280">
        <v>2.9768762800000001E-2</v>
      </c>
      <c r="AR280">
        <v>2.9850946E-2</v>
      </c>
      <c r="AS280">
        <v>2.9888957899999999E-2</v>
      </c>
      <c r="AT280">
        <v>2.9952052999999999E-2</v>
      </c>
      <c r="AU280">
        <v>2.99730923E-2</v>
      </c>
      <c r="AV280">
        <v>3.00578432E-2</v>
      </c>
      <c r="AW280">
        <v>3.0048800800000001E-2</v>
      </c>
    </row>
    <row r="281" spans="2:49" x14ac:dyDescent="0.25">
      <c r="B281" t="s">
        <v>311</v>
      </c>
      <c r="C281">
        <v>5.1557022066405396E-3</v>
      </c>
      <c r="D281">
        <v>5.1557022066405396E-3</v>
      </c>
      <c r="E281">
        <v>5.1568546799999997E-3</v>
      </c>
      <c r="F281">
        <v>5.3427632800000001E-3</v>
      </c>
      <c r="G281">
        <v>5.5282449399999996E-3</v>
      </c>
      <c r="H281">
        <v>5.7373868599999997E-3</v>
      </c>
      <c r="I281">
        <v>5.9388504199999999E-3</v>
      </c>
      <c r="J281">
        <v>6.1466552899999997E-3</v>
      </c>
      <c r="K281">
        <v>6.3615372800000002E-3</v>
      </c>
      <c r="L281">
        <v>6.5851723900000004E-3</v>
      </c>
      <c r="M281">
        <v>6.8221516900000001E-3</v>
      </c>
      <c r="N281">
        <v>7.0702614500000004E-3</v>
      </c>
      <c r="O281">
        <v>7.3420021199999998E-3</v>
      </c>
      <c r="P281">
        <v>7.5567810899999999E-3</v>
      </c>
      <c r="Q281">
        <v>7.69664592E-3</v>
      </c>
      <c r="R281">
        <v>7.7574557199999996E-3</v>
      </c>
      <c r="S281">
        <v>8.9533592000000002E-3</v>
      </c>
      <c r="T281">
        <v>8.6540378500000008E-3</v>
      </c>
      <c r="U281">
        <v>8.3676556800000006E-3</v>
      </c>
      <c r="V281">
        <v>8.0888280800000007E-3</v>
      </c>
      <c r="W281">
        <v>1.2534192499999999E-2</v>
      </c>
      <c r="X281">
        <v>1.3990969000000001E-2</v>
      </c>
      <c r="Y281">
        <v>1.50530986E-2</v>
      </c>
      <c r="Z281">
        <v>1.6146402000000001E-2</v>
      </c>
      <c r="AA281">
        <v>1.7273940500000001E-2</v>
      </c>
      <c r="AB281">
        <v>1.84737115E-2</v>
      </c>
      <c r="AC281">
        <v>1.9711671199999999E-2</v>
      </c>
      <c r="AD281">
        <v>2.1329809599999999E-2</v>
      </c>
      <c r="AE281">
        <v>2.2947949799999999E-2</v>
      </c>
      <c r="AF281">
        <v>2.45713332E-2</v>
      </c>
      <c r="AG281">
        <v>2.61998378E-2</v>
      </c>
      <c r="AH281">
        <v>2.7837646099999998E-2</v>
      </c>
      <c r="AI281">
        <v>2.82568682E-2</v>
      </c>
      <c r="AJ281">
        <v>2.86837772E-2</v>
      </c>
      <c r="AK281">
        <v>2.9095987199999999E-2</v>
      </c>
      <c r="AL281">
        <v>2.9527153600000001E-2</v>
      </c>
      <c r="AM281">
        <v>2.9923783799999999E-2</v>
      </c>
      <c r="AN281">
        <v>3.0344181599999999E-2</v>
      </c>
      <c r="AO281">
        <v>3.0691061400000001E-2</v>
      </c>
      <c r="AP281">
        <v>3.11481454E-2</v>
      </c>
      <c r="AQ281">
        <v>3.1435531099999997E-2</v>
      </c>
      <c r="AR281">
        <v>3.1887840200000003E-2</v>
      </c>
      <c r="AS281">
        <v>3.22499022E-2</v>
      </c>
      <c r="AT281">
        <v>3.2640592400000001E-2</v>
      </c>
      <c r="AU281">
        <v>3.2986835499999999E-2</v>
      </c>
      <c r="AV281">
        <v>3.3404817599999997E-2</v>
      </c>
      <c r="AW281">
        <v>3.3719861099999998E-2</v>
      </c>
    </row>
    <row r="282" spans="2:49" x14ac:dyDescent="0.25">
      <c r="B282" t="s">
        <v>312</v>
      </c>
      <c r="C282">
        <v>1.0311404413280999E-2</v>
      </c>
      <c r="D282">
        <v>1.0311404413280999E-2</v>
      </c>
      <c r="E282">
        <v>1.0313709399999999E-2</v>
      </c>
      <c r="F282">
        <v>1.15992248E-2</v>
      </c>
      <c r="G282">
        <v>1.3028168E-2</v>
      </c>
      <c r="H282">
        <v>1.46772011E-2</v>
      </c>
      <c r="I282">
        <v>1.6491666200000001E-2</v>
      </c>
      <c r="J282">
        <v>1.85282347E-2</v>
      </c>
      <c r="K282">
        <v>2.08156655E-2</v>
      </c>
      <c r="L282">
        <v>2.33899025E-2</v>
      </c>
      <c r="M282">
        <v>2.63036291E-2</v>
      </c>
      <c r="N282">
        <v>2.9591216E-2</v>
      </c>
      <c r="O282">
        <v>3.1035668200000002E-2</v>
      </c>
      <c r="P282">
        <v>3.2262847300000001E-2</v>
      </c>
      <c r="Q282">
        <v>3.3188422799999999E-2</v>
      </c>
      <c r="R282">
        <v>3.3784980200000002E-2</v>
      </c>
      <c r="S282">
        <v>6.1083205500000001E-2</v>
      </c>
      <c r="T282">
        <v>6.3247005199999998E-2</v>
      </c>
      <c r="U282">
        <v>6.54046655E-2</v>
      </c>
      <c r="V282">
        <v>6.7524420399999896E-2</v>
      </c>
      <c r="W282">
        <v>0.1075853665</v>
      </c>
      <c r="X282">
        <v>0.1195194874</v>
      </c>
      <c r="Y282">
        <v>0.1320692862</v>
      </c>
      <c r="Z282">
        <v>0.1449891348</v>
      </c>
      <c r="AA282">
        <v>0.15831059289999999</v>
      </c>
      <c r="AB282">
        <v>0.17239025899999999</v>
      </c>
      <c r="AC282">
        <v>0.18691448920000001</v>
      </c>
      <c r="AD282">
        <v>0.19691032829999999</v>
      </c>
      <c r="AE282">
        <v>0.20687804470000001</v>
      </c>
      <c r="AF282">
        <v>0.2168692783</v>
      </c>
      <c r="AG282">
        <v>0.2270299301</v>
      </c>
      <c r="AH282">
        <v>0.23725371310000001</v>
      </c>
      <c r="AI282">
        <v>0.2463961875</v>
      </c>
      <c r="AJ282">
        <v>0.255595878</v>
      </c>
      <c r="AK282">
        <v>0.26465395219999999</v>
      </c>
      <c r="AL282">
        <v>0.27402195759999998</v>
      </c>
      <c r="AM282">
        <v>0.2830593401</v>
      </c>
      <c r="AN282">
        <v>0.2905155251</v>
      </c>
      <c r="AO282">
        <v>0.29725907709999999</v>
      </c>
      <c r="AP282">
        <v>0.30506546919999999</v>
      </c>
      <c r="AQ282">
        <v>0.31119934929999998</v>
      </c>
      <c r="AR282">
        <v>0.31895510840000002</v>
      </c>
      <c r="AS282">
        <v>0.32428036500000001</v>
      </c>
      <c r="AT282">
        <v>0.32990168959999999</v>
      </c>
      <c r="AU282">
        <v>0.33508097370000001</v>
      </c>
      <c r="AV282">
        <v>0.34099732329999999</v>
      </c>
      <c r="AW282">
        <v>0.34586948979999999</v>
      </c>
    </row>
    <row r="283" spans="2:49" x14ac:dyDescent="0.25">
      <c r="B283" t="s">
        <v>313</v>
      </c>
      <c r="C283">
        <v>0.99172610111270199</v>
      </c>
      <c r="D283">
        <v>0.99172610111270199</v>
      </c>
      <c r="E283">
        <v>0.99172610110000003</v>
      </c>
      <c r="F283">
        <v>0.98692243619999998</v>
      </c>
      <c r="G283">
        <v>0.98214203899999997</v>
      </c>
      <c r="H283">
        <v>0.97738479680000001</v>
      </c>
      <c r="I283">
        <v>0.97265059740000004</v>
      </c>
      <c r="J283">
        <v>0.96793932930000004</v>
      </c>
      <c r="K283">
        <v>0.96325088140000004</v>
      </c>
      <c r="L283">
        <v>0.95858514299999997</v>
      </c>
      <c r="M283">
        <v>0.95394200429999998</v>
      </c>
      <c r="N283">
        <v>0.94932135579999999</v>
      </c>
      <c r="O283">
        <v>0.94649834600000005</v>
      </c>
      <c r="P283">
        <v>0.94352743750000001</v>
      </c>
      <c r="Q283">
        <v>0.94040194440000002</v>
      </c>
      <c r="R283">
        <v>0.93711499880000004</v>
      </c>
      <c r="S283">
        <v>0.95161573820000001</v>
      </c>
      <c r="T283">
        <v>0.94863721099999998</v>
      </c>
      <c r="U283">
        <v>0.94569023600000002</v>
      </c>
      <c r="V283">
        <v>0.94277431450000004</v>
      </c>
      <c r="W283">
        <v>0.92508293470000003</v>
      </c>
      <c r="X283">
        <v>0.91990019570000003</v>
      </c>
      <c r="Y283">
        <v>0.91458085170000003</v>
      </c>
      <c r="Z283">
        <v>0.90876938439999999</v>
      </c>
      <c r="AA283">
        <v>0.90239418770000002</v>
      </c>
      <c r="AB283">
        <v>0.89572874390000001</v>
      </c>
      <c r="AC283">
        <v>0.88835184919999999</v>
      </c>
      <c r="AD283">
        <v>0.87271637950000003</v>
      </c>
      <c r="AE283">
        <v>0.85535379339999995</v>
      </c>
      <c r="AF283">
        <v>0.83596119219999998</v>
      </c>
      <c r="AG283">
        <v>0.81460574409999997</v>
      </c>
      <c r="AH283">
        <v>0.79043580189999996</v>
      </c>
      <c r="AI283">
        <v>0.75683640210000003</v>
      </c>
      <c r="AJ283">
        <v>0.71826303300000005</v>
      </c>
      <c r="AK283">
        <v>0.67352290510000001</v>
      </c>
      <c r="AL283">
        <v>0.62296323119999997</v>
      </c>
      <c r="AM283">
        <v>0.5628175876</v>
      </c>
      <c r="AN283">
        <v>0.53680529440000002</v>
      </c>
      <c r="AO283">
        <v>0.50636456480000003</v>
      </c>
      <c r="AP283">
        <v>0.47025930859999998</v>
      </c>
      <c r="AQ283">
        <v>0.4267462091</v>
      </c>
      <c r="AR283">
        <v>0.373284809</v>
      </c>
      <c r="AS283">
        <v>0.37769387129999998</v>
      </c>
      <c r="AT283">
        <v>0.3828154446</v>
      </c>
      <c r="AU283">
        <v>0.38883742539999999</v>
      </c>
      <c r="AV283">
        <v>0.39602014429999999</v>
      </c>
      <c r="AW283">
        <v>0.40473499280000003</v>
      </c>
    </row>
    <row r="284" spans="2:49" x14ac:dyDescent="0.25">
      <c r="B284" t="s">
        <v>314</v>
      </c>
      <c r="C284">
        <v>0.91950930808135101</v>
      </c>
      <c r="D284">
        <v>0.91950930808135101</v>
      </c>
      <c r="E284">
        <v>0.91950930809999998</v>
      </c>
      <c r="F284">
        <v>0.91215096689999997</v>
      </c>
      <c r="G284">
        <v>0.90485151050000001</v>
      </c>
      <c r="H284">
        <v>0.89761046779999998</v>
      </c>
      <c r="I284">
        <v>0.89042737130000005</v>
      </c>
      <c r="J284">
        <v>0.88330175730000005</v>
      </c>
      <c r="K284">
        <v>0.87623316569999998</v>
      </c>
      <c r="L284">
        <v>0.86922114029999997</v>
      </c>
      <c r="M284">
        <v>0.86226522839999997</v>
      </c>
      <c r="N284">
        <v>0.85536498090000002</v>
      </c>
      <c r="O284">
        <v>0.82919865599999998</v>
      </c>
      <c r="P284">
        <v>0.79785612839999998</v>
      </c>
      <c r="Q284">
        <v>0.76080142579999999</v>
      </c>
      <c r="R284">
        <v>0.71772633799999996</v>
      </c>
      <c r="S284">
        <v>0.68442251590000003</v>
      </c>
      <c r="T284">
        <v>0.68128557830000003</v>
      </c>
      <c r="U284">
        <v>0.67821213570000005</v>
      </c>
      <c r="V284">
        <v>0.67520027940000005</v>
      </c>
      <c r="W284">
        <v>0.59819520029999995</v>
      </c>
      <c r="X284">
        <v>0.57643558719999999</v>
      </c>
      <c r="Y284">
        <v>0.54958941120000004</v>
      </c>
      <c r="Z284">
        <v>0.52179472319999998</v>
      </c>
      <c r="AA284">
        <v>0.4930003509</v>
      </c>
      <c r="AB284">
        <v>0.46541008690000002</v>
      </c>
      <c r="AC284">
        <v>0.43682571349999999</v>
      </c>
      <c r="AD284">
        <v>0.40987338810000001</v>
      </c>
      <c r="AE284">
        <v>0.38266548299999997</v>
      </c>
      <c r="AF284">
        <v>0.35519834550000001</v>
      </c>
      <c r="AG284">
        <v>0.33021461600000002</v>
      </c>
      <c r="AH284">
        <v>0.30499904690000001</v>
      </c>
      <c r="AI284">
        <v>0.28119961659999998</v>
      </c>
      <c r="AJ284">
        <v>0.25732735270000001</v>
      </c>
      <c r="AK284">
        <v>0.2333819204</v>
      </c>
      <c r="AL284">
        <v>0.21212098939999999</v>
      </c>
      <c r="AM284">
        <v>0.1907903708</v>
      </c>
      <c r="AN284">
        <v>0.1746595212</v>
      </c>
      <c r="AO284">
        <v>0.15847728150000001</v>
      </c>
      <c r="AP284">
        <v>0.1422434058</v>
      </c>
      <c r="AQ284">
        <v>0.12595764640000001</v>
      </c>
      <c r="AR284">
        <v>0.1096197543</v>
      </c>
      <c r="AS284">
        <v>8.9338193900000001E-2</v>
      </c>
      <c r="AT284">
        <v>6.8864096299999997E-2</v>
      </c>
      <c r="AU284">
        <v>4.8194706800000001E-2</v>
      </c>
      <c r="AV284">
        <v>2.7327217800000001E-2</v>
      </c>
      <c r="AW284">
        <v>6.2587675799999996E-3</v>
      </c>
    </row>
    <row r="285" spans="2:49" x14ac:dyDescent="0.25">
      <c r="B285" t="s">
        <v>315</v>
      </c>
      <c r="C285">
        <v>383714635.27038902</v>
      </c>
      <c r="D285">
        <v>389875297.85567099</v>
      </c>
      <c r="E285">
        <v>396134871.89999998</v>
      </c>
      <c r="F285">
        <v>412015962.39999998</v>
      </c>
      <c r="G285">
        <v>421142046.19999999</v>
      </c>
      <c r="H285">
        <v>439537742.5</v>
      </c>
      <c r="I285">
        <v>454175219.19999999</v>
      </c>
      <c r="J285">
        <v>471399717.39999998</v>
      </c>
      <c r="K285">
        <v>493298723.89999998</v>
      </c>
      <c r="L285">
        <v>519361374.69999999</v>
      </c>
      <c r="M285">
        <v>549574613.60000002</v>
      </c>
      <c r="N285">
        <v>565404891.79999995</v>
      </c>
      <c r="O285">
        <v>564692559.5</v>
      </c>
      <c r="P285">
        <v>564413232</v>
      </c>
      <c r="Q285">
        <v>563182343.39999998</v>
      </c>
      <c r="R285">
        <v>562978063.29999995</v>
      </c>
      <c r="S285">
        <v>568377327.89999998</v>
      </c>
      <c r="T285">
        <v>573702959.79999995</v>
      </c>
      <c r="U285">
        <v>576506816.20000005</v>
      </c>
      <c r="V285">
        <v>578374129.29999995</v>
      </c>
      <c r="W285">
        <v>572078281</v>
      </c>
      <c r="X285">
        <v>562930567.60000002</v>
      </c>
      <c r="Y285">
        <v>553929114.70000005</v>
      </c>
      <c r="Z285">
        <v>545571722.60000002</v>
      </c>
      <c r="AA285">
        <v>537762186.39999998</v>
      </c>
      <c r="AB285">
        <v>530293607.69999999</v>
      </c>
      <c r="AC285">
        <v>522993639.5</v>
      </c>
      <c r="AD285">
        <v>517753798.30000001</v>
      </c>
      <c r="AE285">
        <v>513461271.39999998</v>
      </c>
      <c r="AF285">
        <v>509533133.80000001</v>
      </c>
      <c r="AG285">
        <v>505718503</v>
      </c>
      <c r="AH285">
        <v>501907326.30000001</v>
      </c>
      <c r="AI285">
        <v>498041293</v>
      </c>
      <c r="AJ285">
        <v>494116060.10000002</v>
      </c>
      <c r="AK285">
        <v>490180020.89999998</v>
      </c>
      <c r="AL285">
        <v>486243137</v>
      </c>
      <c r="AM285">
        <v>482386187.60000002</v>
      </c>
      <c r="AN285">
        <v>478703834</v>
      </c>
      <c r="AO285">
        <v>475255398.10000002</v>
      </c>
      <c r="AP285">
        <v>471871093.89999998</v>
      </c>
      <c r="AQ285">
        <v>468687556.69999999</v>
      </c>
      <c r="AR285">
        <v>465483940.5</v>
      </c>
      <c r="AS285">
        <v>462327413.5</v>
      </c>
      <c r="AT285">
        <v>459173528.69999999</v>
      </c>
      <c r="AU285">
        <v>456059499.60000002</v>
      </c>
      <c r="AV285">
        <v>452926631.89999998</v>
      </c>
      <c r="AW285">
        <v>449873469.60000002</v>
      </c>
    </row>
    <row r="286" spans="2:49" x14ac:dyDescent="0.25">
      <c r="B286" t="s">
        <v>316</v>
      </c>
      <c r="C286">
        <v>261485.90393552999</v>
      </c>
      <c r="D286">
        <v>265684.14470322698</v>
      </c>
      <c r="E286">
        <v>269949.78960000002</v>
      </c>
      <c r="F286">
        <v>277098.17170000001</v>
      </c>
      <c r="G286">
        <v>283659.86829999997</v>
      </c>
      <c r="H286">
        <v>284994.99819999997</v>
      </c>
      <c r="I286">
        <v>276969.24219999998</v>
      </c>
      <c r="J286">
        <v>276311.07939999999</v>
      </c>
      <c r="K286">
        <v>278560.18609999999</v>
      </c>
      <c r="L286">
        <v>278778.19709999999</v>
      </c>
      <c r="M286">
        <v>284116.59600000002</v>
      </c>
      <c r="N286">
        <v>292990.47159999999</v>
      </c>
      <c r="O286">
        <v>300379.13520000002</v>
      </c>
      <c r="P286">
        <v>308878.95010000002</v>
      </c>
      <c r="Q286">
        <v>317365.6201</v>
      </c>
      <c r="R286">
        <v>328595.4534</v>
      </c>
      <c r="S286">
        <v>344344.00790000003</v>
      </c>
      <c r="T286">
        <v>360897.24969999999</v>
      </c>
      <c r="U286">
        <v>372023.09620000003</v>
      </c>
      <c r="V286">
        <v>382660.10930000001</v>
      </c>
      <c r="W286">
        <v>391677.37699999998</v>
      </c>
      <c r="X286">
        <v>398807.1874</v>
      </c>
      <c r="Y286">
        <v>406517.08110000001</v>
      </c>
      <c r="Z286">
        <v>415440.6005</v>
      </c>
      <c r="AA286">
        <v>424930.61709999997</v>
      </c>
      <c r="AB286">
        <v>434492.08590000001</v>
      </c>
      <c r="AC286">
        <v>443840.29310000001</v>
      </c>
      <c r="AD286">
        <v>448874.48210000002</v>
      </c>
      <c r="AE286">
        <v>455479.34899999999</v>
      </c>
      <c r="AF286">
        <v>461970.52549999999</v>
      </c>
      <c r="AG286">
        <v>467764.18709999998</v>
      </c>
      <c r="AH286">
        <v>472705.9558</v>
      </c>
      <c r="AI286">
        <v>477036.5208</v>
      </c>
      <c r="AJ286">
        <v>480960.01059999998</v>
      </c>
      <c r="AK286">
        <v>484840.69870000001</v>
      </c>
      <c r="AL286">
        <v>488590.08380000002</v>
      </c>
      <c r="AM286">
        <v>493155.67070000002</v>
      </c>
      <c r="AN286">
        <v>497626.65740000003</v>
      </c>
      <c r="AO286">
        <v>502897.17599999998</v>
      </c>
      <c r="AP286">
        <v>507354.76329999999</v>
      </c>
      <c r="AQ286">
        <v>513396.69449999998</v>
      </c>
      <c r="AR286">
        <v>518272.47139999998</v>
      </c>
      <c r="AS286">
        <v>524007.07140000002</v>
      </c>
      <c r="AT286">
        <v>529611.32140000002</v>
      </c>
      <c r="AU286">
        <v>535688.62320000003</v>
      </c>
      <c r="AV286">
        <v>541326.49800000002</v>
      </c>
      <c r="AW286">
        <v>547924.83360000001</v>
      </c>
    </row>
    <row r="287" spans="2:49" x14ac:dyDescent="0.25">
      <c r="B287" t="s">
        <v>317</v>
      </c>
      <c r="C287">
        <v>158336.21117690401</v>
      </c>
      <c r="D287">
        <v>160878.35026264799</v>
      </c>
      <c r="E287">
        <v>163461.30420000001</v>
      </c>
      <c r="F287">
        <v>168432.22510000001</v>
      </c>
      <c r="G287">
        <v>175099.23300000001</v>
      </c>
      <c r="H287">
        <v>184375.0638</v>
      </c>
      <c r="I287">
        <v>192030.4235</v>
      </c>
      <c r="J287">
        <v>200640.8302</v>
      </c>
      <c r="K287">
        <v>215030.5569</v>
      </c>
      <c r="L287">
        <v>230856.481</v>
      </c>
      <c r="M287">
        <v>247457.1078</v>
      </c>
      <c r="N287">
        <v>260450.02830000001</v>
      </c>
      <c r="O287">
        <v>261242.96429999999</v>
      </c>
      <c r="P287">
        <v>258856.2923</v>
      </c>
      <c r="Q287">
        <v>254988.948</v>
      </c>
      <c r="R287">
        <v>253654.0907</v>
      </c>
      <c r="S287">
        <v>254237.47889999999</v>
      </c>
      <c r="T287">
        <v>256757.45250000001</v>
      </c>
      <c r="U287">
        <v>258383.55420000001</v>
      </c>
      <c r="V287">
        <v>259201.42600000001</v>
      </c>
      <c r="W287">
        <v>262516.83159999998</v>
      </c>
      <c r="X287">
        <v>261941.42819999999</v>
      </c>
      <c r="Y287">
        <v>260623.9572</v>
      </c>
      <c r="Z287">
        <v>259158.58</v>
      </c>
      <c r="AA287">
        <v>257686.8786</v>
      </c>
      <c r="AB287">
        <v>256174.02220000001</v>
      </c>
      <c r="AC287">
        <v>254522.5601</v>
      </c>
      <c r="AD287">
        <v>253778.30230000001</v>
      </c>
      <c r="AE287">
        <v>254100.88810000001</v>
      </c>
      <c r="AF287">
        <v>255116.56589999999</v>
      </c>
      <c r="AG287">
        <v>256574.7243</v>
      </c>
      <c r="AH287">
        <v>258293.75049999999</v>
      </c>
      <c r="AI287">
        <v>260087.78330000001</v>
      </c>
      <c r="AJ287">
        <v>261878.25450000001</v>
      </c>
      <c r="AK287">
        <v>263645.09580000001</v>
      </c>
      <c r="AL287">
        <v>265403.50300000003</v>
      </c>
      <c r="AM287">
        <v>267145.56829999998</v>
      </c>
      <c r="AN287">
        <v>268711.39039999997</v>
      </c>
      <c r="AO287">
        <v>270279.61330000003</v>
      </c>
      <c r="AP287">
        <v>271988.48590000003</v>
      </c>
      <c r="AQ287">
        <v>273671.71269999997</v>
      </c>
      <c r="AR287">
        <v>275525.1899</v>
      </c>
      <c r="AS287">
        <v>277348.92320000002</v>
      </c>
      <c r="AT287">
        <v>279224.11900000001</v>
      </c>
      <c r="AU287">
        <v>281100.0625</v>
      </c>
      <c r="AV287">
        <v>283033.13740000001</v>
      </c>
      <c r="AW287">
        <v>284938.16450000001</v>
      </c>
    </row>
    <row r="288" spans="2:49" x14ac:dyDescent="0.25">
      <c r="B288" t="s">
        <v>318</v>
      </c>
      <c r="C288">
        <v>516755.579312385</v>
      </c>
      <c r="D288">
        <v>525052.257287574</v>
      </c>
      <c r="E288">
        <v>533482.14110000001</v>
      </c>
      <c r="F288">
        <v>549193.42949999997</v>
      </c>
      <c r="G288">
        <v>552125.20750000002</v>
      </c>
      <c r="H288">
        <v>567689.07709999999</v>
      </c>
      <c r="I288">
        <v>577881.47109999997</v>
      </c>
      <c r="J288">
        <v>590938.95559999999</v>
      </c>
      <c r="K288">
        <v>606348.71059999999</v>
      </c>
      <c r="L288">
        <v>626362.15890000004</v>
      </c>
      <c r="M288">
        <v>651249.59259999997</v>
      </c>
      <c r="N288">
        <v>668543.24080000003</v>
      </c>
      <c r="O288">
        <v>664369.31969999999</v>
      </c>
      <c r="P288">
        <v>663263.02879999997</v>
      </c>
      <c r="Q288">
        <v>661839.09210000001</v>
      </c>
      <c r="R288">
        <v>660077.05740000005</v>
      </c>
      <c r="S288">
        <v>665326.45510000002</v>
      </c>
      <c r="T288">
        <v>668966.18889999995</v>
      </c>
      <c r="U288">
        <v>669460.45779999997</v>
      </c>
      <c r="V288">
        <v>669146.8774</v>
      </c>
      <c r="W288">
        <v>661165.83059999999</v>
      </c>
      <c r="X288">
        <v>651728.35900000005</v>
      </c>
      <c r="Y288">
        <v>642946.04260000004</v>
      </c>
      <c r="Z288">
        <v>635131.9</v>
      </c>
      <c r="AA288">
        <v>628045.42520000006</v>
      </c>
      <c r="AB288">
        <v>621406.38919999998</v>
      </c>
      <c r="AC288">
        <v>615029.36560000002</v>
      </c>
      <c r="AD288">
        <v>611060.80220000003</v>
      </c>
      <c r="AE288">
        <v>607690.86510000005</v>
      </c>
      <c r="AF288">
        <v>604309.40969999996</v>
      </c>
      <c r="AG288">
        <v>600718.85160000005</v>
      </c>
      <c r="AH288">
        <v>596884.81590000005</v>
      </c>
      <c r="AI288">
        <v>592855.05889999995</v>
      </c>
      <c r="AJ288">
        <v>588680.74109999998</v>
      </c>
      <c r="AK288">
        <v>584453.07640000002</v>
      </c>
      <c r="AL288">
        <v>580176.37540000002</v>
      </c>
      <c r="AM288">
        <v>575986.73910000001</v>
      </c>
      <c r="AN288">
        <v>572159.47250000003</v>
      </c>
      <c r="AO288">
        <v>568659.96849999996</v>
      </c>
      <c r="AP288">
        <v>565111.80440000002</v>
      </c>
      <c r="AQ288">
        <v>561865.51190000004</v>
      </c>
      <c r="AR288">
        <v>558414.19369999995</v>
      </c>
      <c r="AS288">
        <v>555019.1202</v>
      </c>
      <c r="AT288">
        <v>551546.32149999996</v>
      </c>
      <c r="AU288">
        <v>548096.0699</v>
      </c>
      <c r="AV288">
        <v>544528.50219999999</v>
      </c>
      <c r="AW288">
        <v>541072.95929999999</v>
      </c>
    </row>
    <row r="289" spans="2:49" x14ac:dyDescent="0.25">
      <c r="B289" t="s">
        <v>319</v>
      </c>
      <c r="C289">
        <v>82711.5521017555</v>
      </c>
      <c r="D289">
        <v>84039.512824558697</v>
      </c>
      <c r="E289">
        <v>85388.794389999995</v>
      </c>
      <c r="F289">
        <v>94624.030620000005</v>
      </c>
      <c r="G289">
        <v>97309.61477</v>
      </c>
      <c r="H289">
        <v>103596.51669999999</v>
      </c>
      <c r="I289">
        <v>107572.88219999999</v>
      </c>
      <c r="J289">
        <v>114868.29549999999</v>
      </c>
      <c r="K289">
        <v>120273.13920000001</v>
      </c>
      <c r="L289">
        <v>126785.8879</v>
      </c>
      <c r="M289">
        <v>135784.2187</v>
      </c>
      <c r="N289">
        <v>145687.5558</v>
      </c>
      <c r="O289">
        <v>136449.88690000001</v>
      </c>
      <c r="P289">
        <v>131145.65659999999</v>
      </c>
      <c r="Q289">
        <v>126036.6703</v>
      </c>
      <c r="R289">
        <v>114478.12579999999</v>
      </c>
      <c r="S289">
        <v>113957.9507</v>
      </c>
      <c r="T289">
        <v>113598.7643</v>
      </c>
      <c r="U289">
        <v>113194.19349999999</v>
      </c>
      <c r="V289">
        <v>113144.0331</v>
      </c>
      <c r="W289">
        <v>113610.8524</v>
      </c>
      <c r="X289">
        <v>115374.567</v>
      </c>
      <c r="Y289">
        <v>117412.7893</v>
      </c>
      <c r="Z289">
        <v>119777.2933</v>
      </c>
      <c r="AA289">
        <v>122415.98179999999</v>
      </c>
      <c r="AB289">
        <v>125313.5485</v>
      </c>
      <c r="AC289">
        <v>128502.516</v>
      </c>
      <c r="AD289">
        <v>129768.0858</v>
      </c>
      <c r="AE289">
        <v>130753.20909999999</v>
      </c>
      <c r="AF289">
        <v>131456.7493</v>
      </c>
      <c r="AG289">
        <v>131930.3462</v>
      </c>
      <c r="AH289">
        <v>132236.4075</v>
      </c>
      <c r="AI289">
        <v>132468.3965</v>
      </c>
      <c r="AJ289">
        <v>132676.9958</v>
      </c>
      <c r="AK289">
        <v>132902.1974</v>
      </c>
      <c r="AL289">
        <v>133138.72760000001</v>
      </c>
      <c r="AM289">
        <v>133460.25690000001</v>
      </c>
      <c r="AN289">
        <v>133829.37609999999</v>
      </c>
      <c r="AO289">
        <v>134262.55220000001</v>
      </c>
      <c r="AP289">
        <v>134602.65479999999</v>
      </c>
      <c r="AQ289">
        <v>135069.4529</v>
      </c>
      <c r="AR289">
        <v>135397.86129999999</v>
      </c>
      <c r="AS289">
        <v>135762.88630000001</v>
      </c>
      <c r="AT289">
        <v>136077.6066</v>
      </c>
      <c r="AU289">
        <v>136402.46739999999</v>
      </c>
      <c r="AV289">
        <v>136656.0723</v>
      </c>
      <c r="AW289">
        <v>136795.85870000001</v>
      </c>
    </row>
    <row r="290" spans="2:49" x14ac:dyDescent="0.25">
      <c r="B290" t="s">
        <v>320</v>
      </c>
      <c r="C290">
        <v>45689.201708803201</v>
      </c>
      <c r="D290">
        <v>46422.756620829103</v>
      </c>
      <c r="E290">
        <v>47168.089010000003</v>
      </c>
      <c r="F290">
        <v>49526.52895</v>
      </c>
      <c r="G290">
        <v>49189.323729999996</v>
      </c>
      <c r="H290">
        <v>50577.665509999999</v>
      </c>
      <c r="I290">
        <v>51404.659030000003</v>
      </c>
      <c r="J290">
        <v>52652.29189</v>
      </c>
      <c r="K290">
        <v>53240.421770000001</v>
      </c>
      <c r="L290">
        <v>54441.881390000002</v>
      </c>
      <c r="M290">
        <v>56442.274799999999</v>
      </c>
      <c r="N290">
        <v>57916.760419999999</v>
      </c>
      <c r="O290">
        <v>56790.046549999999</v>
      </c>
      <c r="P290">
        <v>56687.282290000003</v>
      </c>
      <c r="Q290">
        <v>56747.768029999999</v>
      </c>
      <c r="R290">
        <v>55974.758280000002</v>
      </c>
      <c r="S290">
        <v>56548.240140000002</v>
      </c>
      <c r="T290">
        <v>56685.369749999998</v>
      </c>
      <c r="U290">
        <v>56519.798439999999</v>
      </c>
      <c r="V290">
        <v>56391.776680000003</v>
      </c>
      <c r="W290">
        <v>55744.621769999998</v>
      </c>
      <c r="X290">
        <v>55552.850290000002</v>
      </c>
      <c r="Y290">
        <v>55576.297380000004</v>
      </c>
      <c r="Z290">
        <v>55791.073709999997</v>
      </c>
      <c r="AA290">
        <v>56158.094729999997</v>
      </c>
      <c r="AB290">
        <v>56661.121379999997</v>
      </c>
      <c r="AC290">
        <v>57314.31755</v>
      </c>
      <c r="AD290">
        <v>55359.259729999998</v>
      </c>
      <c r="AE290">
        <v>53732.754889999997</v>
      </c>
      <c r="AF290">
        <v>52268.4859</v>
      </c>
      <c r="AG290">
        <v>50910.485430000001</v>
      </c>
      <c r="AH290">
        <v>49640.712229999997</v>
      </c>
      <c r="AI290">
        <v>48463.55573</v>
      </c>
      <c r="AJ290">
        <v>47374.003909999999</v>
      </c>
      <c r="AK290">
        <v>46369.439400000003</v>
      </c>
      <c r="AL290">
        <v>45433.455479999997</v>
      </c>
      <c r="AM290">
        <v>44576.174279999999</v>
      </c>
      <c r="AN290">
        <v>43837.238640000003</v>
      </c>
      <c r="AO290">
        <v>43181.736550000001</v>
      </c>
      <c r="AP290">
        <v>42538.575669999998</v>
      </c>
      <c r="AQ290">
        <v>41970.961159999999</v>
      </c>
      <c r="AR290">
        <v>41387.354939999997</v>
      </c>
      <c r="AS290">
        <v>40843.959060000001</v>
      </c>
      <c r="AT290">
        <v>40311.989540000002</v>
      </c>
      <c r="AU290">
        <v>39807.745260000003</v>
      </c>
      <c r="AV290">
        <v>39305.719210000003</v>
      </c>
      <c r="AW290">
        <v>38842.850870000002</v>
      </c>
    </row>
    <row r="291" spans="2:49" x14ac:dyDescent="0.25">
      <c r="B291" t="s">
        <v>321</v>
      </c>
      <c r="C291">
        <v>562444.78102118894</v>
      </c>
      <c r="D291">
        <v>571475.01390840299</v>
      </c>
      <c r="E291">
        <v>580650.23010000004</v>
      </c>
      <c r="F291">
        <v>598711.18119999999</v>
      </c>
      <c r="G291">
        <v>601302.35640000005</v>
      </c>
      <c r="H291">
        <v>618254.22450000001</v>
      </c>
      <c r="I291">
        <v>629273.33019999997</v>
      </c>
      <c r="J291">
        <v>643578.0919</v>
      </c>
      <c r="K291">
        <v>659570.36589999998</v>
      </c>
      <c r="L291">
        <v>680782.07160000002</v>
      </c>
      <c r="M291">
        <v>707668.81539999996</v>
      </c>
      <c r="N291">
        <v>726436.33310000005</v>
      </c>
      <c r="O291">
        <v>721131.15060000005</v>
      </c>
      <c r="P291">
        <v>719922.1422</v>
      </c>
      <c r="Q291">
        <v>718558.47479999997</v>
      </c>
      <c r="R291">
        <v>716020.36100000003</v>
      </c>
      <c r="S291">
        <v>721842.85049999994</v>
      </c>
      <c r="T291">
        <v>726288.39240000001</v>
      </c>
      <c r="U291">
        <v>727287.19279999996</v>
      </c>
      <c r="V291">
        <v>727515.27800000005</v>
      </c>
      <c r="W291">
        <v>726758.22629999998</v>
      </c>
      <c r="X291">
        <v>724867.73289999994</v>
      </c>
      <c r="Y291">
        <v>723747.35270000005</v>
      </c>
      <c r="Z291">
        <v>723727.16509999998</v>
      </c>
      <c r="AA291">
        <v>724548.7243</v>
      </c>
      <c r="AB291">
        <v>725922.96770000004</v>
      </c>
      <c r="AC291">
        <v>727682.52350000001</v>
      </c>
      <c r="AD291">
        <v>729164.47860000003</v>
      </c>
      <c r="AE291">
        <v>731625.12250000006</v>
      </c>
      <c r="AF291">
        <v>734225.21389999997</v>
      </c>
      <c r="AG291">
        <v>736681.51100000006</v>
      </c>
      <c r="AH291">
        <v>738928.80680000002</v>
      </c>
      <c r="AI291">
        <v>741020.31559999997</v>
      </c>
      <c r="AJ291">
        <v>743004.55539999995</v>
      </c>
      <c r="AK291">
        <v>744982.44900000002</v>
      </c>
      <c r="AL291">
        <v>746939.15769999998</v>
      </c>
      <c r="AM291">
        <v>749050.58900000004</v>
      </c>
      <c r="AN291">
        <v>751706.5098</v>
      </c>
      <c r="AO291">
        <v>754838.74750000006</v>
      </c>
      <c r="AP291">
        <v>757904.32220000005</v>
      </c>
      <c r="AQ291">
        <v>761422.94149999996</v>
      </c>
      <c r="AR291">
        <v>764645.94539999997</v>
      </c>
      <c r="AS291">
        <v>767972.82169999997</v>
      </c>
      <c r="AT291">
        <v>771194.54469999997</v>
      </c>
      <c r="AU291">
        <v>774461.06270000001</v>
      </c>
      <c r="AV291">
        <v>777553.30200000003</v>
      </c>
      <c r="AW291">
        <v>780824.01809999999</v>
      </c>
    </row>
    <row r="292" spans="2:49" x14ac:dyDescent="0.25">
      <c r="B292" t="s">
        <v>322</v>
      </c>
      <c r="C292">
        <v>241047.76327865999</v>
      </c>
      <c r="D292">
        <v>244917.86308720699</v>
      </c>
      <c r="E292">
        <v>248850.0986</v>
      </c>
      <c r="F292">
        <v>262898.27980000002</v>
      </c>
      <c r="G292">
        <v>272241.5797</v>
      </c>
      <c r="H292">
        <v>287790.76390000002</v>
      </c>
      <c r="I292">
        <v>299414.87190000003</v>
      </c>
      <c r="J292">
        <v>315293.48210000002</v>
      </c>
      <c r="K292">
        <v>335053.53840000002</v>
      </c>
      <c r="L292">
        <v>357361.83149999997</v>
      </c>
      <c r="M292">
        <v>382940.67560000002</v>
      </c>
      <c r="N292">
        <v>405801.78539999999</v>
      </c>
      <c r="O292">
        <v>397150.76010000001</v>
      </c>
      <c r="P292">
        <v>389429.723</v>
      </c>
      <c r="Q292">
        <v>380440.76630000002</v>
      </c>
      <c r="R292">
        <v>367234.37349999999</v>
      </c>
      <c r="S292">
        <v>367295.58689999999</v>
      </c>
      <c r="T292">
        <v>369444.41210000002</v>
      </c>
      <c r="U292">
        <v>370659.09279999998</v>
      </c>
      <c r="V292">
        <v>371424.39559999999</v>
      </c>
      <c r="W292">
        <v>375194.33809999999</v>
      </c>
      <c r="X292">
        <v>376367.38410000002</v>
      </c>
      <c r="Y292">
        <v>377065.90500000003</v>
      </c>
      <c r="Z292">
        <v>377936.16759999999</v>
      </c>
      <c r="AA292">
        <v>379069.0172</v>
      </c>
      <c r="AB292">
        <v>380414.22730000003</v>
      </c>
      <c r="AC292">
        <v>381905.20140000002</v>
      </c>
      <c r="AD292">
        <v>382418.07290000003</v>
      </c>
      <c r="AE292">
        <v>383720.23320000002</v>
      </c>
      <c r="AF292">
        <v>385434.304</v>
      </c>
      <c r="AG292">
        <v>387360.1753</v>
      </c>
      <c r="AH292">
        <v>389378.46519999998</v>
      </c>
      <c r="AI292">
        <v>391397.34179999999</v>
      </c>
      <c r="AJ292">
        <v>393389.28249999997</v>
      </c>
      <c r="AK292">
        <v>395374.32370000001</v>
      </c>
      <c r="AL292">
        <v>397362.31099999999</v>
      </c>
      <c r="AM292">
        <v>399419.03860000003</v>
      </c>
      <c r="AN292">
        <v>401347.82439999998</v>
      </c>
      <c r="AO292">
        <v>403342.99249999999</v>
      </c>
      <c r="AP292">
        <v>405385.25449999998</v>
      </c>
      <c r="AQ292">
        <v>407528.57199999999</v>
      </c>
      <c r="AR292">
        <v>409703.13880000002</v>
      </c>
      <c r="AS292">
        <v>411884.7059</v>
      </c>
      <c r="AT292">
        <v>414067.22389999998</v>
      </c>
      <c r="AU292">
        <v>416260.63429999998</v>
      </c>
      <c r="AV292">
        <v>418439.6617</v>
      </c>
      <c r="AW292">
        <v>420476.89569999999</v>
      </c>
    </row>
    <row r="293" spans="2:49" x14ac:dyDescent="0.25">
      <c r="B293" t="s">
        <v>323</v>
      </c>
      <c r="C293">
        <v>383714635.27038902</v>
      </c>
      <c r="D293">
        <v>389875297.85567099</v>
      </c>
      <c r="E293">
        <v>396134871.89999998</v>
      </c>
      <c r="F293">
        <v>412015962.39999998</v>
      </c>
      <c r="G293">
        <v>421142046.19999999</v>
      </c>
      <c r="H293">
        <v>439537742.5</v>
      </c>
      <c r="I293">
        <v>454175219.19999999</v>
      </c>
      <c r="J293">
        <v>471399717.39999998</v>
      </c>
      <c r="K293">
        <v>493298723.89999998</v>
      </c>
      <c r="L293">
        <v>519361374.69999999</v>
      </c>
      <c r="M293">
        <v>549574613.60000002</v>
      </c>
      <c r="N293">
        <v>565404891.79999995</v>
      </c>
      <c r="O293">
        <v>564692559.5</v>
      </c>
      <c r="P293">
        <v>564413232</v>
      </c>
      <c r="Q293">
        <v>563182343.39999998</v>
      </c>
      <c r="R293">
        <v>562978063.29999995</v>
      </c>
      <c r="S293">
        <v>568376145.29999995</v>
      </c>
      <c r="T293">
        <v>573130308.20000005</v>
      </c>
      <c r="U293">
        <v>575742986.79999995</v>
      </c>
      <c r="V293">
        <v>577610805.79999995</v>
      </c>
      <c r="W293">
        <v>578416411.20000005</v>
      </c>
      <c r="X293">
        <v>578452667.39999998</v>
      </c>
      <c r="Y293">
        <v>579305115.5</v>
      </c>
      <c r="Z293">
        <v>580988517.20000005</v>
      </c>
      <c r="AA293">
        <v>583336682.20000005</v>
      </c>
      <c r="AB293">
        <v>586136116.60000002</v>
      </c>
      <c r="AC293">
        <v>589237677.89999998</v>
      </c>
      <c r="AD293">
        <v>592455015.39999998</v>
      </c>
      <c r="AE293">
        <v>595710259.39999998</v>
      </c>
      <c r="AF293">
        <v>598957768.20000005</v>
      </c>
      <c r="AG293">
        <v>602183028.10000002</v>
      </c>
      <c r="AH293">
        <v>605401851.10000002</v>
      </c>
      <c r="AI293">
        <v>608582403.10000002</v>
      </c>
      <c r="AJ293">
        <v>611762384.20000005</v>
      </c>
      <c r="AK293">
        <v>614968929.10000002</v>
      </c>
      <c r="AL293">
        <v>618230789.5</v>
      </c>
      <c r="AM293">
        <v>621561052.5</v>
      </c>
      <c r="AN293">
        <v>625064560.60000002</v>
      </c>
      <c r="AO293">
        <v>628723486.20000005</v>
      </c>
      <c r="AP293">
        <v>632497190.20000005</v>
      </c>
      <c r="AQ293">
        <v>636361446.60000002</v>
      </c>
      <c r="AR293">
        <v>640284618.60000002</v>
      </c>
      <c r="AS293">
        <v>644233261.60000002</v>
      </c>
      <c r="AT293">
        <v>648202990.29999995</v>
      </c>
      <c r="AU293">
        <v>652187986.10000002</v>
      </c>
      <c r="AV293">
        <v>656182660.20000005</v>
      </c>
      <c r="AW293">
        <v>660218561.10000002</v>
      </c>
    </row>
    <row r="294" spans="2:49" x14ac:dyDescent="0.25">
      <c r="B294" t="s">
        <v>324</v>
      </c>
      <c r="C294">
        <v>261485.90393552999</v>
      </c>
      <c r="D294">
        <v>265684.14470322698</v>
      </c>
      <c r="E294">
        <v>269949.78960000002</v>
      </c>
      <c r="F294">
        <v>277098.17170000001</v>
      </c>
      <c r="G294">
        <v>283659.86829999997</v>
      </c>
      <c r="H294">
        <v>284994.99819999997</v>
      </c>
      <c r="I294">
        <v>276969.24219999998</v>
      </c>
      <c r="J294">
        <v>276311.07939999999</v>
      </c>
      <c r="K294">
        <v>278560.18609999999</v>
      </c>
      <c r="L294">
        <v>278778.19709999999</v>
      </c>
      <c r="M294">
        <v>284116.59600000002</v>
      </c>
      <c r="N294">
        <v>292990.47159999999</v>
      </c>
      <c r="O294">
        <v>300379.13520000002</v>
      </c>
      <c r="P294">
        <v>308878.95010000002</v>
      </c>
      <c r="Q294">
        <v>317365.6201</v>
      </c>
      <c r="R294">
        <v>328595.4534</v>
      </c>
      <c r="S294">
        <v>327873.1421</v>
      </c>
      <c r="T294">
        <v>327196.73859999998</v>
      </c>
      <c r="U294">
        <v>327409.57990000001</v>
      </c>
      <c r="V294">
        <v>326764.87479999999</v>
      </c>
      <c r="W294">
        <v>333217.77730000002</v>
      </c>
      <c r="X294">
        <v>338119.90350000001</v>
      </c>
      <c r="Y294">
        <v>343709.4852</v>
      </c>
      <c r="Z294">
        <v>349759.48340000003</v>
      </c>
      <c r="AA294">
        <v>356370.87469999999</v>
      </c>
      <c r="AB294">
        <v>363340.02039999998</v>
      </c>
      <c r="AC294">
        <v>370552.8284</v>
      </c>
      <c r="AD294">
        <v>377970.97330000001</v>
      </c>
      <c r="AE294">
        <v>385430.85960000003</v>
      </c>
      <c r="AF294">
        <v>392795.27899999998</v>
      </c>
      <c r="AG294">
        <v>400035.85989999998</v>
      </c>
      <c r="AH294">
        <v>407221.97249999997</v>
      </c>
      <c r="AI294">
        <v>414341.52409999998</v>
      </c>
      <c r="AJ294">
        <v>421455.72859999997</v>
      </c>
      <c r="AK294">
        <v>428582.18430000002</v>
      </c>
      <c r="AL294">
        <v>435914.51770000003</v>
      </c>
      <c r="AM294">
        <v>443504.58110000001</v>
      </c>
      <c r="AN294">
        <v>451457.88699999999</v>
      </c>
      <c r="AO294">
        <v>459809.89630000002</v>
      </c>
      <c r="AP294">
        <v>468508.27549999999</v>
      </c>
      <c r="AQ294">
        <v>477624.98100000003</v>
      </c>
      <c r="AR294">
        <v>487160.99959999998</v>
      </c>
      <c r="AS294">
        <v>497061.38179999997</v>
      </c>
      <c r="AT294">
        <v>507397.16580000002</v>
      </c>
      <c r="AU294">
        <v>518157.02309999999</v>
      </c>
      <c r="AV294">
        <v>529301.63500000001</v>
      </c>
      <c r="AW294">
        <v>541036.3517</v>
      </c>
    </row>
    <row r="295" spans="2:49" x14ac:dyDescent="0.25">
      <c r="B295" t="s">
        <v>325</v>
      </c>
      <c r="C295">
        <v>158336.21117690401</v>
      </c>
      <c r="D295">
        <v>160878.35026264799</v>
      </c>
      <c r="E295">
        <v>163461.30420000001</v>
      </c>
      <c r="F295">
        <v>168432.22510000001</v>
      </c>
      <c r="G295">
        <v>175099.23300000001</v>
      </c>
      <c r="H295">
        <v>184375.0638</v>
      </c>
      <c r="I295">
        <v>192030.4235</v>
      </c>
      <c r="J295">
        <v>200640.8302</v>
      </c>
      <c r="K295">
        <v>215030.5569</v>
      </c>
      <c r="L295">
        <v>230856.481</v>
      </c>
      <c r="M295">
        <v>247457.1078</v>
      </c>
      <c r="N295">
        <v>260450.02830000001</v>
      </c>
      <c r="O295">
        <v>261242.96429999999</v>
      </c>
      <c r="P295">
        <v>258856.2923</v>
      </c>
      <c r="Q295">
        <v>254988.948</v>
      </c>
      <c r="R295">
        <v>253654.0907</v>
      </c>
      <c r="S295">
        <v>254237.35339999999</v>
      </c>
      <c r="T295">
        <v>257189.93580000001</v>
      </c>
      <c r="U295">
        <v>258543.78959999999</v>
      </c>
      <c r="V295">
        <v>259386.63159999999</v>
      </c>
      <c r="W295">
        <v>259903.5073</v>
      </c>
      <c r="X295">
        <v>259956.198</v>
      </c>
      <c r="Y295">
        <v>260437.76130000001</v>
      </c>
      <c r="Z295">
        <v>261237.78630000001</v>
      </c>
      <c r="AA295">
        <v>262227.15639999998</v>
      </c>
      <c r="AB295">
        <v>263286.02970000001</v>
      </c>
      <c r="AC295">
        <v>264344.2329</v>
      </c>
      <c r="AD295">
        <v>265424.76549999998</v>
      </c>
      <c r="AE295">
        <v>266439.77189999999</v>
      </c>
      <c r="AF295">
        <v>267368.20740000001</v>
      </c>
      <c r="AG295">
        <v>268203.45500000002</v>
      </c>
      <c r="AH295">
        <v>268956.33779999998</v>
      </c>
      <c r="AI295">
        <v>269612.45480000001</v>
      </c>
      <c r="AJ295">
        <v>270206.88860000001</v>
      </c>
      <c r="AK295">
        <v>270786.21990000003</v>
      </c>
      <c r="AL295">
        <v>271368.24249999999</v>
      </c>
      <c r="AM295">
        <v>271978.18670000002</v>
      </c>
      <c r="AN295">
        <v>272532.17509999999</v>
      </c>
      <c r="AO295">
        <v>273149.50439999998</v>
      </c>
      <c r="AP295">
        <v>273853.734</v>
      </c>
      <c r="AQ295">
        <v>274637.43</v>
      </c>
      <c r="AR295">
        <v>275494.42930000002</v>
      </c>
      <c r="AS295">
        <v>276407.62</v>
      </c>
      <c r="AT295">
        <v>277370.5686</v>
      </c>
      <c r="AU295">
        <v>278382.20299999998</v>
      </c>
      <c r="AV295">
        <v>279442.02380000002</v>
      </c>
      <c r="AW295">
        <v>280541.99550000002</v>
      </c>
    </row>
    <row r="296" spans="2:49" x14ac:dyDescent="0.25">
      <c r="B296" t="s">
        <v>326</v>
      </c>
      <c r="C296">
        <v>516755.579312385</v>
      </c>
      <c r="D296">
        <v>525052.257287574</v>
      </c>
      <c r="E296">
        <v>533482.14110000001</v>
      </c>
      <c r="F296">
        <v>549193.42949999997</v>
      </c>
      <c r="G296">
        <v>552125.20750000002</v>
      </c>
      <c r="H296">
        <v>567689.07709999999</v>
      </c>
      <c r="I296">
        <v>577881.47109999997</v>
      </c>
      <c r="J296">
        <v>590938.95559999999</v>
      </c>
      <c r="K296">
        <v>606348.71059999999</v>
      </c>
      <c r="L296">
        <v>626362.15890000004</v>
      </c>
      <c r="M296">
        <v>651249.59259999997</v>
      </c>
      <c r="N296">
        <v>668543.24080000003</v>
      </c>
      <c r="O296">
        <v>664369.31969999999</v>
      </c>
      <c r="P296">
        <v>663263.02879999997</v>
      </c>
      <c r="Q296">
        <v>661839.09210000001</v>
      </c>
      <c r="R296">
        <v>660077.05740000005</v>
      </c>
      <c r="S296">
        <v>665324.76679999998</v>
      </c>
      <c r="T296">
        <v>667779.48219999997</v>
      </c>
      <c r="U296">
        <v>668194.7977</v>
      </c>
      <c r="V296">
        <v>667866.45589999994</v>
      </c>
      <c r="W296">
        <v>666191.7683</v>
      </c>
      <c r="X296">
        <v>663723.80429999996</v>
      </c>
      <c r="Y296">
        <v>662148.92079999996</v>
      </c>
      <c r="Z296">
        <v>661561.65280000004</v>
      </c>
      <c r="AA296">
        <v>661803.85589999997</v>
      </c>
      <c r="AB296">
        <v>662643.79059999995</v>
      </c>
      <c r="AC296">
        <v>663910.21329999994</v>
      </c>
      <c r="AD296">
        <v>665309.8824</v>
      </c>
      <c r="AE296">
        <v>666794.22259999998</v>
      </c>
      <c r="AF296">
        <v>668312.43180000002</v>
      </c>
      <c r="AG296">
        <v>669848.67509999999</v>
      </c>
      <c r="AH296">
        <v>671418.0013</v>
      </c>
      <c r="AI296">
        <v>672985.6078</v>
      </c>
      <c r="AJ296">
        <v>674579.74950000003</v>
      </c>
      <c r="AK296">
        <v>676204.26850000001</v>
      </c>
      <c r="AL296">
        <v>677886.55689999997</v>
      </c>
      <c r="AM296">
        <v>679625.64029999997</v>
      </c>
      <c r="AN296">
        <v>681632.74459999998</v>
      </c>
      <c r="AO296">
        <v>683790.73210000002</v>
      </c>
      <c r="AP296">
        <v>686022.71840000001</v>
      </c>
      <c r="AQ296">
        <v>688298.93240000005</v>
      </c>
      <c r="AR296">
        <v>690578.65049999999</v>
      </c>
      <c r="AS296">
        <v>692827.38690000004</v>
      </c>
      <c r="AT296">
        <v>695043.68039999995</v>
      </c>
      <c r="AU296">
        <v>697220.10919999995</v>
      </c>
      <c r="AV296">
        <v>699349.23259999999</v>
      </c>
      <c r="AW296">
        <v>701480.72640000004</v>
      </c>
    </row>
    <row r="297" spans="2:49" x14ac:dyDescent="0.25">
      <c r="B297" t="s">
        <v>327</v>
      </c>
      <c r="C297">
        <v>82711.5521017555</v>
      </c>
      <c r="D297">
        <v>84039.512824558697</v>
      </c>
      <c r="E297">
        <v>85388.794389999995</v>
      </c>
      <c r="F297">
        <v>94624.030620000005</v>
      </c>
      <c r="G297">
        <v>97309.61477</v>
      </c>
      <c r="H297">
        <v>103596.51669999999</v>
      </c>
      <c r="I297">
        <v>107572.88219999999</v>
      </c>
      <c r="J297">
        <v>114868.29549999999</v>
      </c>
      <c r="K297">
        <v>120273.13920000001</v>
      </c>
      <c r="L297">
        <v>126785.8879</v>
      </c>
      <c r="M297">
        <v>135784.2187</v>
      </c>
      <c r="N297">
        <v>145687.5558</v>
      </c>
      <c r="O297">
        <v>136449.88690000001</v>
      </c>
      <c r="P297">
        <v>131145.65659999999</v>
      </c>
      <c r="Q297">
        <v>126036.6703</v>
      </c>
      <c r="R297">
        <v>114478.12579999999</v>
      </c>
      <c r="S297">
        <v>113957.5534</v>
      </c>
      <c r="T297">
        <v>113452.2179</v>
      </c>
      <c r="U297">
        <v>113141.73759999999</v>
      </c>
      <c r="V297">
        <v>113072.56299999999</v>
      </c>
      <c r="W297">
        <v>112874.747</v>
      </c>
      <c r="X297">
        <v>112776.14320000001</v>
      </c>
      <c r="Y297">
        <v>112539.6443</v>
      </c>
      <c r="Z297">
        <v>112400.64720000001</v>
      </c>
      <c r="AA297">
        <v>112466.8627</v>
      </c>
      <c r="AB297">
        <v>112592.7674</v>
      </c>
      <c r="AC297">
        <v>112818.2389</v>
      </c>
      <c r="AD297">
        <v>113136.394</v>
      </c>
      <c r="AE297">
        <v>113540.7948</v>
      </c>
      <c r="AF297">
        <v>114008.87699999999</v>
      </c>
      <c r="AG297">
        <v>114528.3138</v>
      </c>
      <c r="AH297">
        <v>115094.8662</v>
      </c>
      <c r="AI297">
        <v>115706.08990000001</v>
      </c>
      <c r="AJ297">
        <v>116349.0866</v>
      </c>
      <c r="AK297">
        <v>117008.68580000001</v>
      </c>
      <c r="AL297">
        <v>117689.6056</v>
      </c>
      <c r="AM297">
        <v>118382.5619</v>
      </c>
      <c r="AN297">
        <v>119126.9765</v>
      </c>
      <c r="AO297">
        <v>119874.96219999999</v>
      </c>
      <c r="AP297">
        <v>120609.4492</v>
      </c>
      <c r="AQ297">
        <v>121335.57369999999</v>
      </c>
      <c r="AR297">
        <v>122046.9359</v>
      </c>
      <c r="AS297">
        <v>122744.4856</v>
      </c>
      <c r="AT297">
        <v>123431.1514</v>
      </c>
      <c r="AU297">
        <v>124102.45110000001</v>
      </c>
      <c r="AV297">
        <v>124754.2381</v>
      </c>
      <c r="AW297">
        <v>125408.1202</v>
      </c>
    </row>
    <row r="298" spans="2:49" x14ac:dyDescent="0.25">
      <c r="B298" t="s">
        <v>328</v>
      </c>
      <c r="C298">
        <v>45689.201708803201</v>
      </c>
      <c r="D298">
        <v>46422.756620829103</v>
      </c>
      <c r="E298">
        <v>47168.089010000003</v>
      </c>
      <c r="F298">
        <v>49526.52895</v>
      </c>
      <c r="G298">
        <v>49189.323729999996</v>
      </c>
      <c r="H298">
        <v>50577.665509999999</v>
      </c>
      <c r="I298">
        <v>51404.659030000003</v>
      </c>
      <c r="J298">
        <v>52652.29189</v>
      </c>
      <c r="K298">
        <v>53240.421770000001</v>
      </c>
      <c r="L298">
        <v>54441.881390000002</v>
      </c>
      <c r="M298">
        <v>56442.274799999999</v>
      </c>
      <c r="N298">
        <v>57916.760419999999</v>
      </c>
      <c r="O298">
        <v>56790.046549999999</v>
      </c>
      <c r="P298">
        <v>56687.282290000003</v>
      </c>
      <c r="Q298">
        <v>56747.768029999999</v>
      </c>
      <c r="R298">
        <v>55974.758280000002</v>
      </c>
      <c r="S298">
        <v>56547.996440000003</v>
      </c>
      <c r="T298">
        <v>56516.294699999999</v>
      </c>
      <c r="U298">
        <v>56388.970679999999</v>
      </c>
      <c r="V298">
        <v>56254.180350000002</v>
      </c>
      <c r="W298">
        <v>55974.155650000001</v>
      </c>
      <c r="X298">
        <v>55664.8626</v>
      </c>
      <c r="Y298">
        <v>55409.21</v>
      </c>
      <c r="Z298">
        <v>55258.398009999997</v>
      </c>
      <c r="AA298">
        <v>55214.919900000001</v>
      </c>
      <c r="AB298">
        <v>55252.533790000001</v>
      </c>
      <c r="AC298">
        <v>55359.742689999999</v>
      </c>
      <c r="AD298">
        <v>55489.44889</v>
      </c>
      <c r="AE298">
        <v>55648.073859999997</v>
      </c>
      <c r="AF298">
        <v>55830.375970000001</v>
      </c>
      <c r="AG298">
        <v>56034.3338</v>
      </c>
      <c r="AH298">
        <v>56260.084049999998</v>
      </c>
      <c r="AI298">
        <v>56504.36969</v>
      </c>
      <c r="AJ298">
        <v>56764.978439999999</v>
      </c>
      <c r="AK298">
        <v>57034.523529999999</v>
      </c>
      <c r="AL298">
        <v>57313.917820000002</v>
      </c>
      <c r="AM298">
        <v>57598.368470000001</v>
      </c>
      <c r="AN298">
        <v>57934.873590000003</v>
      </c>
      <c r="AO298">
        <v>58284.309229999999</v>
      </c>
      <c r="AP298">
        <v>58630.705020000001</v>
      </c>
      <c r="AQ298">
        <v>58970.924299999999</v>
      </c>
      <c r="AR298">
        <v>59299.249909999999</v>
      </c>
      <c r="AS298">
        <v>59613.372049999998</v>
      </c>
      <c r="AT298">
        <v>59914.023410000002</v>
      </c>
      <c r="AU298">
        <v>60199.967960000002</v>
      </c>
      <c r="AV298">
        <v>60470.056900000003</v>
      </c>
      <c r="AW298">
        <v>60734.0939</v>
      </c>
    </row>
    <row r="299" spans="2:49" x14ac:dyDescent="0.25">
      <c r="B299" t="s">
        <v>329</v>
      </c>
      <c r="C299">
        <v>562444.78102118894</v>
      </c>
      <c r="D299">
        <v>571475.01390840299</v>
      </c>
      <c r="E299">
        <v>580650.23010000004</v>
      </c>
      <c r="F299">
        <v>598711.18119999999</v>
      </c>
      <c r="G299">
        <v>601302.35640000005</v>
      </c>
      <c r="H299">
        <v>618254.22450000001</v>
      </c>
      <c r="I299">
        <v>629273.33019999997</v>
      </c>
      <c r="J299">
        <v>643578.0919</v>
      </c>
      <c r="K299">
        <v>659570.36589999998</v>
      </c>
      <c r="L299">
        <v>680782.07160000002</v>
      </c>
      <c r="M299">
        <v>707668.81539999996</v>
      </c>
      <c r="N299">
        <v>726436.33310000005</v>
      </c>
      <c r="O299">
        <v>721131.15060000005</v>
      </c>
      <c r="P299">
        <v>719922.1422</v>
      </c>
      <c r="Q299">
        <v>718558.47479999997</v>
      </c>
      <c r="R299">
        <v>716020.36100000003</v>
      </c>
      <c r="S299">
        <v>721840.91879999998</v>
      </c>
      <c r="T299">
        <v>726382.50430000003</v>
      </c>
      <c r="U299">
        <v>727341.38769999996</v>
      </c>
      <c r="V299">
        <v>727547.01690000005</v>
      </c>
      <c r="W299">
        <v>726252.41949999996</v>
      </c>
      <c r="X299">
        <v>724127.05319999997</v>
      </c>
      <c r="Y299">
        <v>722951.03500000003</v>
      </c>
      <c r="Z299">
        <v>722874.06770000001</v>
      </c>
      <c r="AA299">
        <v>723742.07869999995</v>
      </c>
      <c r="AB299">
        <v>725296.98270000005</v>
      </c>
      <c r="AC299">
        <v>727355.84039999999</v>
      </c>
      <c r="AD299">
        <v>729575.51899999997</v>
      </c>
      <c r="AE299">
        <v>731913.73510000005</v>
      </c>
      <c r="AF299">
        <v>734313.95349999995</v>
      </c>
      <c r="AG299">
        <v>736758.19090000005</v>
      </c>
      <c r="AH299">
        <v>739261.96699999995</v>
      </c>
      <c r="AI299">
        <v>741786.7169</v>
      </c>
      <c r="AJ299">
        <v>744358.98549999995</v>
      </c>
      <c r="AK299">
        <v>746975.28850000002</v>
      </c>
      <c r="AL299">
        <v>749664.6</v>
      </c>
      <c r="AM299">
        <v>752421.23529999994</v>
      </c>
      <c r="AN299">
        <v>755509.09230000002</v>
      </c>
      <c r="AO299">
        <v>758769.34849999996</v>
      </c>
      <c r="AP299">
        <v>762107.46620000002</v>
      </c>
      <c r="AQ299">
        <v>765489.95059999998</v>
      </c>
      <c r="AR299">
        <v>768869.31110000005</v>
      </c>
      <c r="AS299">
        <v>772207.77579999994</v>
      </c>
      <c r="AT299">
        <v>775504.48199999996</v>
      </c>
      <c r="AU299">
        <v>778750.41310000001</v>
      </c>
      <c r="AV299">
        <v>781936.59019999998</v>
      </c>
      <c r="AW299">
        <v>785124.10979999998</v>
      </c>
    </row>
    <row r="300" spans="2:49" x14ac:dyDescent="0.25">
      <c r="B300" t="s">
        <v>330</v>
      </c>
      <c r="C300">
        <v>241047.76327865999</v>
      </c>
      <c r="D300">
        <v>244917.86308720699</v>
      </c>
      <c r="E300">
        <v>248850.0986</v>
      </c>
      <c r="F300">
        <v>262898.27980000002</v>
      </c>
      <c r="G300">
        <v>272241.5797</v>
      </c>
      <c r="H300">
        <v>287790.76390000002</v>
      </c>
      <c r="I300">
        <v>299414.87190000003</v>
      </c>
      <c r="J300">
        <v>315293.48210000002</v>
      </c>
      <c r="K300">
        <v>335053.53840000002</v>
      </c>
      <c r="L300">
        <v>357361.83149999997</v>
      </c>
      <c r="M300">
        <v>382940.67560000002</v>
      </c>
      <c r="N300">
        <v>405801.78539999999</v>
      </c>
      <c r="O300">
        <v>397150.76010000001</v>
      </c>
      <c r="P300">
        <v>389429.723</v>
      </c>
      <c r="Q300">
        <v>380440.76630000002</v>
      </c>
      <c r="R300">
        <v>367234.37349999999</v>
      </c>
      <c r="S300">
        <v>367295.0638</v>
      </c>
      <c r="T300">
        <v>369726.24790000002</v>
      </c>
      <c r="U300">
        <v>370764.53159999999</v>
      </c>
      <c r="V300">
        <v>371535.69420000003</v>
      </c>
      <c r="W300">
        <v>371853.41269999999</v>
      </c>
      <c r="X300">
        <v>371807.56809999997</v>
      </c>
      <c r="Y300">
        <v>372051.41220000002</v>
      </c>
      <c r="Z300">
        <v>372710.0724</v>
      </c>
      <c r="AA300">
        <v>373762.63520000002</v>
      </c>
      <c r="AB300">
        <v>374944.13459999999</v>
      </c>
      <c r="AC300">
        <v>376224.45779999997</v>
      </c>
      <c r="AD300">
        <v>377619.60369999998</v>
      </c>
      <c r="AE300">
        <v>379035.47820000001</v>
      </c>
      <c r="AF300">
        <v>380428.50640000001</v>
      </c>
      <c r="AG300">
        <v>381779.73979999998</v>
      </c>
      <c r="AH300">
        <v>383095.71049999999</v>
      </c>
      <c r="AI300">
        <v>384359.56800000003</v>
      </c>
      <c r="AJ300">
        <v>385593.467</v>
      </c>
      <c r="AK300">
        <v>386828.81060000003</v>
      </c>
      <c r="AL300">
        <v>388088.0601</v>
      </c>
      <c r="AM300">
        <v>389387.17259999999</v>
      </c>
      <c r="AN300">
        <v>390681.59720000002</v>
      </c>
      <c r="AO300">
        <v>392042.84139999998</v>
      </c>
      <c r="AP300">
        <v>393477.4437</v>
      </c>
      <c r="AQ300">
        <v>394983.07640000002</v>
      </c>
      <c r="AR300">
        <v>396547.20289999997</v>
      </c>
      <c r="AS300">
        <v>398153.67320000002</v>
      </c>
      <c r="AT300">
        <v>399798.97330000001</v>
      </c>
      <c r="AU300">
        <v>401477.56089999998</v>
      </c>
      <c r="AV300">
        <v>403184.79690000002</v>
      </c>
      <c r="AW300">
        <v>404934.18900000001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AM56"/>
  <sheetViews>
    <sheetView zoomScale="90" zoomScaleNormal="90" workbookViewId="0">
      <selection activeCell="U5" sqref="U5"/>
    </sheetView>
  </sheetViews>
  <sheetFormatPr baseColWidth="10" defaultRowHeight="15" x14ac:dyDescent="0.25"/>
  <cols>
    <col min="2" max="2" width="14.42578125" customWidth="1"/>
    <col min="3" max="3" width="18.5703125" bestFit="1" customWidth="1"/>
    <col min="4" max="4" width="18.5703125" customWidth="1"/>
    <col min="5" max="6" width="5.5703125" customWidth="1"/>
    <col min="7" max="8" width="7.140625" customWidth="1"/>
    <col min="9" max="23" width="7.42578125" customWidth="1"/>
  </cols>
  <sheetData>
    <row r="1" spans="1:29" ht="28.5" x14ac:dyDescent="0.45">
      <c r="A1" s="225" t="s">
        <v>243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29" ht="23.25" x14ac:dyDescent="0.35">
      <c r="A2" s="70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9" ht="21" x14ac:dyDescent="0.35">
      <c r="A3" s="226" t="s">
        <v>227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9" ht="23.25" x14ac:dyDescent="0.35">
      <c r="A4" s="194" t="str">
        <f>Résultats!B1</f>
        <v>TEND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9" ht="23.25" x14ac:dyDescent="0.35">
      <c r="A5" s="70"/>
      <c r="B5" s="3"/>
      <c r="C5" s="3"/>
      <c r="D5" s="7"/>
      <c r="E5" s="238">
        <v>4</v>
      </c>
      <c r="F5" s="238">
        <f>E5+9</f>
        <v>13</v>
      </c>
      <c r="G5" s="238">
        <f>F5+3</f>
        <v>16</v>
      </c>
      <c r="H5" s="238">
        <f t="shared" ref="H5:S5" si="0">G5+1</f>
        <v>17</v>
      </c>
      <c r="I5" s="238">
        <f t="shared" si="0"/>
        <v>18</v>
      </c>
      <c r="J5" s="238">
        <f t="shared" si="0"/>
        <v>19</v>
      </c>
      <c r="K5" s="238">
        <f t="shared" si="0"/>
        <v>20</v>
      </c>
      <c r="L5" s="238">
        <f t="shared" si="0"/>
        <v>21</v>
      </c>
      <c r="M5" s="238">
        <f t="shared" si="0"/>
        <v>22</v>
      </c>
      <c r="N5" s="238">
        <f t="shared" si="0"/>
        <v>23</v>
      </c>
      <c r="O5" s="238">
        <f t="shared" si="0"/>
        <v>24</v>
      </c>
      <c r="P5" s="238">
        <f t="shared" si="0"/>
        <v>25</v>
      </c>
      <c r="Q5" s="238">
        <f t="shared" si="0"/>
        <v>26</v>
      </c>
      <c r="R5" s="238">
        <f t="shared" si="0"/>
        <v>27</v>
      </c>
      <c r="S5" s="238">
        <f t="shared" si="0"/>
        <v>28</v>
      </c>
      <c r="T5" s="238">
        <f>S5+5</f>
        <v>33</v>
      </c>
      <c r="U5" s="238">
        <f>T5+5</f>
        <v>38</v>
      </c>
      <c r="V5" s="238">
        <f>U5+5</f>
        <v>43</v>
      </c>
      <c r="W5" s="238">
        <f>V5+5</f>
        <v>48</v>
      </c>
      <c r="X5" s="3"/>
    </row>
    <row r="6" spans="1:29" x14ac:dyDescent="0.25">
      <c r="A6" s="3"/>
      <c r="B6" s="205"/>
      <c r="C6" s="2"/>
      <c r="D6" s="18"/>
      <c r="E6" s="4">
        <v>2006</v>
      </c>
      <c r="F6" s="4">
        <v>2015</v>
      </c>
      <c r="G6" s="26">
        <v>2018</v>
      </c>
      <c r="H6" s="33">
        <v>2019</v>
      </c>
      <c r="I6" s="108">
        <v>2020</v>
      </c>
      <c r="J6" s="116">
        <v>2021</v>
      </c>
      <c r="K6" s="33">
        <v>2022</v>
      </c>
      <c r="L6" s="33">
        <v>2023</v>
      </c>
      <c r="M6" s="33">
        <v>2024</v>
      </c>
      <c r="N6" s="108">
        <v>2025</v>
      </c>
      <c r="O6" s="116">
        <v>2026</v>
      </c>
      <c r="P6" s="33">
        <v>2027</v>
      </c>
      <c r="Q6" s="33">
        <v>2028</v>
      </c>
      <c r="R6" s="33">
        <v>2029</v>
      </c>
      <c r="S6" s="117">
        <v>2030</v>
      </c>
      <c r="T6" s="118">
        <v>2035</v>
      </c>
      <c r="U6" s="118">
        <v>2040</v>
      </c>
      <c r="V6" s="118">
        <v>2045</v>
      </c>
      <c r="W6" s="118">
        <v>2050</v>
      </c>
      <c r="X6" s="3"/>
      <c r="Y6" s="44"/>
      <c r="Z6" s="51" t="s">
        <v>236</v>
      </c>
      <c r="AA6" s="51"/>
      <c r="AB6" s="51"/>
      <c r="AC6" s="53"/>
    </row>
    <row r="7" spans="1:29" ht="15" customHeight="1" x14ac:dyDescent="0.25">
      <c r="A7" s="3"/>
      <c r="B7" s="271" t="s">
        <v>0</v>
      </c>
      <c r="C7" s="5" t="s">
        <v>1</v>
      </c>
      <c r="D7" s="2"/>
      <c r="E7" s="6">
        <f>SUM(E8:E9)</f>
        <v>89.447820110999999</v>
      </c>
      <c r="F7" s="6">
        <f>SUM(F8:F9)</f>
        <v>75.741218579999995</v>
      </c>
      <c r="G7" s="109">
        <f t="shared" ref="G7:R7" si="1">SUM(G8:G9)</f>
        <v>73.330141144999999</v>
      </c>
      <c r="H7" s="6">
        <f t="shared" si="1"/>
        <v>72.757552826000008</v>
      </c>
      <c r="I7" s="110">
        <f t="shared" si="1"/>
        <v>70.372319802999897</v>
      </c>
      <c r="J7" s="109">
        <f t="shared" si="1"/>
        <v>70.217373741000003</v>
      </c>
      <c r="K7" s="6">
        <f t="shared" si="1"/>
        <v>70.419042808</v>
      </c>
      <c r="L7" s="6">
        <f t="shared" si="1"/>
        <v>70.583846402999995</v>
      </c>
      <c r="M7" s="6">
        <f t="shared" si="1"/>
        <v>70.001851344999992</v>
      </c>
      <c r="N7" s="110">
        <f t="shared" si="1"/>
        <v>69.231013077</v>
      </c>
      <c r="O7" s="109">
        <f t="shared" si="1"/>
        <v>68.292421566999991</v>
      </c>
      <c r="P7" s="6">
        <f t="shared" si="1"/>
        <v>67.602418635999996</v>
      </c>
      <c r="Q7" s="6">
        <f t="shared" si="1"/>
        <v>67.080686534999998</v>
      </c>
      <c r="R7" s="6">
        <f t="shared" si="1"/>
        <v>66.701322679</v>
      </c>
      <c r="S7" s="110">
        <f>SUM(S8:S9)</f>
        <v>66.417027880999996</v>
      </c>
      <c r="T7" s="119">
        <f>SUM(T8:T9)</f>
        <v>63.793449305999999</v>
      </c>
      <c r="U7" s="119">
        <f>SUM(U8:U9)</f>
        <v>61.527954754</v>
      </c>
      <c r="V7" s="119">
        <f>SUM(V8:V9)</f>
        <v>59.546687934999994</v>
      </c>
      <c r="W7" s="119">
        <f>SUM(W8:W9)</f>
        <v>57.190986203999998</v>
      </c>
      <c r="X7" s="3"/>
      <c r="Y7" s="34"/>
      <c r="Z7" s="208"/>
      <c r="AA7" s="209">
        <v>2020</v>
      </c>
      <c r="AB7" s="209">
        <v>2030</v>
      </c>
      <c r="AC7" s="210">
        <v>2050</v>
      </c>
    </row>
    <row r="8" spans="1:29" x14ac:dyDescent="0.25">
      <c r="A8" s="3"/>
      <c r="B8" s="272"/>
      <c r="C8" s="3" t="s">
        <v>2</v>
      </c>
      <c r="D8" s="18" t="s">
        <v>136</v>
      </c>
      <c r="E8" s="19">
        <f>VLOOKUP($D8,Résultats!$B$2:$AX$476,E$5,FALSE)</f>
        <v>88.747785539999995</v>
      </c>
      <c r="F8" s="19">
        <f>VLOOKUP($D8,Résultats!$B$2:$AX$476,F$5,FALSE)</f>
        <v>72.017774759999995</v>
      </c>
      <c r="G8" s="28">
        <f>VLOOKUP($D8,Résultats!$B$2:$AX$476,G$5,FALSE)</f>
        <v>69.106301849999994</v>
      </c>
      <c r="H8" s="19">
        <f>VLOOKUP($D8,Résultats!$B$2:$AX$476,H$5,FALSE)</f>
        <v>68.340832480000003</v>
      </c>
      <c r="I8" s="111">
        <f>VLOOKUP($D8,Résultats!$B$2:$AX$476,I$5,FALSE)</f>
        <v>67.034937529999894</v>
      </c>
      <c r="J8" s="28">
        <f>VLOOKUP($D8,Résultats!$B$2:$AX$476,J$5,FALSE)</f>
        <v>66.706168030000001</v>
      </c>
      <c r="K8" s="19">
        <f>VLOOKUP($D8,Résultats!$B$2:$AX$476,K$5,FALSE)</f>
        <v>66.720489110000003</v>
      </c>
      <c r="L8" s="19">
        <f>VLOOKUP($D8,Résultats!$B$2:$AX$476,L$5,FALSE)</f>
        <v>66.703256089999996</v>
      </c>
      <c r="M8" s="19">
        <f>VLOOKUP($D8,Résultats!$B$2:$AX$476,M$5,FALSE)</f>
        <v>66.040450699999994</v>
      </c>
      <c r="N8" s="111">
        <f>VLOOKUP($D8,Résultats!$B$2:$AX$476,N$5,FALSE)</f>
        <v>65.201136680000005</v>
      </c>
      <c r="O8" s="28">
        <f>VLOOKUP($D8,Résultats!$B$2:$AX$476,O$5,FALSE)</f>
        <v>64.321326709999994</v>
      </c>
      <c r="P8" s="19">
        <f>VLOOKUP($D8,Résultats!$B$2:$AX$476,P$5,FALSE)</f>
        <v>63.675554949999999</v>
      </c>
      <c r="Q8" s="19">
        <f>VLOOKUP($D8,Résultats!$B$2:$AX$476,Q$5,FALSE)</f>
        <v>63.188210499999997</v>
      </c>
      <c r="R8" s="19">
        <f>VLOOKUP($D8,Résultats!$B$2:$AX$476,R$5,FALSE)</f>
        <v>62.834381819999997</v>
      </c>
      <c r="S8" s="111">
        <f>VLOOKUP($D8,Résultats!$B$2:$AX$476,S$5,FALSE)</f>
        <v>62.570005889999997</v>
      </c>
      <c r="T8" s="120">
        <f>VLOOKUP($D8,Résultats!$B$2:$AX$476,T$5,FALSE)</f>
        <v>60.133572469999997</v>
      </c>
      <c r="U8" s="120">
        <f>VLOOKUP($D8,Résultats!$B$2:$AX$476,U$5,FALSE)</f>
        <v>58.009011809999997</v>
      </c>
      <c r="V8" s="120">
        <f>VLOOKUP($D8,Résultats!$B$2:$AX$476,V$5,FALSE)</f>
        <v>56.086640969999998</v>
      </c>
      <c r="W8" s="120">
        <f>VLOOKUP($D8,Résultats!$B$2:$AX$476,W$5,FALSE)</f>
        <v>53.786144129999997</v>
      </c>
      <c r="X8" s="3"/>
      <c r="Y8" s="34"/>
      <c r="Z8" s="213" t="s">
        <v>178</v>
      </c>
      <c r="AA8" s="215">
        <f>I27</f>
        <v>233.92995957459991</v>
      </c>
      <c r="AB8" s="215">
        <f>S27</f>
        <v>232.52916772820001</v>
      </c>
      <c r="AC8" s="216">
        <f>W27</f>
        <v>194.2818530811</v>
      </c>
    </row>
    <row r="9" spans="1:29" x14ac:dyDescent="0.25">
      <c r="A9" s="3"/>
      <c r="B9" s="273"/>
      <c r="C9" s="7" t="s">
        <v>3</v>
      </c>
      <c r="D9" s="18" t="s">
        <v>137</v>
      </c>
      <c r="E9" s="19">
        <f>VLOOKUP($D9,Résultats!$B$2:$AX$476,E$5,FALSE)</f>
        <v>0.70003457099999999</v>
      </c>
      <c r="F9" s="19">
        <f>VLOOKUP($D9,Résultats!$B$2:$AX$476,F$5,FALSE)</f>
        <v>3.72344382</v>
      </c>
      <c r="G9" s="28">
        <f>VLOOKUP($D9,Résultats!$B$2:$AX$476,G$5,FALSE)</f>
        <v>4.2238392950000003</v>
      </c>
      <c r="H9" s="19">
        <f>VLOOKUP($D9,Résultats!$B$2:$AX$476,H$5,FALSE)</f>
        <v>4.416720346</v>
      </c>
      <c r="I9" s="111">
        <f>VLOOKUP($D9,Résultats!$B$2:$AX$476,I$5,FALSE)</f>
        <v>3.3373822729999998</v>
      </c>
      <c r="J9" s="28">
        <f>VLOOKUP($D9,Résultats!$B$2:$AX$476,J$5,FALSE)</f>
        <v>3.5112057110000001</v>
      </c>
      <c r="K9" s="19">
        <f>VLOOKUP($D9,Résultats!$B$2:$AX$476,K$5,FALSE)</f>
        <v>3.698553698</v>
      </c>
      <c r="L9" s="19">
        <f>VLOOKUP($D9,Résultats!$B$2:$AX$476,L$5,FALSE)</f>
        <v>3.8805903129999999</v>
      </c>
      <c r="M9" s="19">
        <f>VLOOKUP($D9,Résultats!$B$2:$AX$476,M$5,FALSE)</f>
        <v>3.9614006449999999</v>
      </c>
      <c r="N9" s="111">
        <f>VLOOKUP($D9,Résultats!$B$2:$AX$476,N$5,FALSE)</f>
        <v>4.0298763969999998</v>
      </c>
      <c r="O9" s="28">
        <f>VLOOKUP($D9,Résultats!$B$2:$AX$476,O$5,FALSE)</f>
        <v>3.9710948570000002</v>
      </c>
      <c r="P9" s="19">
        <f>VLOOKUP($D9,Résultats!$B$2:$AX$476,P$5,FALSE)</f>
        <v>3.9268636859999999</v>
      </c>
      <c r="Q9" s="19">
        <f>VLOOKUP($D9,Résultats!$B$2:$AX$476,Q$5,FALSE)</f>
        <v>3.8924760350000001</v>
      </c>
      <c r="R9" s="19">
        <f>VLOOKUP($D9,Résultats!$B$2:$AX$476,R$5,FALSE)</f>
        <v>3.8669408590000001</v>
      </c>
      <c r="S9" s="111">
        <f>VLOOKUP($D9,Résultats!$B$2:$AX$476,S$5,FALSE)</f>
        <v>3.8470219910000001</v>
      </c>
      <c r="T9" s="120">
        <f>VLOOKUP($D9,Résultats!$B$2:$AX$476,T$5,FALSE)</f>
        <v>3.659876836</v>
      </c>
      <c r="U9" s="120">
        <f>VLOOKUP($D9,Résultats!$B$2:$AX$476,U$5,FALSE)</f>
        <v>3.518942944</v>
      </c>
      <c r="V9" s="120">
        <f>VLOOKUP($D9,Résultats!$B$2:$AX$476,V$5,FALSE)</f>
        <v>3.4600469650000001</v>
      </c>
      <c r="W9" s="120">
        <f>VLOOKUP($D9,Résultats!$B$2:$AX$476,W$5,FALSE)</f>
        <v>3.4048420739999998</v>
      </c>
      <c r="X9" s="3"/>
      <c r="Y9" s="34"/>
      <c r="Z9" s="34"/>
      <c r="AA9" s="34"/>
      <c r="AB9" s="34"/>
      <c r="AC9" s="34"/>
    </row>
    <row r="10" spans="1:29" ht="15" customHeight="1" x14ac:dyDescent="0.25">
      <c r="A10" s="3"/>
      <c r="B10" s="271" t="s">
        <v>4</v>
      </c>
      <c r="C10" s="5" t="s">
        <v>1</v>
      </c>
      <c r="D10" s="2"/>
      <c r="E10" s="8">
        <f>SUM(E11:E18)</f>
        <v>135.21335642290001</v>
      </c>
      <c r="F10" s="8">
        <f>SUM(F11:F18)</f>
        <v>142.92347454219995</v>
      </c>
      <c r="G10" s="27">
        <f t="shared" ref="G10:R10" si="2">SUM(G11:G18)</f>
        <v>136.38666703409999</v>
      </c>
      <c r="H10" s="8">
        <f t="shared" si="2"/>
        <v>133.42977397359999</v>
      </c>
      <c r="I10" s="112">
        <f t="shared" si="2"/>
        <v>127.1839940779</v>
      </c>
      <c r="J10" s="27">
        <f t="shared" si="2"/>
        <v>124.95159630209999</v>
      </c>
      <c r="K10" s="8">
        <f t="shared" si="2"/>
        <v>121.348413476</v>
      </c>
      <c r="L10" s="8">
        <f t="shared" si="2"/>
        <v>116.79879903759999</v>
      </c>
      <c r="M10" s="8">
        <f t="shared" si="2"/>
        <v>123.09298394300001</v>
      </c>
      <c r="N10" s="112">
        <f t="shared" si="2"/>
        <v>130.31419041729998</v>
      </c>
      <c r="O10" s="27">
        <f t="shared" si="2"/>
        <v>130.220251566</v>
      </c>
      <c r="P10" s="8">
        <f t="shared" si="2"/>
        <v>130.61237779729998</v>
      </c>
      <c r="Q10" s="8">
        <f t="shared" si="2"/>
        <v>131.29378693870001</v>
      </c>
      <c r="R10" s="8">
        <f t="shared" si="2"/>
        <v>131.82878119149998</v>
      </c>
      <c r="S10" s="112">
        <f>SUM(S11:S18)</f>
        <v>132.46275815040002</v>
      </c>
      <c r="T10" s="121">
        <f>SUM(T11:T18)</f>
        <v>121.61540410179998</v>
      </c>
      <c r="U10" s="121">
        <f>SUM(U11:U18)</f>
        <v>113.56659026119999</v>
      </c>
      <c r="V10" s="121">
        <f>SUM(V11:V18)</f>
        <v>106.8063659776</v>
      </c>
      <c r="W10" s="121">
        <f>SUM(W11:W18)</f>
        <v>103.49071170700002</v>
      </c>
      <c r="X10" s="3"/>
      <c r="Y10" s="34"/>
      <c r="Z10" s="34"/>
      <c r="AA10" s="34"/>
      <c r="AB10" s="34"/>
      <c r="AC10" s="34"/>
    </row>
    <row r="11" spans="1:29" x14ac:dyDescent="0.25">
      <c r="A11" s="3"/>
      <c r="B11" s="272"/>
      <c r="C11" s="3" t="s">
        <v>5</v>
      </c>
      <c r="D11" s="3" t="s">
        <v>138</v>
      </c>
      <c r="E11" s="19">
        <f>VLOOKUP($D11,Résultats!$B$2:$AX$476,E$5,FALSE)</f>
        <v>118.47422469999999</v>
      </c>
      <c r="F11" s="19">
        <f>VLOOKUP($D11,Résultats!$B$2:$AX$476,F$5,FALSE)</f>
        <v>126.6879194</v>
      </c>
      <c r="G11" s="28">
        <f>VLOOKUP($D11,Résultats!$B$2:$AX$476,G$5,FALSE)</f>
        <v>117.9286955</v>
      </c>
      <c r="H11" s="19">
        <f>VLOOKUP($D11,Résultats!$B$2:$AX$476,H$5,FALSE)</f>
        <v>114.1229678</v>
      </c>
      <c r="I11" s="111">
        <f>VLOOKUP($D11,Résultats!$B$2:$AX$476,I$5,FALSE)</f>
        <v>106.7810238</v>
      </c>
      <c r="J11" s="28">
        <f>VLOOKUP($D11,Résultats!$B$2:$AX$476,J$5,FALSE)</f>
        <v>104.96031979999999</v>
      </c>
      <c r="K11" s="19">
        <f>VLOOKUP($D11,Résultats!$B$2:$AX$476,K$5,FALSE)</f>
        <v>102.0277933</v>
      </c>
      <c r="L11" s="19">
        <f>VLOOKUP($D11,Résultats!$B$2:$AX$476,L$5,FALSE)</f>
        <v>98.332344969999994</v>
      </c>
      <c r="M11" s="19">
        <f>VLOOKUP($D11,Résultats!$B$2:$AX$476,M$5,FALSE)</f>
        <v>104.0668981</v>
      </c>
      <c r="N11" s="111">
        <f>VLOOKUP($D11,Résultats!$B$2:$AX$476,N$5,FALSE)</f>
        <v>110.6240739</v>
      </c>
      <c r="O11" s="28">
        <f>VLOOKUP($D11,Résultats!$B$2:$AX$476,O$5,FALSE)</f>
        <v>110.18446779999999</v>
      </c>
      <c r="P11" s="19">
        <f>VLOOKUP($D11,Résultats!$B$2:$AX$476,P$5,FALSE)</f>
        <v>110.17063709999999</v>
      </c>
      <c r="Q11" s="19">
        <f>VLOOKUP($D11,Résultats!$B$2:$AX$476,Q$5,FALSE)</f>
        <v>110.4131211</v>
      </c>
      <c r="R11" s="19">
        <f>VLOOKUP($D11,Résultats!$B$2:$AX$476,R$5,FALSE)</f>
        <v>110.58324279999999</v>
      </c>
      <c r="S11" s="111">
        <f>VLOOKUP($D11,Résultats!$B$2:$AX$476,S$5,FALSE)</f>
        <v>110.8469084</v>
      </c>
      <c r="T11" s="120">
        <f>VLOOKUP($D11,Résultats!$B$2:$AX$476,T$5,FALSE)</f>
        <v>96.952353049999999</v>
      </c>
      <c r="U11" s="120">
        <f>VLOOKUP($D11,Résultats!$B$2:$AX$476,U$5,FALSE)</f>
        <v>85.188353109999994</v>
      </c>
      <c r="V11" s="120">
        <f>VLOOKUP($D11,Résultats!$B$2:$AX$476,V$5,FALSE)</f>
        <v>74.649008739999999</v>
      </c>
      <c r="W11" s="120">
        <f>VLOOKUP($D11,Résultats!$B$2:$AX$476,W$5,FALSE)</f>
        <v>65.28285443</v>
      </c>
      <c r="X11" s="3"/>
      <c r="Y11" s="34"/>
      <c r="Z11" s="34"/>
      <c r="AA11" s="34"/>
      <c r="AB11" s="34"/>
      <c r="AC11" s="34"/>
    </row>
    <row r="12" spans="1:29" x14ac:dyDescent="0.25">
      <c r="A12" s="3"/>
      <c r="B12" s="272"/>
      <c r="C12" s="3" t="s">
        <v>6</v>
      </c>
      <c r="D12" s="3" t="s">
        <v>139</v>
      </c>
      <c r="E12" s="19">
        <f>VLOOKUP($D12,Résultats!$B$2:$AX$476,E$5,FALSE)</f>
        <v>1.321055477</v>
      </c>
      <c r="F12" s="19">
        <f>VLOOKUP($D12,Résultats!$B$2:$AX$476,F$5,FALSE)</f>
        <v>0.60729080520000001</v>
      </c>
      <c r="G12" s="28">
        <f>VLOOKUP($D12,Résultats!$B$2:$AX$476,G$5,FALSE)</f>
        <v>0.43101461419999998</v>
      </c>
      <c r="H12" s="19">
        <f>VLOOKUP($D12,Résultats!$B$2:$AX$476,H$5,FALSE)</f>
        <v>0.38100826160000001</v>
      </c>
      <c r="I12" s="111">
        <f>VLOOKUP($D12,Résultats!$B$2:$AX$476,I$5,FALSE)</f>
        <v>0.3386065768</v>
      </c>
      <c r="J12" s="28">
        <f>VLOOKUP($D12,Résultats!$B$2:$AX$476,J$5,FALSE)</f>
        <v>0.54171074450000001</v>
      </c>
      <c r="K12" s="19">
        <f>VLOOKUP($D12,Résultats!$B$2:$AX$476,K$5,FALSE)</f>
        <v>0.72055973740000001</v>
      </c>
      <c r="L12" s="19">
        <f>VLOOKUP($D12,Résultats!$B$2:$AX$476,L$5,FALSE)</f>
        <v>0.87316918139999999</v>
      </c>
      <c r="M12" s="19">
        <f>VLOOKUP($D12,Résultats!$B$2:$AX$476,M$5,FALSE)</f>
        <v>0.79864543880000005</v>
      </c>
      <c r="N12" s="111">
        <f>VLOOKUP($D12,Résultats!$B$2:$AX$476,N$5,FALSE)</f>
        <v>0.71740429699999997</v>
      </c>
      <c r="O12" s="28">
        <f>VLOOKUP($D12,Résultats!$B$2:$AX$476,O$5,FALSE)</f>
        <v>0.70898109340000004</v>
      </c>
      <c r="P12" s="19">
        <f>VLOOKUP($D12,Résultats!$B$2:$AX$476,P$5,FALSE)</f>
        <v>0.70330727130000004</v>
      </c>
      <c r="Q12" s="19">
        <f>VLOOKUP($D12,Résultats!$B$2:$AX$476,Q$5,FALSE)</f>
        <v>0.69924445010000003</v>
      </c>
      <c r="R12" s="19">
        <f>VLOOKUP($D12,Résultats!$B$2:$AX$476,R$5,FALSE)</f>
        <v>0.6949034208</v>
      </c>
      <c r="S12" s="111">
        <f>VLOOKUP($D12,Résultats!$B$2:$AX$476,S$5,FALSE)</f>
        <v>0.69113005299999997</v>
      </c>
      <c r="T12" s="120">
        <f>VLOOKUP($D12,Résultats!$B$2:$AX$476,T$5,FALSE)</f>
        <v>0.71189898279999997</v>
      </c>
      <c r="U12" s="120">
        <f>VLOOKUP($D12,Résultats!$B$2:$AX$476,U$5,FALSE)</f>
        <v>0.66408035700000001</v>
      </c>
      <c r="V12" s="120">
        <f>VLOOKUP($D12,Résultats!$B$2:$AX$476,V$5,FALSE)</f>
        <v>0.69911816719999997</v>
      </c>
      <c r="W12" s="120">
        <f>VLOOKUP($D12,Résultats!$B$2:$AX$476,W$5,FALSE)</f>
        <v>0.72158984530000003</v>
      </c>
      <c r="X12" s="3"/>
      <c r="Y12" s="34"/>
      <c r="Z12" s="217"/>
      <c r="AA12" s="218"/>
      <c r="AB12" s="218"/>
      <c r="AC12" s="218"/>
    </row>
    <row r="13" spans="1:29" x14ac:dyDescent="0.25">
      <c r="A13" s="3"/>
      <c r="B13" s="272"/>
      <c r="C13" s="3" t="s">
        <v>7</v>
      </c>
      <c r="D13" s="3" t="s">
        <v>140</v>
      </c>
      <c r="E13" s="19">
        <f>VLOOKUP($D13,Résultats!$B$2:$AX$476,E$5,FALSE)</f>
        <v>3.5862282059999999</v>
      </c>
      <c r="F13" s="19">
        <f>VLOOKUP($D13,Résultats!$B$2:$AX$476,F$5,FALSE)</f>
        <v>2.7147108979999999</v>
      </c>
      <c r="G13" s="28">
        <f>VLOOKUP($D13,Résultats!$B$2:$AX$476,G$5,FALSE)</f>
        <v>3.4845317950000001</v>
      </c>
      <c r="H13" s="19">
        <f>VLOOKUP($D13,Résultats!$B$2:$AX$476,H$5,FALSE)</f>
        <v>3.7533860140000002</v>
      </c>
      <c r="I13" s="111">
        <f>VLOOKUP($D13,Résultats!$B$2:$AX$476,I$5,FALSE)</f>
        <v>5.9473162679999998</v>
      </c>
      <c r="J13" s="28">
        <f>VLOOKUP($D13,Résultats!$B$2:$AX$476,J$5,FALSE)</f>
        <v>4.4429550200000003</v>
      </c>
      <c r="K13" s="19">
        <f>VLOOKUP($D13,Résultats!$B$2:$AX$476,K$5,FALSE)</f>
        <v>3.0117912759999999</v>
      </c>
      <c r="L13" s="19">
        <f>VLOOKUP($D13,Résultats!$B$2:$AX$476,L$5,FALSE)</f>
        <v>1.6946269730000001</v>
      </c>
      <c r="M13" s="19">
        <f>VLOOKUP($D13,Résultats!$B$2:$AX$476,M$5,FALSE)</f>
        <v>1.7051380439999999</v>
      </c>
      <c r="N13" s="111">
        <f>VLOOKUP($D13,Résultats!$B$2:$AX$476,N$5,FALSE)</f>
        <v>1.72166223</v>
      </c>
      <c r="O13" s="28">
        <f>VLOOKUP($D13,Résultats!$B$2:$AX$476,O$5,FALSE)</f>
        <v>1.7001720440000001</v>
      </c>
      <c r="P13" s="19">
        <f>VLOOKUP($D13,Résultats!$B$2:$AX$476,P$5,FALSE)</f>
        <v>1.685386812</v>
      </c>
      <c r="Q13" s="19">
        <f>VLOOKUP($D13,Résultats!$B$2:$AX$476,Q$5,FALSE)</f>
        <v>1.6745666189999999</v>
      </c>
      <c r="R13" s="19">
        <f>VLOOKUP($D13,Résultats!$B$2:$AX$476,R$5,FALSE)</f>
        <v>1.663809426</v>
      </c>
      <c r="S13" s="111">
        <f>VLOOKUP($D13,Résultats!$B$2:$AX$476,S$5,FALSE)</f>
        <v>1.6544143529999999</v>
      </c>
      <c r="T13" s="120">
        <f>VLOOKUP($D13,Résultats!$B$2:$AX$476,T$5,FALSE)</f>
        <v>1.581997562</v>
      </c>
      <c r="U13" s="120">
        <f>VLOOKUP($D13,Résultats!$B$2:$AX$476,U$5,FALSE)</f>
        <v>1.5354896069999999</v>
      </c>
      <c r="V13" s="120">
        <f>VLOOKUP($D13,Résultats!$B$2:$AX$476,V$5,FALSE)</f>
        <v>1.506604955</v>
      </c>
      <c r="W13" s="120">
        <f>VLOOKUP($D13,Résultats!$B$2:$AX$476,W$5,FALSE)</f>
        <v>4.2468246650000001</v>
      </c>
      <c r="X13" s="3"/>
      <c r="Y13" s="34"/>
    </row>
    <row r="14" spans="1:29" x14ac:dyDescent="0.25">
      <c r="A14" s="3"/>
      <c r="B14" s="272"/>
      <c r="C14" s="3" t="s">
        <v>8</v>
      </c>
      <c r="D14" s="3" t="s">
        <v>141</v>
      </c>
      <c r="E14" s="19">
        <f>VLOOKUP($D14,Résultats!$B$2:$AX$476,E$5,FALSE)</f>
        <v>5.2640531209999999</v>
      </c>
      <c r="F14" s="19">
        <f>VLOOKUP($D14,Résultats!$B$2:$AX$476,F$5,FALSE)</f>
        <v>3.1904233130000001</v>
      </c>
      <c r="G14" s="28">
        <f>VLOOKUP($D14,Résultats!$B$2:$AX$476,G$5,FALSE)</f>
        <v>2.4155360880000001</v>
      </c>
      <c r="H14" s="19">
        <f>VLOOKUP($D14,Résultats!$B$2:$AX$476,H$5,FALSE)</f>
        <v>2.1811971419999998</v>
      </c>
      <c r="I14" s="111">
        <f>VLOOKUP($D14,Résultats!$B$2:$AX$476,I$5,FALSE)</f>
        <v>0.93321564410000002</v>
      </c>
      <c r="J14" s="28">
        <f>VLOOKUP($D14,Résultats!$B$2:$AX$476,J$5,FALSE)</f>
        <v>0.7473839806</v>
      </c>
      <c r="K14" s="19">
        <f>VLOOKUP($D14,Résultats!$B$2:$AX$476,K$5,FALSE)</f>
        <v>0.5689798116</v>
      </c>
      <c r="L14" s="19">
        <f>VLOOKUP($D14,Résultats!$B$2:$AX$476,L$5,FALSE)</f>
        <v>0.40352495119999998</v>
      </c>
      <c r="M14" s="19">
        <f>VLOOKUP($D14,Résultats!$B$2:$AX$476,M$5,FALSE)</f>
        <v>0.33722790819999998</v>
      </c>
      <c r="N14" s="111">
        <f>VLOOKUP($D14,Résultats!$B$2:$AX$476,N$5,FALSE)</f>
        <v>0.2633666603</v>
      </c>
      <c r="O14" s="28">
        <f>VLOOKUP($D14,Résultats!$B$2:$AX$476,O$5,FALSE)</f>
        <v>0.26224074860000002</v>
      </c>
      <c r="P14" s="19">
        <f>VLOOKUP($D14,Résultats!$B$2:$AX$476,P$5,FALSE)</f>
        <v>0.26213190400000003</v>
      </c>
      <c r="Q14" s="19">
        <f>VLOOKUP($D14,Résultats!$B$2:$AX$476,Q$5,FALSE)</f>
        <v>0.2626361586</v>
      </c>
      <c r="R14" s="19">
        <f>VLOOKUP($D14,Résultats!$B$2:$AX$476,R$5,FALSE)</f>
        <v>0.26295553170000002</v>
      </c>
      <c r="S14" s="111">
        <f>VLOOKUP($D14,Résultats!$B$2:$AX$476,S$5,FALSE)</f>
        <v>0.2634980274</v>
      </c>
      <c r="T14" s="120">
        <f>VLOOKUP($D14,Résultats!$B$2:$AX$476,T$5,FALSE)</f>
        <v>0.25519386500000002</v>
      </c>
      <c r="U14" s="120">
        <f>VLOOKUP($D14,Résultats!$B$2:$AX$476,U$5,FALSE)</f>
        <v>0.2511796442</v>
      </c>
      <c r="V14" s="120">
        <f>VLOOKUP($D14,Résultats!$B$2:$AX$476,V$5,FALSE)</f>
        <v>0.2503091784</v>
      </c>
      <c r="W14" s="120">
        <f>VLOOKUP($D14,Résultats!$B$2:$AX$476,W$5,FALSE)</f>
        <v>0.25376927869999999</v>
      </c>
      <c r="X14" s="3"/>
      <c r="Y14" s="34"/>
    </row>
    <row r="15" spans="1:29" x14ac:dyDescent="0.25">
      <c r="A15" s="3"/>
      <c r="B15" s="272"/>
      <c r="C15" s="3" t="s">
        <v>9</v>
      </c>
      <c r="D15" s="3" t="s">
        <v>142</v>
      </c>
      <c r="E15" s="19">
        <f>VLOOKUP($D15,Résultats!$B$2:$AX$476,E$5,FALSE)</f>
        <v>0.36838541540000003</v>
      </c>
      <c r="F15" s="19">
        <f>VLOOKUP($D15,Résultats!$B$2:$AX$476,F$5,FALSE)</f>
        <v>1.7388362390000001</v>
      </c>
      <c r="G15" s="28">
        <f>VLOOKUP($D15,Résultats!$B$2:$AX$476,G$5,FALSE)</f>
        <v>2.5062560660000002</v>
      </c>
      <c r="H15" s="19">
        <f>VLOOKUP($D15,Résultats!$B$2:$AX$476,H$5,FALSE)</f>
        <v>2.8060166720000002</v>
      </c>
      <c r="I15" s="111">
        <f>VLOOKUP($D15,Résultats!$B$2:$AX$476,I$5,FALSE)</f>
        <v>3.7999715969999999</v>
      </c>
      <c r="J15" s="28">
        <f>VLOOKUP($D15,Résultats!$B$2:$AX$476,J$5,FALSE)</f>
        <v>3.952069324</v>
      </c>
      <c r="K15" s="19">
        <f>VLOOKUP($D15,Résultats!$B$2:$AX$476,K$5,FALSE)</f>
        <v>4.04766856</v>
      </c>
      <c r="L15" s="19">
        <f>VLOOKUP($D15,Résultats!$B$2:$AX$476,L$5,FALSE)</f>
        <v>4.0952947540000002</v>
      </c>
      <c r="M15" s="19">
        <f>VLOOKUP($D15,Résultats!$B$2:$AX$476,M$5,FALSE)</f>
        <v>4.599150581</v>
      </c>
      <c r="N15" s="111">
        <f>VLOOKUP($D15,Résultats!$B$2:$AX$476,N$5,FALSE)</f>
        <v>5.154449874</v>
      </c>
      <c r="O15" s="28">
        <f>VLOOKUP($D15,Résultats!$B$2:$AX$476,O$5,FALSE)</f>
        <v>5.479474884</v>
      </c>
      <c r="P15" s="19">
        <f>VLOOKUP($D15,Résultats!$B$2:$AX$476,P$5,FALSE)</f>
        <v>5.8250116580000002</v>
      </c>
      <c r="Q15" s="19">
        <f>VLOOKUP($D15,Résultats!$B$2:$AX$476,Q$5,FALSE)</f>
        <v>6.1856077620000001</v>
      </c>
      <c r="R15" s="19">
        <f>VLOOKUP($D15,Résultats!$B$2:$AX$476,R$5,FALSE)</f>
        <v>6.4339534079999998</v>
      </c>
      <c r="S15" s="111">
        <f>VLOOKUP($D15,Résultats!$B$2:$AX$476,S$5,FALSE)</f>
        <v>6.688787842</v>
      </c>
      <c r="T15" s="120">
        <f>VLOOKUP($D15,Résultats!$B$2:$AX$476,T$5,FALSE)</f>
        <v>8.3558513639999994</v>
      </c>
      <c r="U15" s="120">
        <f>VLOOKUP($D15,Résultats!$B$2:$AX$476,U$5,FALSE)</f>
        <v>10.1413139</v>
      </c>
      <c r="V15" s="120">
        <f>VLOOKUP($D15,Résultats!$B$2:$AX$476,V$5,FALSE)</f>
        <v>12.02508763</v>
      </c>
      <c r="W15" s="120">
        <f>VLOOKUP($D15,Résultats!$B$2:$AX$476,W$5,FALSE)</f>
        <v>14.025915830000001</v>
      </c>
      <c r="X15" s="3"/>
      <c r="Y15" s="34"/>
    </row>
    <row r="16" spans="1:29" x14ac:dyDescent="0.25">
      <c r="A16" s="3"/>
      <c r="B16" s="272"/>
      <c r="C16" s="3" t="s">
        <v>10</v>
      </c>
      <c r="D16" s="3" t="s">
        <v>143</v>
      </c>
      <c r="E16" s="19">
        <f>VLOOKUP($D16,Résultats!$B$2:$AX$476,E$5,FALSE)</f>
        <v>8.2886718499999998E-2</v>
      </c>
      <c r="F16" s="19">
        <f>VLOOKUP($D16,Résultats!$B$2:$AX$476,F$5,FALSE)</f>
        <v>0.60982882299999996</v>
      </c>
      <c r="G16" s="28">
        <f>VLOOKUP($D16,Résultats!$B$2:$AX$476,G$5,FALSE)</f>
        <v>0.96569141889999999</v>
      </c>
      <c r="H16" s="19">
        <f>VLOOKUP($D16,Résultats!$B$2:$AX$476,H$5,FALSE)</f>
        <v>1.1156408310000001</v>
      </c>
      <c r="I16" s="111">
        <f>VLOOKUP($D16,Résultats!$B$2:$AX$476,I$5,FALSE)</f>
        <v>1.6746669700000001</v>
      </c>
      <c r="J16" s="28">
        <f>VLOOKUP($D16,Résultats!$B$2:$AX$476,J$5,FALSE)</f>
        <v>1.7416972180000001</v>
      </c>
      <c r="K16" s="19">
        <f>VLOOKUP($D16,Résultats!$B$2:$AX$476,K$5,FALSE)</f>
        <v>1.7838282910000001</v>
      </c>
      <c r="L16" s="19">
        <f>VLOOKUP($D16,Résultats!$B$2:$AX$476,L$5,FALSE)</f>
        <v>1.8048173999999999</v>
      </c>
      <c r="M16" s="19">
        <f>VLOOKUP($D16,Résultats!$B$2:$AX$476,M$5,FALSE)</f>
        <v>1.945908449</v>
      </c>
      <c r="N16" s="111">
        <f>VLOOKUP($D16,Résultats!$B$2:$AX$476,N$5,FALSE)</f>
        <v>2.1042534970000002</v>
      </c>
      <c r="O16" s="28">
        <f>VLOOKUP($D16,Résultats!$B$2:$AX$476,O$5,FALSE)</f>
        <v>2.2511392689999998</v>
      </c>
      <c r="P16" s="19">
        <f>VLOOKUP($D16,Résultats!$B$2:$AX$476,P$5,FALSE)</f>
        <v>2.406421339</v>
      </c>
      <c r="Q16" s="19">
        <f>VLOOKUP($D16,Résultats!$B$2:$AX$476,Q$5,FALSE)</f>
        <v>2.5679741620000001</v>
      </c>
      <c r="R16" s="19">
        <f>VLOOKUP($D16,Résultats!$B$2:$AX$476,R$5,FALSE)</f>
        <v>2.7316687169999998</v>
      </c>
      <c r="S16" s="111">
        <f>VLOOKUP($D16,Résultats!$B$2:$AX$476,S$5,FALSE)</f>
        <v>2.8983673840000002</v>
      </c>
      <c r="T16" s="120">
        <f>VLOOKUP($D16,Résultats!$B$2:$AX$476,T$5,FALSE)</f>
        <v>4.6093441180000001</v>
      </c>
      <c r="U16" s="120">
        <f>VLOOKUP($D16,Résultats!$B$2:$AX$476,U$5,FALSE)</f>
        <v>6.4008940320000001</v>
      </c>
      <c r="V16" s="120">
        <f>VLOOKUP($D16,Résultats!$B$2:$AX$476,V$5,FALSE)</f>
        <v>8.2770192270000003</v>
      </c>
      <c r="W16" s="120">
        <f>VLOOKUP($D16,Résultats!$B$2:$AX$476,W$5,FALSE)</f>
        <v>9.4030396239999998</v>
      </c>
      <c r="X16" s="3"/>
      <c r="Y16" s="34"/>
    </row>
    <row r="17" spans="1:39" x14ac:dyDescent="0.25">
      <c r="A17" s="3"/>
      <c r="B17" s="272"/>
      <c r="C17" s="3" t="s">
        <v>11</v>
      </c>
      <c r="D17" s="3" t="s">
        <v>144</v>
      </c>
      <c r="E17" s="19">
        <f>VLOOKUP($D17,Résultats!$B$2:$AX$476,E$5,FALSE)</f>
        <v>4.6467795299999999</v>
      </c>
      <c r="F17" s="19">
        <f>VLOOKUP($D17,Résultats!$B$2:$AX$476,F$5,FALSE)</f>
        <v>4.9353344740000002</v>
      </c>
      <c r="G17" s="28">
        <f>VLOOKUP($D17,Résultats!$B$2:$AX$476,G$5,FALSE)</f>
        <v>5.3064253480000003</v>
      </c>
      <c r="H17" s="19">
        <f>VLOOKUP($D17,Résultats!$B$2:$AX$476,H$5,FALSE)</f>
        <v>5.3880575239999997</v>
      </c>
      <c r="I17" s="111">
        <f>VLOOKUP($D17,Résultats!$B$2:$AX$476,I$5,FALSE)</f>
        <v>4.9904614179999998</v>
      </c>
      <c r="J17" s="28">
        <f>VLOOKUP($D17,Résultats!$B$2:$AX$476,J$5,FALSE)</f>
        <v>5.1868197709999997</v>
      </c>
      <c r="K17" s="19">
        <f>VLOOKUP($D17,Résultats!$B$2:$AX$476,K$5,FALSE)</f>
        <v>5.308820614</v>
      </c>
      <c r="L17" s="19">
        <f>VLOOKUP($D17,Résultats!$B$2:$AX$476,L$5,FALSE)</f>
        <v>5.3677839499999997</v>
      </c>
      <c r="M17" s="19">
        <f>VLOOKUP($D17,Résultats!$B$2:$AX$476,M$5,FALSE)</f>
        <v>5.3307599059999999</v>
      </c>
      <c r="N17" s="111">
        <f>VLOOKUP($D17,Résultats!$B$2:$AX$476,N$5,FALSE)</f>
        <v>5.31378912</v>
      </c>
      <c r="O17" s="28">
        <f>VLOOKUP($D17,Résultats!$B$2:$AX$476,O$5,FALSE)</f>
        <v>5.2779150130000003</v>
      </c>
      <c r="P17" s="19">
        <f>VLOOKUP($D17,Résultats!$B$2:$AX$476,P$5,FALSE)</f>
        <v>5.2626158869999999</v>
      </c>
      <c r="Q17" s="19">
        <f>VLOOKUP($D17,Résultats!$B$2:$AX$476,Q$5,FALSE)</f>
        <v>5.2596488460000002</v>
      </c>
      <c r="R17" s="19">
        <f>VLOOKUP($D17,Résultats!$B$2:$AX$476,R$5,FALSE)</f>
        <v>5.263049337</v>
      </c>
      <c r="S17" s="111">
        <f>VLOOKUP($D17,Résultats!$B$2:$AX$476,S$5,FALSE)</f>
        <v>5.2709060499999998</v>
      </c>
      <c r="T17" s="120">
        <f>VLOOKUP($D17,Résultats!$B$2:$AX$476,T$5,FALSE)</f>
        <v>5.2480609810000001</v>
      </c>
      <c r="U17" s="120">
        <f>VLOOKUP($D17,Résultats!$B$2:$AX$476,U$5,FALSE)</f>
        <v>5.2853285540000003</v>
      </c>
      <c r="V17" s="120">
        <f>VLOOKUP($D17,Résultats!$B$2:$AX$476,V$5,FALSE)</f>
        <v>5.3497201069999996</v>
      </c>
      <c r="W17" s="120">
        <f>VLOOKUP($D17,Résultats!$B$2:$AX$476,W$5,FALSE)</f>
        <v>5.4457187349999998</v>
      </c>
      <c r="X17" s="3"/>
      <c r="Y17" s="34"/>
    </row>
    <row r="18" spans="1:39" x14ac:dyDescent="0.25">
      <c r="A18" s="3"/>
      <c r="B18" s="273"/>
      <c r="C18" s="7" t="s">
        <v>12</v>
      </c>
      <c r="D18" s="3" t="s">
        <v>145</v>
      </c>
      <c r="E18" s="20">
        <f>VLOOKUP($D18,Résultats!$B$2:$AX$476,E$5,FALSE)</f>
        <v>1.469743255</v>
      </c>
      <c r="F18" s="20">
        <f>VLOOKUP($D18,Résultats!$B$2:$AX$476,F$5,FALSE)</f>
        <v>2.43913059</v>
      </c>
      <c r="G18" s="113">
        <f>VLOOKUP($D18,Résultats!$B$2:$AX$476,G$5,FALSE)</f>
        <v>3.3485162040000001</v>
      </c>
      <c r="H18" s="20">
        <f>VLOOKUP($D18,Résultats!$B$2:$AX$476,H$5,FALSE)</f>
        <v>3.681499729</v>
      </c>
      <c r="I18" s="114">
        <f>VLOOKUP($D18,Résultats!$B$2:$AX$476,I$5,FALSE)</f>
        <v>2.7187318039999999</v>
      </c>
      <c r="J18" s="113">
        <f>VLOOKUP($D18,Résultats!$B$2:$AX$476,J$5,FALSE)</f>
        <v>3.3786404440000002</v>
      </c>
      <c r="K18" s="20">
        <f>VLOOKUP($D18,Résultats!$B$2:$AX$476,K$5,FALSE)</f>
        <v>3.878971886</v>
      </c>
      <c r="L18" s="20">
        <f>VLOOKUP($D18,Résultats!$B$2:$AX$476,L$5,FALSE)</f>
        <v>4.2272368580000004</v>
      </c>
      <c r="M18" s="20">
        <f>VLOOKUP($D18,Résultats!$B$2:$AX$476,M$5,FALSE)</f>
        <v>4.3092555160000003</v>
      </c>
      <c r="N18" s="114">
        <f>VLOOKUP($D18,Résultats!$B$2:$AX$476,N$5,FALSE)</f>
        <v>4.4151908390000001</v>
      </c>
      <c r="O18" s="113">
        <f>VLOOKUP($D18,Résultats!$B$2:$AX$476,O$5,FALSE)</f>
        <v>4.3558607140000003</v>
      </c>
      <c r="P18" s="20">
        <f>VLOOKUP($D18,Résultats!$B$2:$AX$476,P$5,FALSE)</f>
        <v>4.2968658260000003</v>
      </c>
      <c r="Q18" s="20">
        <f>VLOOKUP($D18,Résultats!$B$2:$AX$476,Q$5,FALSE)</f>
        <v>4.2309878410000001</v>
      </c>
      <c r="R18" s="20">
        <f>VLOOKUP($D18,Résultats!$B$2:$AX$476,R$5,FALSE)</f>
        <v>4.1951985509999998</v>
      </c>
      <c r="S18" s="114">
        <f>VLOOKUP($D18,Résultats!$B$2:$AX$476,S$5,FALSE)</f>
        <v>4.1487460409999999</v>
      </c>
      <c r="T18" s="122">
        <f>VLOOKUP($D18,Résultats!$B$2:$AX$476,T$5,FALSE)</f>
        <v>3.9007041789999999</v>
      </c>
      <c r="U18" s="122">
        <f>VLOOKUP($D18,Résultats!$B$2:$AX$476,U$5,FALSE)</f>
        <v>4.0999510570000002</v>
      </c>
      <c r="V18" s="122">
        <f>VLOOKUP($D18,Résultats!$B$2:$AX$476,V$5,FALSE)</f>
        <v>4.0494979730000003</v>
      </c>
      <c r="W18" s="122">
        <f>VLOOKUP($D18,Résultats!$B$2:$AX$476,W$5,FALSE)</f>
        <v>4.1109992990000004</v>
      </c>
      <c r="X18" s="3"/>
      <c r="Y18" s="34"/>
    </row>
    <row r="19" spans="1:39" ht="15" customHeight="1" x14ac:dyDescent="0.25">
      <c r="A19" s="3"/>
      <c r="B19" s="271" t="s">
        <v>163</v>
      </c>
      <c r="C19" s="5" t="s">
        <v>1</v>
      </c>
      <c r="D19" s="2"/>
      <c r="E19" s="6">
        <f>SUM(E20:E25)</f>
        <v>38.5161228865</v>
      </c>
      <c r="F19" s="6">
        <f>SUM(F20:F25)</f>
        <v>38.014853519399999</v>
      </c>
      <c r="G19" s="109">
        <f t="shared" ref="G19:R19" si="3">SUM(G20:G25)</f>
        <v>36.986767722099998</v>
      </c>
      <c r="H19" s="6">
        <f t="shared" si="3"/>
        <v>35.735290856700004</v>
      </c>
      <c r="I19" s="110">
        <f t="shared" si="3"/>
        <v>33.950374980699998</v>
      </c>
      <c r="J19" s="109">
        <f t="shared" si="3"/>
        <v>32.535361867900001</v>
      </c>
      <c r="K19" s="6">
        <f t="shared" si="3"/>
        <v>32.038862312399999</v>
      </c>
      <c r="L19" s="6">
        <f t="shared" si="3"/>
        <v>31.8591456232</v>
      </c>
      <c r="M19" s="6">
        <f t="shared" si="3"/>
        <v>31.645395959399998</v>
      </c>
      <c r="N19" s="110">
        <f t="shared" si="3"/>
        <v>31.360656443100002</v>
      </c>
      <c r="O19" s="109">
        <f t="shared" si="3"/>
        <v>31.313753616</v>
      </c>
      <c r="P19" s="6">
        <f t="shared" si="3"/>
        <v>31.271830377199997</v>
      </c>
      <c r="Q19" s="6">
        <f t="shared" si="3"/>
        <v>31.192798784799997</v>
      </c>
      <c r="R19" s="6">
        <f t="shared" si="3"/>
        <v>31.0985543466</v>
      </c>
      <c r="S19" s="110">
        <f>SUM(S20:S25)</f>
        <v>31.000767986799996</v>
      </c>
      <c r="T19" s="119">
        <f>SUM(T20:T25)</f>
        <v>30.8305770063</v>
      </c>
      <c r="U19" s="119">
        <f>SUM(U20:U25)</f>
        <v>30.927503375899999</v>
      </c>
      <c r="V19" s="119">
        <f>SUM(V20:V25)</f>
        <v>30.573312507299999</v>
      </c>
      <c r="W19" s="119">
        <f>SUM(W20:W25)</f>
        <v>30.2108896071</v>
      </c>
      <c r="X19" s="3"/>
      <c r="Y19" s="34"/>
    </row>
    <row r="20" spans="1:39" x14ac:dyDescent="0.25">
      <c r="A20" s="3"/>
      <c r="B20" s="272"/>
      <c r="C20" s="3" t="s">
        <v>13</v>
      </c>
      <c r="D20" s="3" t="s">
        <v>146</v>
      </c>
      <c r="E20" s="19">
        <f>VLOOKUP($D20,Résultats!$B$2:$AX$476,E$5,FALSE)</f>
        <v>35.359228450000003</v>
      </c>
      <c r="F20" s="19">
        <f>VLOOKUP($D20,Résultats!$B$2:$AX$476,F$5,FALSE)</f>
        <v>32.659710459999999</v>
      </c>
      <c r="G20" s="28">
        <f>VLOOKUP($D20,Résultats!$B$2:$AX$476,G$5,FALSE)</f>
        <v>28.373593169999999</v>
      </c>
      <c r="H20" s="19">
        <f>VLOOKUP($D20,Résultats!$B$2:$AX$476,H$5,FALSE)</f>
        <v>25.903124989999998</v>
      </c>
      <c r="I20" s="111">
        <f>VLOOKUP($D20,Résultats!$B$2:$AX$476,I$5,FALSE)</f>
        <v>23.28989941</v>
      </c>
      <c r="J20" s="28">
        <f>VLOOKUP($D20,Résultats!$B$2:$AX$476,J$5,FALSE)</f>
        <v>22.226223579999999</v>
      </c>
      <c r="K20" s="19">
        <f>VLOOKUP($D20,Résultats!$B$2:$AX$476,K$5,FALSE)</f>
        <v>21.796578499999999</v>
      </c>
      <c r="L20" s="19">
        <f>VLOOKUP($D20,Résultats!$B$2:$AX$476,L$5,FALSE)</f>
        <v>21.585418130000001</v>
      </c>
      <c r="M20" s="19">
        <f>VLOOKUP($D20,Résultats!$B$2:$AX$476,M$5,FALSE)</f>
        <v>21.230513389999999</v>
      </c>
      <c r="N20" s="111">
        <f>VLOOKUP($D20,Résultats!$B$2:$AX$476,N$5,FALSE)</f>
        <v>20.82845077</v>
      </c>
      <c r="O20" s="28">
        <f>VLOOKUP($D20,Résultats!$B$2:$AX$476,O$5,FALSE)</f>
        <v>20.587681809999999</v>
      </c>
      <c r="P20" s="19">
        <f>VLOOKUP($D20,Résultats!$B$2:$AX$476,P$5,FALSE)</f>
        <v>20.350353729999998</v>
      </c>
      <c r="Q20" s="19">
        <f>VLOOKUP($D20,Résultats!$B$2:$AX$476,Q$5,FALSE)</f>
        <v>20.08926125</v>
      </c>
      <c r="R20" s="19">
        <f>VLOOKUP($D20,Résultats!$B$2:$AX$476,R$5,FALSE)</f>
        <v>19.8138133</v>
      </c>
      <c r="S20" s="111">
        <f>VLOOKUP($D20,Résultats!$B$2:$AX$476,S$5,FALSE)</f>
        <v>19.53709151</v>
      </c>
      <c r="T20" s="120">
        <f>VLOOKUP($D20,Résultats!$B$2:$AX$476,T$5,FALSE)</f>
        <v>18.50582065</v>
      </c>
      <c r="U20" s="120">
        <f>VLOOKUP($D20,Résultats!$B$2:$AX$476,U$5,FALSE)</f>
        <v>18.140349390000001</v>
      </c>
      <c r="V20" s="120">
        <f>VLOOKUP($D20,Résultats!$B$2:$AX$476,V$5,FALSE)</f>
        <v>17.401956139999999</v>
      </c>
      <c r="W20" s="120">
        <f>VLOOKUP($D20,Résultats!$B$2:$AX$476,W$5,FALSE)</f>
        <v>16.6556274</v>
      </c>
      <c r="X20" s="3"/>
      <c r="Y20" s="34"/>
    </row>
    <row r="21" spans="1:39" x14ac:dyDescent="0.25">
      <c r="A21" s="3"/>
      <c r="B21" s="272"/>
      <c r="C21" s="3" t="s">
        <v>14</v>
      </c>
      <c r="D21" s="3" t="s">
        <v>147</v>
      </c>
      <c r="E21" s="19">
        <f>VLOOKUP($D21,Résultats!$B$2:$AX$476,E$5,FALSE)</f>
        <v>1.60860863</v>
      </c>
      <c r="F21" s="19">
        <f>VLOOKUP($D21,Résultats!$B$2:$AX$476,F$5,FALSE)</f>
        <v>3.258491426</v>
      </c>
      <c r="G21" s="28">
        <f>VLOOKUP($D21,Résultats!$B$2:$AX$476,G$5,FALSE)</f>
        <v>6.416470071</v>
      </c>
      <c r="H21" s="19">
        <f>VLOOKUP($D21,Résultats!$B$2:$AX$476,H$5,FALSE)</f>
        <v>7.6947929500000001</v>
      </c>
      <c r="I21" s="111">
        <f>VLOOKUP($D21,Résultats!$B$2:$AX$476,I$5,FALSE)</f>
        <v>6.4441832640000003</v>
      </c>
      <c r="J21" s="28">
        <f>VLOOKUP($D21,Résultats!$B$2:$AX$476,J$5,FALSE)</f>
        <v>6.3862554640000004</v>
      </c>
      <c r="K21" s="19">
        <f>VLOOKUP($D21,Résultats!$B$2:$AX$476,K$5,FALSE)</f>
        <v>6.4926361379999999</v>
      </c>
      <c r="L21" s="19">
        <f>VLOOKUP($D21,Résultats!$B$2:$AX$476,L$5,FALSE)</f>
        <v>6.6554100309999997</v>
      </c>
      <c r="M21" s="19">
        <f>VLOOKUP($D21,Résultats!$B$2:$AX$476,M$5,FALSE)</f>
        <v>6.6284938349999996</v>
      </c>
      <c r="N21" s="111">
        <f>VLOOKUP($D21,Résultats!$B$2:$AX$476,N$5,FALSE)</f>
        <v>6.5868026220000004</v>
      </c>
      <c r="O21" s="28">
        <f>VLOOKUP($D21,Résultats!$B$2:$AX$476,O$5,FALSE)</f>
        <v>6.6598933239999996</v>
      </c>
      <c r="P21" s="19">
        <f>VLOOKUP($D21,Résultats!$B$2:$AX$476,P$5,FALSE)</f>
        <v>6.7339745779999998</v>
      </c>
      <c r="Q21" s="19">
        <f>VLOOKUP($D21,Résultats!$B$2:$AX$476,Q$5,FALSE)</f>
        <v>6.7999106119999997</v>
      </c>
      <c r="R21" s="19">
        <f>VLOOKUP($D21,Résultats!$B$2:$AX$476,R$5,FALSE)</f>
        <v>6.8626709410000002</v>
      </c>
      <c r="S21" s="111">
        <f>VLOOKUP($D21,Résultats!$B$2:$AX$476,S$5,FALSE)</f>
        <v>6.9242655580000001</v>
      </c>
      <c r="T21" s="120">
        <f>VLOOKUP($D21,Résultats!$B$2:$AX$476,T$5,FALSE)</f>
        <v>7.3210489970000001</v>
      </c>
      <c r="U21" s="120">
        <f>VLOOKUP($D21,Résultats!$B$2:$AX$476,U$5,FALSE)</f>
        <v>7.4265904660000004</v>
      </c>
      <c r="V21" s="120">
        <f>VLOOKUP($D21,Résultats!$B$2:$AX$476,V$5,FALSE)</f>
        <v>7.5063550130000003</v>
      </c>
      <c r="W21" s="120">
        <f>VLOOKUP($D21,Résultats!$B$2:$AX$476,W$5,FALSE)</f>
        <v>7.4275793390000002</v>
      </c>
      <c r="X21" s="3"/>
      <c r="Y21" s="34"/>
    </row>
    <row r="22" spans="1:39" x14ac:dyDescent="0.25">
      <c r="A22" s="3"/>
      <c r="B22" s="272"/>
      <c r="C22" s="3" t="s">
        <v>15</v>
      </c>
      <c r="D22" s="3" t="s">
        <v>148</v>
      </c>
      <c r="E22" s="19">
        <f>VLOOKUP($D22,Résultats!$B$2:$AX$476,E$5,FALSE)</f>
        <v>0.2010760788</v>
      </c>
      <c r="F22" s="19">
        <f>VLOOKUP($D22,Résultats!$B$2:$AX$476,F$5,FALSE)</f>
        <v>0.1065776467</v>
      </c>
      <c r="G22" s="28">
        <f>VLOOKUP($D22,Résultats!$B$2:$AX$476,G$5,FALSE)</f>
        <v>9.3556144100000002E-2</v>
      </c>
      <c r="H22" s="19">
        <f>VLOOKUP($D22,Résultats!$B$2:$AX$476,H$5,FALSE)</f>
        <v>8.5706799700000003E-2</v>
      </c>
      <c r="I22" s="111">
        <f>VLOOKUP($D22,Résultats!$B$2:$AX$476,I$5,FALSE)</f>
        <v>0.36039756820000002</v>
      </c>
      <c r="J22" s="28">
        <f>VLOOKUP($D22,Résultats!$B$2:$AX$476,J$5,FALSE)</f>
        <v>0.32360292909999999</v>
      </c>
      <c r="K22" s="19">
        <f>VLOOKUP($D22,Résultats!$B$2:$AX$476,K$5,FALSE)</f>
        <v>0.29758793729999999</v>
      </c>
      <c r="L22" s="19">
        <f>VLOOKUP($D22,Résultats!$B$2:$AX$476,L$5,FALSE)</f>
        <v>0.27531410439999998</v>
      </c>
      <c r="M22" s="19">
        <f>VLOOKUP($D22,Résultats!$B$2:$AX$476,M$5,FALSE)</f>
        <v>0.35121208390000003</v>
      </c>
      <c r="N22" s="111">
        <f>VLOOKUP($D22,Résultats!$B$2:$AX$476,N$5,FALSE)</f>
        <v>0.42608645039999998</v>
      </c>
      <c r="O22" s="28">
        <f>VLOOKUP($D22,Résultats!$B$2:$AX$476,O$5,FALSE)</f>
        <v>0.425242281</v>
      </c>
      <c r="P22" s="19">
        <f>VLOOKUP($D22,Résultats!$B$2:$AX$476,P$5,FALSE)</f>
        <v>0.42446543799999997</v>
      </c>
      <c r="Q22" s="19">
        <f>VLOOKUP($D22,Résultats!$B$2:$AX$476,Q$5,FALSE)</f>
        <v>0.4231848272</v>
      </c>
      <c r="R22" s="19">
        <f>VLOOKUP($D22,Résultats!$B$2:$AX$476,R$5,FALSE)</f>
        <v>0.4215856322</v>
      </c>
      <c r="S22" s="111">
        <f>VLOOKUP($D22,Résultats!$B$2:$AX$476,S$5,FALSE)</f>
        <v>0.41993950260000001</v>
      </c>
      <c r="T22" s="120">
        <f>VLOOKUP($D22,Résultats!$B$2:$AX$476,T$5,FALSE)</f>
        <v>0.4950139288</v>
      </c>
      <c r="U22" s="120">
        <f>VLOOKUP($D22,Résultats!$B$2:$AX$476,U$5,FALSE)</f>
        <v>0.59277966709999996</v>
      </c>
      <c r="V22" s="120">
        <f>VLOOKUP($D22,Résultats!$B$2:$AX$476,V$5,FALSE)</f>
        <v>0.67213444769999997</v>
      </c>
      <c r="W22" s="120">
        <f>VLOOKUP($D22,Résultats!$B$2:$AX$476,W$5,FALSE)</f>
        <v>0.73408369669999995</v>
      </c>
      <c r="X22" s="3"/>
      <c r="Y22" s="34"/>
      <c r="Z22" s="34"/>
      <c r="AA22" s="34"/>
    </row>
    <row r="23" spans="1:39" x14ac:dyDescent="0.25">
      <c r="A23" s="3"/>
      <c r="B23" s="272"/>
      <c r="C23" s="3" t="s">
        <v>16</v>
      </c>
      <c r="D23" s="3" t="s">
        <v>149</v>
      </c>
      <c r="E23" s="19">
        <f>VLOOKUP($D23,Résultats!$B$2:$AX$476,E$5,FALSE)</f>
        <v>0.74398149140000003</v>
      </c>
      <c r="F23" s="19">
        <f>VLOOKUP($D23,Résultats!$B$2:$AX$476,F$5,FALSE)</f>
        <v>0.60130887690000001</v>
      </c>
      <c r="G23" s="28">
        <f>VLOOKUP($D23,Résultats!$B$2:$AX$476,G$5,FALSE)</f>
        <v>0.5713271204</v>
      </c>
      <c r="H23" s="19">
        <f>VLOOKUP($D23,Résultats!$B$2:$AX$476,H$5,FALSE)</f>
        <v>0.53733123319999998</v>
      </c>
      <c r="I23" s="111">
        <f>VLOOKUP($D23,Résultats!$B$2:$AX$476,I$5,FALSE)</f>
        <v>1.390408318</v>
      </c>
      <c r="J23" s="28">
        <f>VLOOKUP($D23,Résultats!$B$2:$AX$476,J$5,FALSE)</f>
        <v>1.165261436</v>
      </c>
      <c r="K23" s="19">
        <f>VLOOKUP($D23,Résultats!$B$2:$AX$476,K$5,FALSE)</f>
        <v>0.98620522180000003</v>
      </c>
      <c r="L23" s="19">
        <f>VLOOKUP($D23,Résultats!$B$2:$AX$476,L$5,FALSE)</f>
        <v>0.82357437840000003</v>
      </c>
      <c r="M23" s="19">
        <f>VLOOKUP($D23,Résultats!$B$2:$AX$476,M$5,FALSE)</f>
        <v>0.8277111077</v>
      </c>
      <c r="N23" s="111">
        <f>VLOOKUP($D23,Résultats!$B$2:$AX$476,N$5,FALSE)</f>
        <v>0.82993365279999998</v>
      </c>
      <c r="O23" s="28">
        <f>VLOOKUP($D23,Résultats!$B$2:$AX$476,O$5,FALSE)</f>
        <v>0.82716440719999995</v>
      </c>
      <c r="P23" s="19">
        <f>VLOOKUP($D23,Résultats!$B$2:$AX$476,P$5,FALSE)</f>
        <v>0.82452668849999999</v>
      </c>
      <c r="Q23" s="19">
        <f>VLOOKUP($D23,Résultats!$B$2:$AX$476,Q$5,FALSE)</f>
        <v>0.82091213060000001</v>
      </c>
      <c r="R23" s="19">
        <f>VLOOKUP($D23,Résultats!$B$2:$AX$476,R$5,FALSE)</f>
        <v>0.81653498599999996</v>
      </c>
      <c r="S23" s="111">
        <f>VLOOKUP($D23,Résultats!$B$2:$AX$476,S$5,FALSE)</f>
        <v>0.81207438919999997</v>
      </c>
      <c r="T23" s="120">
        <f>VLOOKUP($D23,Résultats!$B$2:$AX$476,T$5,FALSE)</f>
        <v>0.77823979330000004</v>
      </c>
      <c r="U23" s="120">
        <f>VLOOKUP($D23,Résultats!$B$2:$AX$476,U$5,FALSE)</f>
        <v>0.76394829500000005</v>
      </c>
      <c r="V23" s="120">
        <f>VLOOKUP($D23,Résultats!$B$2:$AX$476,V$5,FALSE)</f>
        <v>0.74687159970000006</v>
      </c>
      <c r="W23" s="120">
        <f>VLOOKUP($D23,Résultats!$B$2:$AX$476,W$5,FALSE)</f>
        <v>0.74093767590000004</v>
      </c>
      <c r="X23" s="3"/>
      <c r="Y23" s="34"/>
      <c r="Z23" s="34"/>
      <c r="AA23" s="34"/>
    </row>
    <row r="24" spans="1:39" x14ac:dyDescent="0.25">
      <c r="A24" s="3"/>
      <c r="B24" s="272"/>
      <c r="C24" s="3" t="s">
        <v>17</v>
      </c>
      <c r="D24" s="3" t="s">
        <v>150</v>
      </c>
      <c r="E24" s="19">
        <f>VLOOKUP($D24,Résultats!$B$2:$AX$476,E$5,FALSE)</f>
        <v>0.2010760788</v>
      </c>
      <c r="F24" s="19">
        <f>VLOOKUP($D24,Résultats!$B$2:$AX$476,F$5,FALSE)</f>
        <v>0.26782696979999998</v>
      </c>
      <c r="G24" s="28">
        <f>VLOOKUP($D24,Résultats!$B$2:$AX$476,G$5,FALSE)</f>
        <v>0.2883665326</v>
      </c>
      <c r="H24" s="19">
        <f>VLOOKUP($D24,Résultats!$B$2:$AX$476,H$5,FALSE)</f>
        <v>0.28278037979999998</v>
      </c>
      <c r="I24" s="111">
        <f>VLOOKUP($D24,Résultats!$B$2:$AX$476,I$5,FALSE)</f>
        <v>0.31518372750000001</v>
      </c>
      <c r="J24" s="28">
        <f>VLOOKUP($D24,Résultats!$B$2:$AX$476,J$5,FALSE)</f>
        <v>0.29295941980000001</v>
      </c>
      <c r="K24" s="19">
        <f>VLOOKUP($D24,Résultats!$B$2:$AX$476,K$5,FALSE)</f>
        <v>0.2796905563</v>
      </c>
      <c r="L24" s="19">
        <f>VLOOKUP($D24,Résultats!$B$2:$AX$476,L$5,FALSE)</f>
        <v>0.26951927440000001</v>
      </c>
      <c r="M24" s="19">
        <f>VLOOKUP($D24,Résultats!$B$2:$AX$476,M$5,FALSE)</f>
        <v>0.27219607979999999</v>
      </c>
      <c r="N24" s="111">
        <f>VLOOKUP($D24,Résultats!$B$2:$AX$476,N$5,FALSE)</f>
        <v>0.27425437990000001</v>
      </c>
      <c r="O24" s="28">
        <f>VLOOKUP($D24,Résultats!$B$2:$AX$476,O$5,FALSE)</f>
        <v>0.27701565480000001</v>
      </c>
      <c r="P24" s="19">
        <f>VLOOKUP($D24,Résultats!$B$2:$AX$476,P$5,FALSE)</f>
        <v>0.27981833769999997</v>
      </c>
      <c r="Q24" s="19">
        <f>VLOOKUP($D24,Résultats!$B$2:$AX$476,Q$5,FALSE)</f>
        <v>0.28228304900000001</v>
      </c>
      <c r="R24" s="19">
        <f>VLOOKUP($D24,Résultats!$B$2:$AX$476,R$5,FALSE)</f>
        <v>0.28450857140000002</v>
      </c>
      <c r="S24" s="111">
        <f>VLOOKUP($D24,Résultats!$B$2:$AX$476,S$5,FALSE)</f>
        <v>0.28668746899999997</v>
      </c>
      <c r="T24" s="120">
        <f>VLOOKUP($D24,Résultats!$B$2:$AX$476,T$5,FALSE)</f>
        <v>0.27716102419999999</v>
      </c>
      <c r="U24" s="120">
        <f>VLOOKUP($D24,Résultats!$B$2:$AX$476,U$5,FALSE)</f>
        <v>0.27428242879999998</v>
      </c>
      <c r="V24" s="120">
        <f>VLOOKUP($D24,Résultats!$B$2:$AX$476,V$5,FALSE)</f>
        <v>0.27074350990000001</v>
      </c>
      <c r="W24" s="120">
        <f>VLOOKUP($D24,Résultats!$B$2:$AX$476,W$5,FALSE)</f>
        <v>0.27032279749999999</v>
      </c>
      <c r="X24" s="3"/>
      <c r="Y24" s="34"/>
      <c r="Z24" s="34"/>
      <c r="AA24" s="34"/>
    </row>
    <row r="25" spans="1:39" x14ac:dyDescent="0.25">
      <c r="A25" s="3"/>
      <c r="B25" s="273"/>
      <c r="C25" s="7" t="s">
        <v>12</v>
      </c>
      <c r="D25" s="3" t="s">
        <v>151</v>
      </c>
      <c r="E25" s="20">
        <f>VLOOKUP($D25,Résultats!$B$2:$AX$476,E$5,FALSE)</f>
        <v>0.4021521575</v>
      </c>
      <c r="F25" s="20">
        <f>VLOOKUP($D25,Résultats!$B$2:$AX$476,F$5,FALSE)</f>
        <v>1.12093814</v>
      </c>
      <c r="G25" s="113">
        <f>VLOOKUP($D25,Résultats!$B$2:$AX$476,G$5,FALSE)</f>
        <v>1.243454684</v>
      </c>
      <c r="H25" s="20">
        <f>VLOOKUP($D25,Résultats!$B$2:$AX$476,H$5,FALSE)</f>
        <v>1.231554504</v>
      </c>
      <c r="I25" s="114">
        <f>VLOOKUP($D25,Résultats!$B$2:$AX$476,I$5,FALSE)</f>
        <v>2.150302693</v>
      </c>
      <c r="J25" s="113">
        <f>VLOOKUP($D25,Résultats!$B$2:$AX$476,J$5,FALSE)</f>
        <v>2.1410590389999999</v>
      </c>
      <c r="K25" s="20">
        <f>VLOOKUP($D25,Résultats!$B$2:$AX$476,K$5,FALSE)</f>
        <v>2.1861639589999999</v>
      </c>
      <c r="L25" s="20">
        <f>VLOOKUP($D25,Résultats!$B$2:$AX$476,L$5,FALSE)</f>
        <v>2.2499097049999999</v>
      </c>
      <c r="M25" s="20">
        <f>VLOOKUP($D25,Résultats!$B$2:$AX$476,M$5,FALSE)</f>
        <v>2.3352694629999999</v>
      </c>
      <c r="N25" s="114">
        <f>VLOOKUP($D25,Résultats!$B$2:$AX$476,N$5,FALSE)</f>
        <v>2.4151285680000001</v>
      </c>
      <c r="O25" s="113">
        <f>VLOOKUP($D25,Résultats!$B$2:$AX$476,O$5,FALSE)</f>
        <v>2.536756139</v>
      </c>
      <c r="P25" s="20">
        <f>VLOOKUP($D25,Résultats!$B$2:$AX$476,P$5,FALSE)</f>
        <v>2.658691605</v>
      </c>
      <c r="Q25" s="20">
        <f>VLOOKUP($D25,Résultats!$B$2:$AX$476,Q$5,FALSE)</f>
        <v>2.7772469160000002</v>
      </c>
      <c r="R25" s="20">
        <f>VLOOKUP($D25,Résultats!$B$2:$AX$476,R$5,FALSE)</f>
        <v>2.8994409160000001</v>
      </c>
      <c r="S25" s="114">
        <f>VLOOKUP($D25,Résultats!$B$2:$AX$476,S$5,FALSE)</f>
        <v>3.0207095580000001</v>
      </c>
      <c r="T25" s="122">
        <f>VLOOKUP($D25,Résultats!$B$2:$AX$476,T$5,FALSE)</f>
        <v>3.4532926129999999</v>
      </c>
      <c r="U25" s="122">
        <f>VLOOKUP($D25,Résultats!$B$2:$AX$476,U$5,FALSE)</f>
        <v>3.7295531290000001</v>
      </c>
      <c r="V25" s="122">
        <f>VLOOKUP($D25,Résultats!$B$2:$AX$476,V$5,FALSE)</f>
        <v>3.9752517969999999</v>
      </c>
      <c r="W25" s="122">
        <f>VLOOKUP($D25,Résultats!$B$2:$AX$476,W$5,FALSE)</f>
        <v>4.3823386979999999</v>
      </c>
      <c r="X25" s="3"/>
      <c r="Y25" s="34"/>
      <c r="Z25" s="34"/>
      <c r="AA25" s="34"/>
    </row>
    <row r="26" spans="1:39" x14ac:dyDescent="0.25">
      <c r="A26" s="3"/>
      <c r="B26" s="207" t="s">
        <v>8</v>
      </c>
      <c r="C26" s="2"/>
      <c r="D26" s="17" t="s">
        <v>152</v>
      </c>
      <c r="E26" s="6">
        <f>VLOOKUP($D26,Résultats!$B$2:$AX$476,E$5,FALSE)</f>
        <v>5.7508898210000003</v>
      </c>
      <c r="F26" s="6">
        <f>VLOOKUP($D26,Résultats!$B$2:$AX$476,F$5,FALSE)</f>
        <v>4.5163766479999996</v>
      </c>
      <c r="G26" s="109">
        <f>VLOOKUP($D26,Résultats!$B$2:$AX$476,G$5,FALSE)</f>
        <v>2.8046488950000001</v>
      </c>
      <c r="H26" s="6">
        <f>VLOOKUP($D26,Résultats!$B$2:$AX$476,H$5,FALSE)</f>
        <v>2.6093244900000001</v>
      </c>
      <c r="I26" s="110">
        <f>VLOOKUP($D26,Résultats!$B$2:$AX$476,I$5,FALSE)</f>
        <v>2.423270713</v>
      </c>
      <c r="J26" s="109">
        <f>VLOOKUP($D26,Résultats!$B$2:$AX$476,J$5,FALSE)</f>
        <v>2.3439681210000001</v>
      </c>
      <c r="K26" s="6">
        <f>VLOOKUP($D26,Résultats!$B$2:$AX$476,K$5,FALSE)</f>
        <v>2.3533831200000002</v>
      </c>
      <c r="L26" s="6">
        <f>VLOOKUP($D26,Résultats!$B$2:$AX$476,L$5,FALSE)</f>
        <v>2.4029645130000001</v>
      </c>
      <c r="M26" s="6">
        <f>VLOOKUP($D26,Résultats!$B$2:$AX$476,M$5,FALSE)</f>
        <v>2.4508022330000001</v>
      </c>
      <c r="N26" s="110">
        <f>VLOOKUP($D26,Résultats!$B$2:$AX$476,N$5,FALSE)</f>
        <v>2.4938068859999998</v>
      </c>
      <c r="O26" s="109">
        <f>VLOOKUP($D26,Résultats!$B$2:$AX$476,O$5,FALSE)</f>
        <v>2.5229803880000001</v>
      </c>
      <c r="P26" s="6">
        <f>VLOOKUP($D26,Résultats!$B$2:$AX$476,P$5,FALSE)</f>
        <v>2.5523503010000002</v>
      </c>
      <c r="Q26" s="6">
        <f>VLOOKUP($D26,Résultats!$B$2:$AX$476,Q$5,FALSE)</f>
        <v>2.581939958</v>
      </c>
      <c r="R26" s="6">
        <f>VLOOKUP($D26,Résultats!$B$2:$AX$476,R$5,FALSE)</f>
        <v>2.613902414</v>
      </c>
      <c r="S26" s="110">
        <f>VLOOKUP($D26,Résultats!$B$2:$AX$476,S$5,FALSE)</f>
        <v>2.6486137099999998</v>
      </c>
      <c r="T26" s="119">
        <f>VLOOKUP($D26,Résultats!$B$2:$AX$476,T$5,FALSE)</f>
        <v>2.827091244</v>
      </c>
      <c r="U26" s="119">
        <f>VLOOKUP($D26,Résultats!$B$2:$AX$476,U$5,FALSE)</f>
        <v>3.0181138179999998</v>
      </c>
      <c r="V26" s="119">
        <f>VLOOKUP($D26,Résultats!$B$2:$AX$476,V$5,FALSE)</f>
        <v>3.1934169720000001</v>
      </c>
      <c r="W26" s="119">
        <f>VLOOKUP($D26,Résultats!$B$2:$AX$476,W$5,FALSE)</f>
        <v>3.3892655629999999</v>
      </c>
      <c r="X26" s="3"/>
      <c r="Y26" s="34"/>
      <c r="Z26" s="34"/>
      <c r="AA26" s="34"/>
    </row>
    <row r="27" spans="1:39" x14ac:dyDescent="0.25">
      <c r="A27" s="3"/>
      <c r="B27" s="206" t="s">
        <v>1</v>
      </c>
      <c r="C27" s="2"/>
      <c r="D27" s="2"/>
      <c r="E27" s="9">
        <f>E26+E19+E10+E7</f>
        <v>268.92818924139999</v>
      </c>
      <c r="F27" s="9">
        <f>F26+F19+F10+F7</f>
        <v>261.19592328959993</v>
      </c>
      <c r="G27" s="29">
        <f t="shared" ref="G27:R27" si="4">G26+G19+G10+G7</f>
        <v>249.50822479619998</v>
      </c>
      <c r="H27" s="9">
        <f t="shared" si="4"/>
        <v>244.53194214630003</v>
      </c>
      <c r="I27" s="115">
        <f t="shared" si="4"/>
        <v>233.92995957459991</v>
      </c>
      <c r="J27" s="29">
        <f t="shared" si="4"/>
        <v>230.04830003199999</v>
      </c>
      <c r="K27" s="9">
        <f t="shared" si="4"/>
        <v>226.15970171640001</v>
      </c>
      <c r="L27" s="9">
        <f t="shared" si="4"/>
        <v>221.64475557679998</v>
      </c>
      <c r="M27" s="9">
        <f t="shared" si="4"/>
        <v>227.19103348039999</v>
      </c>
      <c r="N27" s="115">
        <f t="shared" si="4"/>
        <v>233.39966682339997</v>
      </c>
      <c r="O27" s="29">
        <f t="shared" si="4"/>
        <v>232.34940713699999</v>
      </c>
      <c r="P27" s="9">
        <f t="shared" si="4"/>
        <v>232.03897711149995</v>
      </c>
      <c r="Q27" s="9">
        <f t="shared" si="4"/>
        <v>232.14921221650002</v>
      </c>
      <c r="R27" s="9">
        <f t="shared" si="4"/>
        <v>232.24256063109999</v>
      </c>
      <c r="S27" s="115">
        <f>S26+S19+S10+S7</f>
        <v>232.52916772820001</v>
      </c>
      <c r="T27" s="123">
        <f>T26+T19+T10+T7</f>
        <v>219.06652165809999</v>
      </c>
      <c r="U27" s="123">
        <f>U26+U19+U10+U7</f>
        <v>209.0401622091</v>
      </c>
      <c r="V27" s="123">
        <f>V26+V19+V10+V7</f>
        <v>200.11978339189997</v>
      </c>
      <c r="W27" s="123">
        <f>W26+W19+W10+W7</f>
        <v>194.2818530811</v>
      </c>
      <c r="X27" s="3"/>
      <c r="Y27" s="34"/>
      <c r="Z27" s="34"/>
      <c r="AA27" s="34"/>
    </row>
    <row r="28" spans="1:39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39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39" ht="21" x14ac:dyDescent="0.35">
      <c r="A30" s="226" t="s">
        <v>228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39" ht="23.25" x14ac:dyDescent="0.35">
      <c r="A31" s="194" t="str">
        <f>Résultats!B1</f>
        <v>TEND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Z31" s="51" t="s">
        <v>237</v>
      </c>
      <c r="AA31" s="51"/>
      <c r="AB31" s="51"/>
      <c r="AC31" s="53"/>
      <c r="AE31" s="51" t="s">
        <v>240</v>
      </c>
      <c r="AF31" s="51"/>
      <c r="AG31" s="51"/>
      <c r="AH31" s="53"/>
      <c r="AJ31" s="51" t="s">
        <v>241</v>
      </c>
      <c r="AK31" s="51"/>
      <c r="AL31" s="51"/>
      <c r="AM31" s="53"/>
    </row>
    <row r="32" spans="1:39" x14ac:dyDescent="0.25">
      <c r="A32" s="3"/>
      <c r="B32" s="205"/>
      <c r="C32" s="2"/>
      <c r="D32" s="18"/>
      <c r="E32" s="4">
        <v>2006</v>
      </c>
      <c r="F32" s="4">
        <v>2015</v>
      </c>
      <c r="G32" s="26">
        <v>2018</v>
      </c>
      <c r="H32" s="33">
        <v>2019</v>
      </c>
      <c r="I32" s="108">
        <v>2020</v>
      </c>
      <c r="J32" s="116">
        <v>2021</v>
      </c>
      <c r="K32" s="33">
        <v>2022</v>
      </c>
      <c r="L32" s="33">
        <v>2023</v>
      </c>
      <c r="M32" s="33">
        <v>2024</v>
      </c>
      <c r="N32" s="108">
        <v>2025</v>
      </c>
      <c r="O32" s="116">
        <v>2026</v>
      </c>
      <c r="P32" s="33">
        <v>2027</v>
      </c>
      <c r="Q32" s="33">
        <v>2028</v>
      </c>
      <c r="R32" s="33">
        <v>2029</v>
      </c>
      <c r="S32" s="117">
        <v>2030</v>
      </c>
      <c r="T32" s="118">
        <v>2035</v>
      </c>
      <c r="U32" s="118">
        <v>2040</v>
      </c>
      <c r="V32" s="118">
        <v>2045</v>
      </c>
      <c r="W32" s="118">
        <v>2050</v>
      </c>
      <c r="X32" s="3"/>
      <c r="Z32" s="208"/>
      <c r="AA32" s="209">
        <v>2020</v>
      </c>
      <c r="AB32" s="209">
        <v>2030</v>
      </c>
      <c r="AC32" s="210">
        <v>2050</v>
      </c>
      <c r="AE32" s="208"/>
      <c r="AF32" s="209">
        <v>2020</v>
      </c>
      <c r="AG32" s="209">
        <v>2030</v>
      </c>
      <c r="AH32" s="210">
        <v>2050</v>
      </c>
      <c r="AJ32" s="208"/>
      <c r="AK32" s="209">
        <v>2020</v>
      </c>
      <c r="AL32" s="209">
        <v>2030</v>
      </c>
      <c r="AM32" s="210">
        <v>2050</v>
      </c>
    </row>
    <row r="33" spans="1:39" x14ac:dyDescent="0.25">
      <c r="A33" s="3"/>
      <c r="B33" s="271" t="s">
        <v>0</v>
      </c>
      <c r="C33" s="5" t="s">
        <v>1</v>
      </c>
      <c r="D33" s="2" t="s">
        <v>113</v>
      </c>
      <c r="E33" s="6">
        <f>SUM(E34:E35)</f>
        <v>84.607581081000006</v>
      </c>
      <c r="F33" s="6">
        <f>SUM(F34:F35)</f>
        <v>73.471654189999995</v>
      </c>
      <c r="G33" s="109">
        <f t="shared" ref="G33:R33" si="5">SUM(G34:G35)</f>
        <v>70.87209900500001</v>
      </c>
      <c r="H33" s="6">
        <f t="shared" si="5"/>
        <v>70.234877396000002</v>
      </c>
      <c r="I33" s="110">
        <f t="shared" si="5"/>
        <v>68.976608343000009</v>
      </c>
      <c r="J33" s="109">
        <f t="shared" si="5"/>
        <v>68.360885031000009</v>
      </c>
      <c r="K33" s="6">
        <f t="shared" si="5"/>
        <v>68.101082177999999</v>
      </c>
      <c r="L33" s="6">
        <f t="shared" si="5"/>
        <v>67.812037193000009</v>
      </c>
      <c r="M33" s="6">
        <f t="shared" si="5"/>
        <v>67.106623225000007</v>
      </c>
      <c r="N33" s="110">
        <f t="shared" si="5"/>
        <v>66.224247156999994</v>
      </c>
      <c r="O33" s="109">
        <f t="shared" si="5"/>
        <v>65.261536097000004</v>
      </c>
      <c r="P33" s="6">
        <f t="shared" si="5"/>
        <v>64.538054786000004</v>
      </c>
      <c r="Q33" s="6">
        <f t="shared" si="5"/>
        <v>63.976490755</v>
      </c>
      <c r="R33" s="6">
        <f t="shared" si="5"/>
        <v>63.541247129000006</v>
      </c>
      <c r="S33" s="110">
        <f>SUM(S34:S35)</f>
        <v>63.197473271</v>
      </c>
      <c r="T33" s="119">
        <f>SUM(T34:T35)</f>
        <v>60.388552836000002</v>
      </c>
      <c r="U33" s="119">
        <f>SUM(U34:U35)</f>
        <v>57.944674654000003</v>
      </c>
      <c r="V33" s="119">
        <f>SUM(V34:V35)</f>
        <v>55.885674574999996</v>
      </c>
      <c r="W33" s="119">
        <f>SUM(W34:W35)</f>
        <v>53.628316074000004</v>
      </c>
      <c r="X33" s="3"/>
      <c r="Z33" s="211" t="s">
        <v>42</v>
      </c>
      <c r="AA33" s="220">
        <f>(I38+I40)/I36</f>
        <v>8.6413757779080502E-3</v>
      </c>
      <c r="AB33" s="220">
        <f>(S38+S40)/S36</f>
        <v>6.9572056932942017E-3</v>
      </c>
      <c r="AC33" s="221">
        <f>(W38+W40)/W36</f>
        <v>7.066095996840765E-3</v>
      </c>
      <c r="AE33" s="211" t="s">
        <v>242</v>
      </c>
      <c r="AF33" s="220">
        <f>I34/I33</f>
        <v>0.95161573824557744</v>
      </c>
      <c r="AG33" s="220">
        <f>S34/S33</f>
        <v>0.93912696517939243</v>
      </c>
      <c r="AH33" s="221">
        <f>W34/W33</f>
        <v>0.93651036759569761</v>
      </c>
      <c r="AJ33" s="211" t="s">
        <v>176</v>
      </c>
      <c r="AK33" s="220">
        <f>I46/(I46+I48)</f>
        <v>0.98439656250246099</v>
      </c>
      <c r="AL33" s="220">
        <f>S46/(S46+S48)</f>
        <v>0.97850009739890831</v>
      </c>
      <c r="AM33" s="221">
        <f>W46/(W46+W48)</f>
        <v>0.9569367643672626</v>
      </c>
    </row>
    <row r="34" spans="1:39" x14ac:dyDescent="0.25">
      <c r="A34" s="3"/>
      <c r="B34" s="272"/>
      <c r="C34" s="3" t="s">
        <v>2</v>
      </c>
      <c r="D34" s="18" t="s">
        <v>128</v>
      </c>
      <c r="E34" s="19">
        <f>VLOOKUP($D34,Résultats!$B$2:$AX$476,E$5,FALSE)</f>
        <v>83.907546510000003</v>
      </c>
      <c r="F34" s="19">
        <f>VLOOKUP($D34,Résultats!$B$2:$AX$476,F$5,FALSE)</f>
        <v>69.748210369999995</v>
      </c>
      <c r="G34" s="28">
        <f>VLOOKUP($D34,Résultats!$B$2:$AX$476,G$5,FALSE)</f>
        <v>66.648259710000005</v>
      </c>
      <c r="H34" s="19">
        <f>VLOOKUP($D34,Résultats!$B$2:$AX$476,H$5,FALSE)</f>
        <v>65.818157049999996</v>
      </c>
      <c r="I34" s="111">
        <f>VLOOKUP($D34,Résultats!$B$2:$AX$476,I$5,FALSE)</f>
        <v>65.639226070000007</v>
      </c>
      <c r="J34" s="28">
        <f>VLOOKUP($D34,Résultats!$B$2:$AX$476,J$5,FALSE)</f>
        <v>64.849679320000007</v>
      </c>
      <c r="K34" s="19">
        <f>VLOOKUP($D34,Résultats!$B$2:$AX$476,K$5,FALSE)</f>
        <v>64.402528480000001</v>
      </c>
      <c r="L34" s="19">
        <f>VLOOKUP($D34,Résultats!$B$2:$AX$476,L$5,FALSE)</f>
        <v>63.931446880000003</v>
      </c>
      <c r="M34" s="19">
        <f>VLOOKUP($D34,Résultats!$B$2:$AX$476,M$5,FALSE)</f>
        <v>63.145222580000002</v>
      </c>
      <c r="N34" s="111">
        <f>VLOOKUP($D34,Résultats!$B$2:$AX$476,N$5,FALSE)</f>
        <v>62.194370759999998</v>
      </c>
      <c r="O34" s="28">
        <f>VLOOKUP($D34,Résultats!$B$2:$AX$476,O$5,FALSE)</f>
        <v>61.29044124</v>
      </c>
      <c r="P34" s="19">
        <f>VLOOKUP($D34,Résultats!$B$2:$AX$476,P$5,FALSE)</f>
        <v>60.611191099999999</v>
      </c>
      <c r="Q34" s="19">
        <f>VLOOKUP($D34,Résultats!$B$2:$AX$476,Q$5,FALSE)</f>
        <v>60.084014719999999</v>
      </c>
      <c r="R34" s="19">
        <f>VLOOKUP($D34,Résultats!$B$2:$AX$476,R$5,FALSE)</f>
        <v>59.674306270000002</v>
      </c>
      <c r="S34" s="111">
        <f>VLOOKUP($D34,Résultats!$B$2:$AX$476,S$5,FALSE)</f>
        <v>59.350451280000001</v>
      </c>
      <c r="T34" s="120">
        <f>VLOOKUP($D34,Résultats!$B$2:$AX$476,T$5,FALSE)</f>
        <v>56.728676</v>
      </c>
      <c r="U34" s="120">
        <f>VLOOKUP($D34,Résultats!$B$2:$AX$476,U$5,FALSE)</f>
        <v>54.425731710000001</v>
      </c>
      <c r="V34" s="120">
        <f>VLOOKUP($D34,Résultats!$B$2:$AX$476,V$5,FALSE)</f>
        <v>52.425627609999999</v>
      </c>
      <c r="W34" s="120">
        <f>VLOOKUP($D34,Résultats!$B$2:$AX$476,W$5,FALSE)</f>
        <v>50.223474000000003</v>
      </c>
      <c r="X34" s="3"/>
      <c r="Z34" s="211" t="s">
        <v>171</v>
      </c>
      <c r="AA34" s="220">
        <f>I37/I36</f>
        <v>0.69408091298723495</v>
      </c>
      <c r="AB34" s="220">
        <f>S37/S36</f>
        <v>0.64846858625444881</v>
      </c>
      <c r="AC34" s="221">
        <f>W37/W36</f>
        <v>0.37300389184478649</v>
      </c>
      <c r="AE34" s="213" t="s">
        <v>175</v>
      </c>
      <c r="AF34" s="222">
        <f>I35/I33</f>
        <v>4.8384261754422564E-2</v>
      </c>
      <c r="AG34" s="222">
        <f>S35/S33</f>
        <v>6.0873034820607581E-2</v>
      </c>
      <c r="AH34" s="223">
        <f>W35/W33</f>
        <v>6.348963240430236E-2</v>
      </c>
      <c r="AJ34" s="213" t="s">
        <v>177</v>
      </c>
      <c r="AK34" s="222">
        <f>I48/(I46+I48)</f>
        <v>1.5603437497539025E-2</v>
      </c>
      <c r="AL34" s="222">
        <f>S48/(S46+S48)</f>
        <v>2.1499902601091817E-2</v>
      </c>
      <c r="AM34" s="223">
        <f>W48/(W46+W48)</f>
        <v>4.3063235632737305E-2</v>
      </c>
    </row>
    <row r="35" spans="1:39" x14ac:dyDescent="0.25">
      <c r="A35" s="3"/>
      <c r="B35" s="273"/>
      <c r="C35" s="7" t="s">
        <v>3</v>
      </c>
      <c r="D35" s="3" t="s">
        <v>129</v>
      </c>
      <c r="E35" s="19">
        <f>VLOOKUP($D35,Résultats!$B$2:$AX$476,E$5,FALSE)</f>
        <v>0.70003457099999999</v>
      </c>
      <c r="F35" s="19">
        <f>VLOOKUP($D35,Résultats!$B$2:$AX$476,F$5,FALSE)</f>
        <v>3.72344382</v>
      </c>
      <c r="G35" s="28">
        <f>VLOOKUP($D35,Résultats!$B$2:$AX$476,G$5,FALSE)</f>
        <v>4.2238392950000003</v>
      </c>
      <c r="H35" s="19">
        <f>VLOOKUP($D35,Résultats!$B$2:$AX$476,H$5,FALSE)</f>
        <v>4.416720346</v>
      </c>
      <c r="I35" s="111">
        <f>VLOOKUP($D35,Résultats!$B$2:$AX$476,I$5,FALSE)</f>
        <v>3.3373822729999998</v>
      </c>
      <c r="J35" s="28">
        <f>VLOOKUP($D35,Résultats!$B$2:$AX$476,J$5,FALSE)</f>
        <v>3.5112057110000001</v>
      </c>
      <c r="K35" s="19">
        <f>VLOOKUP($D35,Résultats!$B$2:$AX$476,K$5,FALSE)</f>
        <v>3.698553698</v>
      </c>
      <c r="L35" s="19">
        <f>VLOOKUP($D35,Résultats!$B$2:$AX$476,L$5,FALSE)</f>
        <v>3.8805903129999999</v>
      </c>
      <c r="M35" s="19">
        <f>VLOOKUP($D35,Résultats!$B$2:$AX$476,M$5,FALSE)</f>
        <v>3.9614006449999999</v>
      </c>
      <c r="N35" s="111">
        <f>VLOOKUP($D35,Résultats!$B$2:$AX$476,N$5,FALSE)</f>
        <v>4.0298763969999998</v>
      </c>
      <c r="O35" s="28">
        <f>VLOOKUP($D35,Résultats!$B$2:$AX$476,O$5,FALSE)</f>
        <v>3.9710948570000002</v>
      </c>
      <c r="P35" s="19">
        <f>VLOOKUP($D35,Résultats!$B$2:$AX$476,P$5,FALSE)</f>
        <v>3.9268636859999999</v>
      </c>
      <c r="Q35" s="19">
        <f>VLOOKUP($D35,Résultats!$B$2:$AX$476,Q$5,FALSE)</f>
        <v>3.8924760350000001</v>
      </c>
      <c r="R35" s="19">
        <f>VLOOKUP($D35,Résultats!$B$2:$AX$476,R$5,FALSE)</f>
        <v>3.8669408590000001</v>
      </c>
      <c r="S35" s="111">
        <f>VLOOKUP($D35,Résultats!$B$2:$AX$476,S$5,FALSE)</f>
        <v>3.8470219910000001</v>
      </c>
      <c r="T35" s="120">
        <f>VLOOKUP($D35,Résultats!$B$2:$AX$476,T$5,FALSE)</f>
        <v>3.659876836</v>
      </c>
      <c r="U35" s="120">
        <f>VLOOKUP($D35,Résultats!$B$2:$AX$476,U$5,FALSE)</f>
        <v>3.518942944</v>
      </c>
      <c r="V35" s="120">
        <f>VLOOKUP($D35,Résultats!$B$2:$AX$476,V$5,FALSE)</f>
        <v>3.4600469650000001</v>
      </c>
      <c r="W35" s="120">
        <f>VLOOKUP($D35,Résultats!$B$2:$AX$476,W$5,FALSE)</f>
        <v>3.4048420739999998</v>
      </c>
      <c r="X35" s="3"/>
      <c r="Z35" s="211" t="s">
        <v>239</v>
      </c>
      <c r="AA35" s="220">
        <f>I43/I36</f>
        <v>0.10258601324549271</v>
      </c>
      <c r="AB35" s="220">
        <f>S43/S36</f>
        <v>0.10222058429842822</v>
      </c>
      <c r="AC35" s="221">
        <f>W43/W36</f>
        <v>9.7911813989415786E-2</v>
      </c>
      <c r="AE35" s="219" t="s">
        <v>238</v>
      </c>
      <c r="AF35" s="224">
        <f>SUM(AF33:AF34)</f>
        <v>1</v>
      </c>
      <c r="AG35" s="224">
        <f t="shared" ref="AG35:AH35" si="6">SUM(AG33:AG34)</f>
        <v>1</v>
      </c>
      <c r="AH35" s="224">
        <f t="shared" si="6"/>
        <v>1</v>
      </c>
      <c r="AJ35" s="219" t="s">
        <v>238</v>
      </c>
      <c r="AK35" s="224">
        <f>SUM(AK33:AK34)</f>
        <v>1</v>
      </c>
      <c r="AL35" s="224">
        <f t="shared" ref="AL35" si="7">SUM(AL33:AL34)</f>
        <v>1.0000000000000002</v>
      </c>
      <c r="AM35" s="224">
        <f t="shared" ref="AM35" si="8">SUM(AM33:AM34)</f>
        <v>0.99999999999999989</v>
      </c>
    </row>
    <row r="36" spans="1:39" x14ac:dyDescent="0.25">
      <c r="A36" s="3"/>
      <c r="B36" s="271" t="s">
        <v>4</v>
      </c>
      <c r="C36" s="5" t="s">
        <v>1</v>
      </c>
      <c r="D36" s="2" t="s">
        <v>114</v>
      </c>
      <c r="E36" s="8">
        <f>SUM(E37:E44)</f>
        <v>37.199999999899994</v>
      </c>
      <c r="F36" s="8">
        <f>SUM(F37:F44)</f>
        <v>38.436384712799999</v>
      </c>
      <c r="G36" s="27">
        <f t="shared" ref="G36:R36" si="9">SUM(G37:G44)</f>
        <v>38.149848703099998</v>
      </c>
      <c r="H36" s="8">
        <f t="shared" si="9"/>
        <v>37.899231003100006</v>
      </c>
      <c r="I36" s="112">
        <f t="shared" si="9"/>
        <v>37.801498267799992</v>
      </c>
      <c r="J36" s="27">
        <f t="shared" si="9"/>
        <v>37.958813717700004</v>
      </c>
      <c r="K36" s="8">
        <f t="shared" si="9"/>
        <v>37.667627163700004</v>
      </c>
      <c r="L36" s="8">
        <f t="shared" si="9"/>
        <v>37.057995753000007</v>
      </c>
      <c r="M36" s="8">
        <f t="shared" si="9"/>
        <v>36.70610656809999</v>
      </c>
      <c r="N36" s="112">
        <f t="shared" si="9"/>
        <v>36.613323329899998</v>
      </c>
      <c r="O36" s="27">
        <f t="shared" si="9"/>
        <v>36.632098897799992</v>
      </c>
      <c r="P36" s="8">
        <f t="shared" si="9"/>
        <v>36.814483366700003</v>
      </c>
      <c r="Q36" s="8">
        <f t="shared" si="9"/>
        <v>37.0988559579</v>
      </c>
      <c r="R36" s="8">
        <f t="shared" si="9"/>
        <v>37.4375427851</v>
      </c>
      <c r="S36" s="112">
        <f>SUM(S37:S44)</f>
        <v>37.8149073059</v>
      </c>
      <c r="T36" s="121">
        <f>SUM(T37:T44)</f>
        <v>40.349312033799997</v>
      </c>
      <c r="U36" s="121">
        <f>SUM(U37:U44)</f>
        <v>43.083238472499993</v>
      </c>
      <c r="V36" s="121">
        <f>SUM(V37:V44)</f>
        <v>45.528840642300011</v>
      </c>
      <c r="W36" s="121">
        <f>SUM(W37:W44)</f>
        <v>47.904470920199998</v>
      </c>
      <c r="X36" s="3"/>
      <c r="Z36" s="211" t="s">
        <v>172</v>
      </c>
      <c r="AA36" s="220">
        <f>I42/I36</f>
        <v>3.6998234278754594E-2</v>
      </c>
      <c r="AB36" s="220">
        <f>S42/S36</f>
        <v>6.0326902206740862E-2</v>
      </c>
      <c r="AC36" s="221">
        <f>W42/W36</f>
        <v>0.17656228751779079</v>
      </c>
    </row>
    <row r="37" spans="1:39" x14ac:dyDescent="0.25">
      <c r="A37" s="3"/>
      <c r="B37" s="272"/>
      <c r="C37" s="3" t="s">
        <v>5</v>
      </c>
      <c r="D37" s="3" t="s">
        <v>120</v>
      </c>
      <c r="E37" s="19">
        <f>VLOOKUP($D37,Résultats!$B$2:$AX$476,E$5,FALSE)</f>
        <v>29.721453270000001</v>
      </c>
      <c r="F37" s="19">
        <f>VLOOKUP($D37,Résultats!$B$2:$AX$476,F$5,FALSE)</f>
        <v>30.56389399</v>
      </c>
      <c r="G37" s="28">
        <f>VLOOKUP($D37,Résultats!$B$2:$AX$476,G$5,FALSE)</f>
        <v>28.680177749999999</v>
      </c>
      <c r="H37" s="19">
        <f>VLOOKUP($D37,Résultats!$B$2:$AX$476,H$5,FALSE)</f>
        <v>27.823877400000001</v>
      </c>
      <c r="I37" s="111">
        <f>VLOOKUP($D37,Résultats!$B$2:$AX$476,I$5,FALSE)</f>
        <v>26.237298429999999</v>
      </c>
      <c r="J37" s="28">
        <f>VLOOKUP($D37,Résultats!$B$2:$AX$476,J$5,FALSE)</f>
        <v>26.307758239999998</v>
      </c>
      <c r="K37" s="19">
        <f>VLOOKUP($D37,Résultats!$B$2:$AX$476,K$5,FALSE)</f>
        <v>26.069111679999999</v>
      </c>
      <c r="L37" s="19">
        <f>VLOOKUP($D37,Résultats!$B$2:$AX$476,L$5,FALSE)</f>
        <v>25.61243035</v>
      </c>
      <c r="M37" s="19">
        <f>VLOOKUP($D37,Résultats!$B$2:$AX$476,M$5,FALSE)</f>
        <v>25.279088689999998</v>
      </c>
      <c r="N37" s="111">
        <f>VLOOKUP($D37,Résultats!$B$2:$AX$476,N$5,FALSE)</f>
        <v>25.126361889999998</v>
      </c>
      <c r="O37" s="28">
        <f>VLOOKUP($D37,Résultats!$B$2:$AX$476,O$5,FALSE)</f>
        <v>24.827422089999999</v>
      </c>
      <c r="P37" s="19">
        <f>VLOOKUP($D37,Résultats!$B$2:$AX$476,P$5,FALSE)</f>
        <v>24.642923039999999</v>
      </c>
      <c r="Q37" s="19">
        <f>VLOOKUP($D37,Résultats!$B$2:$AX$476,Q$5,FALSE)</f>
        <v>24.527961579999999</v>
      </c>
      <c r="R37" s="19">
        <f>VLOOKUP($D37,Résultats!$B$2:$AX$476,R$5,FALSE)</f>
        <v>24.512544819999999</v>
      </c>
      <c r="S37" s="111">
        <f>VLOOKUP($D37,Résultats!$B$2:$AX$476,S$5,FALSE)</f>
        <v>24.521779479999999</v>
      </c>
      <c r="T37" s="120">
        <f>VLOOKUP($D37,Résultats!$B$2:$AX$476,T$5,FALSE)</f>
        <v>23.456460310000001</v>
      </c>
      <c r="U37" s="120">
        <f>VLOOKUP($D37,Résultats!$B$2:$AX$476,U$5,FALSE)</f>
        <v>21.944156549999999</v>
      </c>
      <c r="V37" s="120">
        <f>VLOOKUP($D37,Résultats!$B$2:$AX$476,V$5,FALSE)</f>
        <v>20.198310840000001</v>
      </c>
      <c r="W37" s="120">
        <f>VLOOKUP($D37,Résultats!$B$2:$AX$476,W$5,FALSE)</f>
        <v>17.86855409</v>
      </c>
      <c r="X37" s="3"/>
      <c r="Z37" s="211" t="s">
        <v>173</v>
      </c>
      <c r="AA37" s="220">
        <f>I41/I36</f>
        <v>8.3952357060494254E-2</v>
      </c>
      <c r="AB37" s="220">
        <f>S41/S36</f>
        <v>0.13922108433090341</v>
      </c>
      <c r="AC37" s="221">
        <f>W41/W36</f>
        <v>0.26336672856729104</v>
      </c>
    </row>
    <row r="38" spans="1:39" x14ac:dyDescent="0.25">
      <c r="A38" s="3"/>
      <c r="B38" s="272"/>
      <c r="C38" s="3" t="s">
        <v>6</v>
      </c>
      <c r="D38" s="3" t="s">
        <v>121</v>
      </c>
      <c r="E38" s="19">
        <f>VLOOKUP($D38,Résultats!$B$2:$AX$476,E$5,FALSE)</f>
        <v>0.38143942939999997</v>
      </c>
      <c r="F38" s="19">
        <f>VLOOKUP($D38,Résultats!$B$2:$AX$476,F$5,FALSE)</f>
        <v>0.16197862490000001</v>
      </c>
      <c r="G38" s="28">
        <f>VLOOKUP($D38,Résultats!$B$2:$AX$476,G$5,FALSE)</f>
        <v>0.1205401096</v>
      </c>
      <c r="H38" s="19">
        <f>VLOOKUP($D38,Résultats!$B$2:$AX$476,H$5,FALSE)</f>
        <v>0.10824328599999999</v>
      </c>
      <c r="I38" s="111">
        <f>VLOOKUP($D38,Résultats!$B$2:$AX$476,I$5,FALSE)</f>
        <v>0.1099483976</v>
      </c>
      <c r="J38" s="28">
        <f>VLOOKUP($D38,Résultats!$B$2:$AX$476,J$5,FALSE)</f>
        <v>0.17993676980000001</v>
      </c>
      <c r="K38" s="19">
        <f>VLOOKUP($D38,Résultats!$B$2:$AX$476,K$5,FALSE)</f>
        <v>0.2446884225</v>
      </c>
      <c r="L38" s="19">
        <f>VLOOKUP($D38,Résultats!$B$2:$AX$476,L$5,FALSE)</f>
        <v>0.30314287870000001</v>
      </c>
      <c r="M38" s="19">
        <f>VLOOKUP($D38,Résultats!$B$2:$AX$476,M$5,FALSE)</f>
        <v>0.25958103719999998</v>
      </c>
      <c r="N38" s="111">
        <f>VLOOKUP($D38,Résultats!$B$2:$AX$476,N$5,FALSE)</f>
        <v>0.21883166940000001</v>
      </c>
      <c r="O38" s="28">
        <f>VLOOKUP($D38,Résultats!$B$2:$AX$476,O$5,FALSE)</f>
        <v>0.21490063240000001</v>
      </c>
      <c r="P38" s="19">
        <f>VLOOKUP($D38,Résultats!$B$2:$AX$476,P$5,FALSE)</f>
        <v>0.21197549230000001</v>
      </c>
      <c r="Q38" s="19">
        <f>VLOOKUP($D38,Résultats!$B$2:$AX$476,Q$5,FALSE)</f>
        <v>0.20965404339999999</v>
      </c>
      <c r="R38" s="19">
        <f>VLOOKUP($D38,Résultats!$B$2:$AX$476,R$5,FALSE)</f>
        <v>0.20818872790000001</v>
      </c>
      <c r="S38" s="111">
        <f>VLOOKUP($D38,Résultats!$B$2:$AX$476,S$5,FALSE)</f>
        <v>0.20692899349999999</v>
      </c>
      <c r="T38" s="120">
        <f>VLOOKUP($D38,Résultats!$B$2:$AX$476,T$5,FALSE)</f>
        <v>0.23221863009999999</v>
      </c>
      <c r="U38" s="120">
        <f>VLOOKUP($D38,Résultats!$B$2:$AX$476,U$5,FALSE)</f>
        <v>0.23255112680000001</v>
      </c>
      <c r="V38" s="120">
        <f>VLOOKUP($D38,Résultats!$B$2:$AX$476,V$5,FALSE)</f>
        <v>0.25727485449999998</v>
      </c>
      <c r="W38" s="120">
        <f>VLOOKUP($D38,Résultats!$B$2:$AX$476,W$5,FALSE)</f>
        <v>0.27002756100000003</v>
      </c>
      <c r="X38" s="3"/>
      <c r="Z38" s="213" t="s">
        <v>174</v>
      </c>
      <c r="AA38" s="222">
        <f>(I39+I44)/I36</f>
        <v>7.3741106650115615E-2</v>
      </c>
      <c r="AB38" s="222">
        <f>(S39+S44)/S36</f>
        <v>4.2805637216184494E-2</v>
      </c>
      <c r="AC38" s="223">
        <f>(W39+W44)/W36</f>
        <v>8.2089182083875153E-2</v>
      </c>
    </row>
    <row r="39" spans="1:39" x14ac:dyDescent="0.25">
      <c r="A39" s="3"/>
      <c r="B39" s="272"/>
      <c r="C39" s="3" t="s">
        <v>7</v>
      </c>
      <c r="D39" s="3" t="s">
        <v>122</v>
      </c>
      <c r="E39" s="19">
        <f>VLOOKUP($D39,Résultats!$B$2:$AX$476,E$5,FALSE)</f>
        <v>1.5233057169999999</v>
      </c>
      <c r="F39" s="19">
        <f>VLOOKUP($D39,Résultats!$B$2:$AX$476,F$5,FALSE)</f>
        <v>1.0880106730000001</v>
      </c>
      <c r="G39" s="28">
        <f>VLOOKUP($D39,Résultats!$B$2:$AX$476,G$5,FALSE)</f>
        <v>1.4173486559999999</v>
      </c>
      <c r="H39" s="19">
        <f>VLOOKUP($D39,Résultats!$B$2:$AX$476,H$5,FALSE)</f>
        <v>1.5339197449999999</v>
      </c>
      <c r="I39" s="111">
        <f>VLOOKUP($D39,Résultats!$B$2:$AX$476,I$5,FALSE)</f>
        <v>2.3265678059999999</v>
      </c>
      <c r="J39" s="28">
        <f>VLOOKUP($D39,Résultats!$B$2:$AX$476,J$5,FALSE)</f>
        <v>1.7758143310000001</v>
      </c>
      <c r="K39" s="19">
        <f>VLOOKUP($D39,Résultats!$B$2:$AX$476,K$5,FALSE)</f>
        <v>1.2291515879999999</v>
      </c>
      <c r="L39" s="19">
        <f>VLOOKUP($D39,Résultats!$B$2:$AX$476,L$5,FALSE)</f>
        <v>0.70618094529999997</v>
      </c>
      <c r="M39" s="19">
        <f>VLOOKUP($D39,Résultats!$B$2:$AX$476,M$5,FALSE)</f>
        <v>0.67002992819999996</v>
      </c>
      <c r="N39" s="111">
        <f>VLOOKUP($D39,Résultats!$B$2:$AX$476,N$5,FALSE)</f>
        <v>0.63931798120000005</v>
      </c>
      <c r="O39" s="28">
        <f>VLOOKUP($D39,Résultats!$B$2:$AX$476,O$5,FALSE)</f>
        <v>0.63254854250000003</v>
      </c>
      <c r="P39" s="19">
        <f>VLOOKUP($D39,Résultats!$B$2:$AX$476,P$5,FALSE)</f>
        <v>0.62868514509999995</v>
      </c>
      <c r="Q39" s="19">
        <f>VLOOKUP($D39,Résultats!$B$2:$AX$476,Q$5,FALSE)</f>
        <v>0.62659228560000002</v>
      </c>
      <c r="R39" s="19">
        <f>VLOOKUP($D39,Résultats!$B$2:$AX$476,R$5,FALSE)</f>
        <v>0.62701761609999995</v>
      </c>
      <c r="S39" s="111">
        <f>VLOOKUP($D39,Résultats!$B$2:$AX$476,S$5,FALSE)</f>
        <v>0.62807584279999995</v>
      </c>
      <c r="T39" s="120">
        <f>VLOOKUP($D39,Résultats!$B$2:$AX$476,T$5,FALSE)</f>
        <v>0.66684761739999998</v>
      </c>
      <c r="U39" s="120">
        <f>VLOOKUP($D39,Résultats!$B$2:$AX$476,U$5,FALSE)</f>
        <v>0.70773081670000004</v>
      </c>
      <c r="V39" s="120">
        <f>VLOOKUP($D39,Résultats!$B$2:$AX$476,V$5,FALSE)</f>
        <v>0.74345846770000001</v>
      </c>
      <c r="W39" s="120">
        <f>VLOOKUP($D39,Résultats!$B$2:$AX$476,W$5,FALSE)</f>
        <v>2.1749153209999998</v>
      </c>
      <c r="X39" s="3"/>
      <c r="Z39" s="219" t="s">
        <v>238</v>
      </c>
      <c r="AA39" s="224">
        <f>SUM(AA33:AA38)</f>
        <v>1.0000000000000002</v>
      </c>
      <c r="AB39" s="224">
        <f t="shared" ref="AB39:AC39" si="10">SUM(AB33:AB38)</f>
        <v>0.99999999999999989</v>
      </c>
      <c r="AC39" s="224">
        <f t="shared" si="10"/>
        <v>1</v>
      </c>
      <c r="AJ39" s="219"/>
      <c r="AK39" s="224"/>
      <c r="AL39" s="224"/>
      <c r="AM39" s="224"/>
    </row>
    <row r="40" spans="1:39" x14ac:dyDescent="0.25">
      <c r="A40" s="3"/>
      <c r="B40" s="272"/>
      <c r="C40" s="3" t="s">
        <v>8</v>
      </c>
      <c r="D40" s="3" t="s">
        <v>123</v>
      </c>
      <c r="E40" s="19">
        <f>VLOOKUP($D40,Résultats!$B$2:$AX$476,E$5,FALSE)</f>
        <v>1.5199342149999999</v>
      </c>
      <c r="F40" s="19">
        <f>VLOOKUP($D40,Résultats!$B$2:$AX$476,F$5,FALSE)</f>
        <v>0.85096032539999999</v>
      </c>
      <c r="G40" s="28">
        <f>VLOOKUP($D40,Résultats!$B$2:$AX$476,G$5,FALSE)</f>
        <v>0.62988730120000003</v>
      </c>
      <c r="H40" s="19">
        <f>VLOOKUP($D40,Résultats!$B$2:$AX$476,H$5,FALSE)</f>
        <v>0.56462329769999997</v>
      </c>
      <c r="I40" s="111">
        <f>VLOOKUP($D40,Résultats!$B$2:$AX$476,I$5,FALSE)</f>
        <v>0.21670855389999999</v>
      </c>
      <c r="J40" s="28">
        <f>VLOOKUP($D40,Résultats!$B$2:$AX$476,J$5,FALSE)</f>
        <v>0.17784118669999999</v>
      </c>
      <c r="K40" s="19">
        <f>VLOOKUP($D40,Résultats!$B$2:$AX$476,K$5,FALSE)</f>
        <v>0.13865173959999999</v>
      </c>
      <c r="L40" s="19">
        <f>VLOOKUP($D40,Résultats!$B$2:$AX$476,L$5,FALSE)</f>
        <v>0.100708724</v>
      </c>
      <c r="M40" s="19">
        <f>VLOOKUP($D40,Résultats!$B$2:$AX$476,M$5,FALSE)</f>
        <v>7.8453070900000005E-2</v>
      </c>
      <c r="N40" s="111">
        <f>VLOOKUP($D40,Résultats!$B$2:$AX$476,N$5,FALSE)</f>
        <v>5.7264339300000001E-2</v>
      </c>
      <c r="O40" s="28">
        <f>VLOOKUP($D40,Résultats!$B$2:$AX$476,O$5,FALSE)</f>
        <v>5.6637928999999997E-2</v>
      </c>
      <c r="P40" s="19">
        <f>VLOOKUP($D40,Résultats!$B$2:$AX$476,P$5,FALSE)</f>
        <v>5.6271954800000003E-2</v>
      </c>
      <c r="Q40" s="19">
        <f>VLOOKUP($D40,Résultats!$B$2:$AX$476,Q$5,FALSE)</f>
        <v>5.6064540199999999E-2</v>
      </c>
      <c r="R40" s="19">
        <f>VLOOKUP($D40,Résultats!$B$2:$AX$476,R$5,FALSE)</f>
        <v>5.6082541800000003E-2</v>
      </c>
      <c r="S40" s="111">
        <f>VLOOKUP($D40,Résultats!$B$2:$AX$476,S$5,FALSE)</f>
        <v>5.6157094900000003E-2</v>
      </c>
      <c r="T40" s="120">
        <f>VLOOKUP($D40,Résultats!$B$2:$AX$476,T$5,FALSE)</f>
        <v>5.9549647300000001E-2</v>
      </c>
      <c r="U40" s="120">
        <f>VLOOKUP($D40,Résultats!$B$2:$AX$476,U$5,FALSE)</f>
        <v>6.3186557000000004E-2</v>
      </c>
      <c r="V40" s="120">
        <f>VLOOKUP($D40,Résultats!$B$2:$AX$476,V$5,FALSE)</f>
        <v>6.6363009099999995E-2</v>
      </c>
      <c r="W40" s="120">
        <f>VLOOKUP($D40,Résultats!$B$2:$AX$476,W$5,FALSE)</f>
        <v>6.8470029200000004E-2</v>
      </c>
      <c r="X40" s="3"/>
    </row>
    <row r="41" spans="1:39" x14ac:dyDescent="0.25">
      <c r="A41" s="3"/>
      <c r="B41" s="272"/>
      <c r="C41" s="3" t="s">
        <v>9</v>
      </c>
      <c r="D41" s="3" t="s">
        <v>124</v>
      </c>
      <c r="E41" s="19">
        <f>VLOOKUP($D41,Résultats!$B$2:$AX$476,E$5,FALSE)</f>
        <v>0.30707470139999998</v>
      </c>
      <c r="F41" s="19">
        <f>VLOOKUP($D41,Résultats!$B$2:$AX$476,F$5,FALSE)</f>
        <v>1.410195764</v>
      </c>
      <c r="G41" s="28">
        <f>VLOOKUP($D41,Résultats!$B$2:$AX$476,G$5,FALSE)</f>
        <v>2.0730648899999999</v>
      </c>
      <c r="H41" s="19">
        <f>VLOOKUP($D41,Résultats!$B$2:$AX$476,H$5,FALSE)</f>
        <v>2.3357991060000001</v>
      </c>
      <c r="I41" s="111">
        <f>VLOOKUP($D41,Résultats!$B$2:$AX$476,I$5,FALSE)</f>
        <v>3.17352488</v>
      </c>
      <c r="J41" s="28">
        <f>VLOOKUP($D41,Résultats!$B$2:$AX$476,J$5,FALSE)</f>
        <v>3.3464294460000001</v>
      </c>
      <c r="K41" s="19">
        <f>VLOOKUP($D41,Résultats!$B$2:$AX$476,K$5,FALSE)</f>
        <v>3.4726497369999998</v>
      </c>
      <c r="L41" s="19">
        <f>VLOOKUP($D41,Résultats!$B$2:$AX$476,L$5,FALSE)</f>
        <v>3.559799833</v>
      </c>
      <c r="M41" s="19">
        <f>VLOOKUP($D41,Résultats!$B$2:$AX$476,M$5,FALSE)</f>
        <v>3.8280021560000002</v>
      </c>
      <c r="N41" s="111">
        <f>VLOOKUP($D41,Résultats!$B$2:$AX$476,N$5,FALSE)</f>
        <v>4.1159504370000004</v>
      </c>
      <c r="O41" s="28">
        <f>VLOOKUP($D41,Résultats!$B$2:$AX$476,O$5,FALSE)</f>
        <v>4.3540516069999997</v>
      </c>
      <c r="P41" s="19">
        <f>VLOOKUP($D41,Résultats!$B$2:$AX$476,P$5,FALSE)</f>
        <v>4.6089089080000001</v>
      </c>
      <c r="Q41" s="19">
        <f>VLOOKUP($D41,Résultats!$B$2:$AX$476,Q$5,FALSE)</f>
        <v>4.8755742629999999</v>
      </c>
      <c r="R41" s="19">
        <f>VLOOKUP($D41,Résultats!$B$2:$AX$476,R$5,FALSE)</f>
        <v>5.0672787770000003</v>
      </c>
      <c r="S41" s="111">
        <f>VLOOKUP($D41,Résultats!$B$2:$AX$476,S$5,FALSE)</f>
        <v>5.2646323989999999</v>
      </c>
      <c r="T41" s="120">
        <f>VLOOKUP($D41,Résultats!$B$2:$AX$476,T$5,FALSE)</f>
        <v>6.9295189129999999</v>
      </c>
      <c r="U41" s="120">
        <f>VLOOKUP($D41,Résultats!$B$2:$AX$476,U$5,FALSE)</f>
        <v>8.7816630129999904</v>
      </c>
      <c r="V41" s="120">
        <f>VLOOKUP($D41,Résultats!$B$2:$AX$476,V$5,FALSE)</f>
        <v>10.72337246</v>
      </c>
      <c r="W41" s="120">
        <f>VLOOKUP($D41,Résultats!$B$2:$AX$476,W$5,FALSE)</f>
        <v>12.61644379</v>
      </c>
      <c r="X41" s="3"/>
    </row>
    <row r="42" spans="1:39" x14ac:dyDescent="0.25">
      <c r="A42" s="3"/>
      <c r="B42" s="272"/>
      <c r="C42" s="3" t="s">
        <v>10</v>
      </c>
      <c r="D42" s="3" t="s">
        <v>125</v>
      </c>
      <c r="E42" s="19">
        <f>VLOOKUP($D42,Résultats!$B$2:$AX$476,E$5,FALSE)</f>
        <v>6.9091807800000002E-2</v>
      </c>
      <c r="F42" s="19">
        <f>VLOOKUP($D42,Résultats!$B$2:$AX$476,F$5,FALSE)</f>
        <v>0.49457102609999998</v>
      </c>
      <c r="G42" s="28">
        <f>VLOOKUP($D42,Résultats!$B$2:$AX$476,G$5,FALSE)</f>
        <v>0.79877750810000003</v>
      </c>
      <c r="H42" s="19">
        <f>VLOOKUP($D42,Résultats!$B$2:$AX$476,H$5,FALSE)</f>
        <v>0.92868758799999995</v>
      </c>
      <c r="I42" s="111">
        <f>VLOOKUP($D42,Résultats!$B$2:$AX$476,I$5,FALSE)</f>
        <v>1.3985886890000001</v>
      </c>
      <c r="J42" s="28">
        <f>VLOOKUP($D42,Résultats!$B$2:$AX$476,J$5,FALSE)</f>
        <v>1.4747886180000001</v>
      </c>
      <c r="K42" s="19">
        <f>VLOOKUP($D42,Résultats!$B$2:$AX$476,K$5,FALSE)</f>
        <v>1.5304145469999999</v>
      </c>
      <c r="L42" s="19">
        <f>VLOOKUP($D42,Résultats!$B$2:$AX$476,L$5,FALSE)</f>
        <v>1.5688220420000001</v>
      </c>
      <c r="M42" s="19">
        <f>VLOOKUP($D42,Résultats!$B$2:$AX$476,M$5,FALSE)</f>
        <v>1.619634236</v>
      </c>
      <c r="N42" s="111">
        <f>VLOOKUP($D42,Résultats!$B$2:$AX$476,N$5,FALSE)</f>
        <v>1.6802963099999999</v>
      </c>
      <c r="O42" s="28">
        <f>VLOOKUP($D42,Résultats!$B$2:$AX$476,O$5,FALSE)</f>
        <v>1.788780268</v>
      </c>
      <c r="P42" s="19">
        <f>VLOOKUP($D42,Résultats!$B$2:$AX$476,P$5,FALSE)</f>
        <v>1.904026532</v>
      </c>
      <c r="Q42" s="19">
        <f>VLOOKUP($D42,Résultats!$B$2:$AX$476,Q$5,FALSE)</f>
        <v>2.0241097099999998</v>
      </c>
      <c r="R42" s="19">
        <f>VLOOKUP($D42,Résultats!$B$2:$AX$476,R$5,FALSE)</f>
        <v>2.1514185819999998</v>
      </c>
      <c r="S42" s="111">
        <f>VLOOKUP($D42,Résultats!$B$2:$AX$476,S$5,FALSE)</f>
        <v>2.281256215</v>
      </c>
      <c r="T42" s="120">
        <f>VLOOKUP($D42,Résultats!$B$2:$AX$476,T$5,FALSE)</f>
        <v>3.8225353530000001</v>
      </c>
      <c r="U42" s="120">
        <f>VLOOKUP($D42,Résultats!$B$2:$AX$476,U$5,FALSE)</f>
        <v>5.5427230539999996</v>
      </c>
      <c r="V42" s="120">
        <f>VLOOKUP($D42,Résultats!$B$2:$AX$476,V$5,FALSE)</f>
        <v>7.3810322839999998</v>
      </c>
      <c r="W42" s="120">
        <f>VLOOKUP($D42,Résultats!$B$2:$AX$476,W$5,FALSE)</f>
        <v>8.4581229679999996</v>
      </c>
      <c r="X42" s="3"/>
    </row>
    <row r="43" spans="1:39" x14ac:dyDescent="0.25">
      <c r="A43" s="3"/>
      <c r="B43" s="272"/>
      <c r="C43" s="3" t="s">
        <v>11</v>
      </c>
      <c r="D43" s="3" t="s">
        <v>126</v>
      </c>
      <c r="E43" s="19">
        <f>VLOOKUP($D43,Résultats!$B$2:$AX$476,E$5,FALSE)</f>
        <v>3.4539557539999999</v>
      </c>
      <c r="F43" s="19">
        <f>VLOOKUP($D43,Résultats!$B$2:$AX$476,F$5,FALSE)</f>
        <v>3.5308361229999998</v>
      </c>
      <c r="G43" s="28">
        <f>VLOOKUP($D43,Résultats!$B$2:$AX$476,G$5,FALSE)</f>
        <v>3.9139141500000001</v>
      </c>
      <c r="H43" s="19">
        <f>VLOOKUP($D43,Résultats!$B$2:$AX$476,H$5,FALSE)</f>
        <v>4.0139069569999997</v>
      </c>
      <c r="I43" s="111">
        <f>VLOOKUP($D43,Résultats!$B$2:$AX$476,I$5,FALSE)</f>
        <v>3.8779050019999999</v>
      </c>
      <c r="J43" s="28">
        <f>VLOOKUP($D43,Résultats!$B$2:$AX$476,J$5,FALSE)</f>
        <v>4.0891866229999998</v>
      </c>
      <c r="K43" s="19">
        <f>VLOOKUP($D43,Résultats!$B$2:$AX$476,K$5,FALSE)</f>
        <v>4.2434221540000001</v>
      </c>
      <c r="L43" s="19">
        <f>VLOOKUP($D43,Résultats!$B$2:$AX$476,L$5,FALSE)</f>
        <v>4.3499156619999999</v>
      </c>
      <c r="M43" s="19">
        <f>VLOOKUP($D43,Résultats!$B$2:$AX$476,M$5,FALSE)</f>
        <v>4.1293408779999998</v>
      </c>
      <c r="N43" s="111">
        <f>VLOOKUP($D43,Résultats!$B$2:$AX$476,N$5,FALSE)</f>
        <v>3.9422336489999998</v>
      </c>
      <c r="O43" s="28">
        <f>VLOOKUP($D43,Résultats!$B$2:$AX$476,O$5,FALSE)</f>
        <v>3.8987158649999998</v>
      </c>
      <c r="P43" s="19">
        <f>VLOOKUP($D43,Résultats!$B$2:$AX$476,P$5,FALSE)</f>
        <v>3.8731299450000001</v>
      </c>
      <c r="Q43" s="19">
        <f>VLOOKUP($D43,Résultats!$B$2:$AX$476,Q$5,FALSE)</f>
        <v>3.8584591339999998</v>
      </c>
      <c r="R43" s="19">
        <f>VLOOKUP($D43,Résultats!$B$2:$AX$476,R$5,FALSE)</f>
        <v>3.8600139339999999</v>
      </c>
      <c r="S43" s="111">
        <f>VLOOKUP($D43,Résultats!$B$2:$AX$476,S$5,FALSE)</f>
        <v>3.86546192</v>
      </c>
      <c r="T43" s="120">
        <f>VLOOKUP($D43,Résultats!$B$2:$AX$476,T$5,FALSE)</f>
        <v>4.0907834479999998</v>
      </c>
      <c r="U43" s="120">
        <f>VLOOKUP($D43,Résultats!$B$2:$AX$476,U$5,FALSE)</f>
        <v>4.3346936700000001</v>
      </c>
      <c r="V43" s="120">
        <f>VLOOKUP($D43,Résultats!$B$2:$AX$476,V$5,FALSE)</f>
        <v>4.5479087810000003</v>
      </c>
      <c r="W43" s="120">
        <f>VLOOKUP($D43,Résultats!$B$2:$AX$476,W$5,FALSE)</f>
        <v>4.6904136459999997</v>
      </c>
      <c r="X43" s="3"/>
    </row>
    <row r="44" spans="1:39" x14ac:dyDescent="0.25">
      <c r="A44" s="3"/>
      <c r="B44" s="273"/>
      <c r="C44" s="7" t="s">
        <v>12</v>
      </c>
      <c r="D44" s="3" t="s">
        <v>127</v>
      </c>
      <c r="E44" s="20">
        <f>VLOOKUP($D44,Résultats!$B$2:$AX$476,E$5,FALSE)</f>
        <v>0.2237451053</v>
      </c>
      <c r="F44" s="20">
        <f>VLOOKUP($D44,Résultats!$B$2:$AX$476,F$5,FALSE)</f>
        <v>0.33593818640000001</v>
      </c>
      <c r="G44" s="113">
        <f>VLOOKUP($D44,Résultats!$B$2:$AX$476,G$5,FALSE)</f>
        <v>0.51613833819999999</v>
      </c>
      <c r="H44" s="20">
        <f>VLOOKUP($D44,Résultats!$B$2:$AX$476,H$5,FALSE)</f>
        <v>0.59017362340000001</v>
      </c>
      <c r="I44" s="114">
        <f>VLOOKUP($D44,Résultats!$B$2:$AX$476,I$5,FALSE)</f>
        <v>0.46095650929999998</v>
      </c>
      <c r="J44" s="113">
        <f>VLOOKUP($D44,Résultats!$B$2:$AX$476,J$5,FALSE)</f>
        <v>0.60705850319999999</v>
      </c>
      <c r="K44" s="20">
        <f>VLOOKUP($D44,Résultats!$B$2:$AX$476,K$5,FALSE)</f>
        <v>0.73953729560000003</v>
      </c>
      <c r="L44" s="20">
        <f>VLOOKUP($D44,Résultats!$B$2:$AX$476,L$5,FALSE)</f>
        <v>0.85699531799999995</v>
      </c>
      <c r="M44" s="20">
        <f>VLOOKUP($D44,Résultats!$B$2:$AX$476,M$5,FALSE)</f>
        <v>0.84197657179999996</v>
      </c>
      <c r="N44" s="114">
        <f>VLOOKUP($D44,Résultats!$B$2:$AX$476,N$5,FALSE)</f>
        <v>0.83306705400000003</v>
      </c>
      <c r="O44" s="113">
        <f>VLOOKUP($D44,Résultats!$B$2:$AX$476,O$5,FALSE)</f>
        <v>0.85904196389999998</v>
      </c>
      <c r="P44" s="20">
        <f>VLOOKUP($D44,Résultats!$B$2:$AX$476,P$5,FALSE)</f>
        <v>0.88856234950000001</v>
      </c>
      <c r="Q44" s="20">
        <f>VLOOKUP($D44,Résultats!$B$2:$AX$476,Q$5,FALSE)</f>
        <v>0.92044040169999997</v>
      </c>
      <c r="R44" s="20">
        <f>VLOOKUP($D44,Résultats!$B$2:$AX$476,R$5,FALSE)</f>
        <v>0.95499778629999998</v>
      </c>
      <c r="S44" s="114">
        <f>VLOOKUP($D44,Résultats!$B$2:$AX$476,S$5,FALSE)</f>
        <v>0.9906153607</v>
      </c>
      <c r="T44" s="122">
        <f>VLOOKUP($D44,Résultats!$B$2:$AX$476,T$5,FALSE)</f>
        <v>1.0913981150000001</v>
      </c>
      <c r="U44" s="122">
        <f>VLOOKUP($D44,Résultats!$B$2:$AX$476,U$5,FALSE)</f>
        <v>1.4765336849999999</v>
      </c>
      <c r="V44" s="122">
        <f>VLOOKUP($D44,Résultats!$B$2:$AX$476,V$5,FALSE)</f>
        <v>1.6111199460000001</v>
      </c>
      <c r="W44" s="122">
        <f>VLOOKUP($D44,Résultats!$B$2:$AX$476,W$5,FALSE)</f>
        <v>1.7575235149999999</v>
      </c>
      <c r="X44" s="3"/>
    </row>
    <row r="45" spans="1:39" x14ac:dyDescent="0.25">
      <c r="A45" s="3"/>
      <c r="B45" s="271" t="s">
        <v>163</v>
      </c>
      <c r="C45" s="5" t="s">
        <v>1</v>
      </c>
      <c r="D45" s="2" t="s">
        <v>115</v>
      </c>
      <c r="E45" s="6">
        <f>SUM(E46:E51)</f>
        <v>37.371999998299998</v>
      </c>
      <c r="F45" s="6">
        <f>SUM(F46:F51)</f>
        <v>36.193733154000007</v>
      </c>
      <c r="G45" s="109">
        <f t="shared" ref="G45:R45" si="11">SUM(G46:G51)</f>
        <v>35.5727158153</v>
      </c>
      <c r="H45" s="6">
        <f t="shared" si="11"/>
        <v>34.496221202600005</v>
      </c>
      <c r="I45" s="110">
        <f t="shared" si="11"/>
        <v>33.220591913699998</v>
      </c>
      <c r="J45" s="109">
        <f t="shared" si="11"/>
        <v>31.887058424899998</v>
      </c>
      <c r="K45" s="6">
        <f t="shared" si="11"/>
        <v>31.449611540200003</v>
      </c>
      <c r="L45" s="6">
        <f t="shared" si="11"/>
        <v>31.320992846100001</v>
      </c>
      <c r="M45" s="6">
        <f t="shared" si="11"/>
        <v>31.097108741699998</v>
      </c>
      <c r="N45" s="110">
        <f t="shared" si="11"/>
        <v>30.804212596799999</v>
      </c>
      <c r="O45" s="109">
        <f t="shared" si="11"/>
        <v>30.766567258499997</v>
      </c>
      <c r="P45" s="6">
        <f t="shared" si="11"/>
        <v>30.733775684299999</v>
      </c>
      <c r="Q45" s="6">
        <f t="shared" si="11"/>
        <v>30.664466809299999</v>
      </c>
      <c r="R45" s="6">
        <f t="shared" si="11"/>
        <v>30.579833647600001</v>
      </c>
      <c r="S45" s="110">
        <f>SUM(S46:S51)</f>
        <v>30.4916541692</v>
      </c>
      <c r="T45" s="119">
        <f>SUM(T46:T51)</f>
        <v>30.354560490099999</v>
      </c>
      <c r="U45" s="119">
        <f>SUM(U46:U51)</f>
        <v>30.475064526899999</v>
      </c>
      <c r="V45" s="119">
        <f>SUM(V46:V51)</f>
        <v>30.146097572399999</v>
      </c>
      <c r="W45" s="119">
        <f>SUM(W46:W51)</f>
        <v>29.802737860200004</v>
      </c>
      <c r="X45" s="3"/>
    </row>
    <row r="46" spans="1:39" x14ac:dyDescent="0.25">
      <c r="A46" s="3"/>
      <c r="B46" s="272"/>
      <c r="C46" s="3" t="s">
        <v>13</v>
      </c>
      <c r="D46" s="3" t="s">
        <v>130</v>
      </c>
      <c r="E46" s="19">
        <f>VLOOKUP($D46,Résultats!$B$2:$AX$476,E$5,FALSE)</f>
        <v>34.363901859999999</v>
      </c>
      <c r="F46" s="19">
        <f>VLOOKUP($D46,Résultats!$B$2:$AX$476,F$5,FALSE)</f>
        <v>30.95885187</v>
      </c>
      <c r="G46" s="28">
        <f>VLOOKUP($D46,Résultats!$B$2:$AX$476,G$5,FALSE)</f>
        <v>27.063772910000001</v>
      </c>
      <c r="H46" s="19">
        <f>VLOOKUP($D46,Résultats!$B$2:$AX$476,H$5,FALSE)</f>
        <v>24.758846519999999</v>
      </c>
      <c r="I46" s="111">
        <f>VLOOKUP($D46,Résultats!$B$2:$AX$476,I$5,FALSE)</f>
        <v>22.7369211</v>
      </c>
      <c r="J46" s="28">
        <f>VLOOKUP($D46,Résultats!$B$2:$AX$476,J$5,FALSE)</f>
        <v>21.724193039999999</v>
      </c>
      <c r="K46" s="19">
        <f>VLOOKUP($D46,Résultats!$B$2:$AX$476,K$5,FALSE)</f>
        <v>21.32950821</v>
      </c>
      <c r="L46" s="19">
        <f>VLOOKUP($D46,Résultats!$B$2:$AX$476,L$5,FALSE)</f>
        <v>21.147943120000001</v>
      </c>
      <c r="M46" s="19">
        <f>VLOOKUP($D46,Résultats!$B$2:$AX$476,M$5,FALSE)</f>
        <v>20.781069989999999</v>
      </c>
      <c r="N46" s="111">
        <f>VLOOKUP($D46,Résultats!$B$2:$AX$476,N$5,FALSE)</f>
        <v>20.368755069999999</v>
      </c>
      <c r="O46" s="28">
        <f>VLOOKUP($D46,Résultats!$B$2:$AX$476,O$5,FALSE)</f>
        <v>20.134763029999998</v>
      </c>
      <c r="P46" s="19">
        <f>VLOOKUP($D46,Résultats!$B$2:$AX$476,P$5,FALSE)</f>
        <v>19.904102399999999</v>
      </c>
      <c r="Q46" s="19">
        <f>VLOOKUP($D46,Résultats!$B$2:$AX$476,Q$5,FALSE)</f>
        <v>19.65016327</v>
      </c>
      <c r="R46" s="19">
        <f>VLOOKUP($D46,Résultats!$B$2:$AX$476,R$5,FALSE)</f>
        <v>19.381829280000002</v>
      </c>
      <c r="S46" s="111">
        <f>VLOOKUP($D46,Résultats!$B$2:$AX$476,S$5,FALSE)</f>
        <v>19.11221887</v>
      </c>
      <c r="T46" s="120">
        <f>VLOOKUP($D46,Résultats!$B$2:$AX$476,T$5,FALSE)</f>
        <v>18.107362689999999</v>
      </c>
      <c r="U46" s="120">
        <f>VLOOKUP($D46,Résultats!$B$2:$AX$476,U$5,FALSE)</f>
        <v>17.76092439</v>
      </c>
      <c r="V46" s="120">
        <f>VLOOKUP($D46,Résultats!$B$2:$AX$476,V$5,FALSE)</f>
        <v>17.043180629999998</v>
      </c>
      <c r="W46" s="120">
        <f>VLOOKUP($D46,Résultats!$B$2:$AX$476,W$5,FALSE)</f>
        <v>16.31256145</v>
      </c>
      <c r="X46" s="3"/>
    </row>
    <row r="47" spans="1:39" x14ac:dyDescent="0.25">
      <c r="A47" s="3"/>
      <c r="B47" s="272"/>
      <c r="C47" s="3" t="s">
        <v>14</v>
      </c>
      <c r="D47" s="3" t="s">
        <v>131</v>
      </c>
      <c r="E47" s="19">
        <f>VLOOKUP($D47,Résultats!$B$2:$AX$476,E$5,FALSE)</f>
        <v>1.60860863</v>
      </c>
      <c r="F47" s="19">
        <f>VLOOKUP($D47,Résultats!$B$2:$AX$476,F$5,FALSE)</f>
        <v>3.258491426</v>
      </c>
      <c r="G47" s="28">
        <f>VLOOKUP($D47,Résultats!$B$2:$AX$476,G$5,FALSE)</f>
        <v>6.416470071</v>
      </c>
      <c r="H47" s="19">
        <f>VLOOKUP($D47,Résultats!$B$2:$AX$476,H$5,FALSE)</f>
        <v>7.6947929500000001</v>
      </c>
      <c r="I47" s="111">
        <f>VLOOKUP($D47,Résultats!$B$2:$AX$476,I$5,FALSE)</f>
        <v>6.4441832640000003</v>
      </c>
      <c r="J47" s="28">
        <f>VLOOKUP($D47,Résultats!$B$2:$AX$476,J$5,FALSE)</f>
        <v>6.3862554640000004</v>
      </c>
      <c r="K47" s="19">
        <f>VLOOKUP($D47,Résultats!$B$2:$AX$476,K$5,FALSE)</f>
        <v>6.4926361379999999</v>
      </c>
      <c r="L47" s="19">
        <f>VLOOKUP($D47,Résultats!$B$2:$AX$476,L$5,FALSE)</f>
        <v>6.6554100309999997</v>
      </c>
      <c r="M47" s="19">
        <f>VLOOKUP($D47,Résultats!$B$2:$AX$476,M$5,FALSE)</f>
        <v>6.6284938349999996</v>
      </c>
      <c r="N47" s="111">
        <f>VLOOKUP($D47,Résultats!$B$2:$AX$476,N$5,FALSE)</f>
        <v>6.5868026220000004</v>
      </c>
      <c r="O47" s="28">
        <f>VLOOKUP($D47,Résultats!$B$2:$AX$476,O$5,FALSE)</f>
        <v>6.6598933239999996</v>
      </c>
      <c r="P47" s="19">
        <f>VLOOKUP($D47,Résultats!$B$2:$AX$476,P$5,FALSE)</f>
        <v>6.7339745779999998</v>
      </c>
      <c r="Q47" s="19">
        <f>VLOOKUP($D47,Résultats!$B$2:$AX$476,Q$5,FALSE)</f>
        <v>6.7999106119999997</v>
      </c>
      <c r="R47" s="19">
        <f>VLOOKUP($D47,Résultats!$B$2:$AX$476,R$5,FALSE)</f>
        <v>6.8626709410000002</v>
      </c>
      <c r="S47" s="111">
        <f>VLOOKUP($D47,Résultats!$B$2:$AX$476,S$5,FALSE)</f>
        <v>6.9242655580000001</v>
      </c>
      <c r="T47" s="120">
        <f>VLOOKUP($D47,Résultats!$B$2:$AX$476,T$5,FALSE)</f>
        <v>7.3210489970000001</v>
      </c>
      <c r="U47" s="120">
        <f>VLOOKUP($D47,Résultats!$B$2:$AX$476,U$5,FALSE)</f>
        <v>7.4265904660000004</v>
      </c>
      <c r="V47" s="120">
        <f>VLOOKUP($D47,Résultats!$B$2:$AX$476,V$5,FALSE)</f>
        <v>7.5063550130000003</v>
      </c>
      <c r="W47" s="120">
        <f>VLOOKUP($D47,Résultats!$B$2:$AX$476,W$5,FALSE)</f>
        <v>7.4275793390000002</v>
      </c>
      <c r="X47" s="3"/>
    </row>
    <row r="48" spans="1:39" x14ac:dyDescent="0.25">
      <c r="A48" s="3"/>
      <c r="B48" s="272"/>
      <c r="C48" s="3" t="s">
        <v>15</v>
      </c>
      <c r="D48" s="3" t="s">
        <v>132</v>
      </c>
      <c r="E48" s="19">
        <f>VLOOKUP($D48,Résultats!$B$2:$AX$476,E$5,FALSE)</f>
        <v>0.2010760788</v>
      </c>
      <c r="F48" s="19">
        <f>VLOOKUP($D48,Résultats!$B$2:$AX$476,F$5,FALSE)</f>
        <v>0.1065776467</v>
      </c>
      <c r="G48" s="28">
        <f>VLOOKUP($D48,Résultats!$B$2:$AX$476,G$5,FALSE)</f>
        <v>9.3556144100000002E-2</v>
      </c>
      <c r="H48" s="19">
        <f>VLOOKUP($D48,Résultats!$B$2:$AX$476,H$5,FALSE)</f>
        <v>8.5706799700000003E-2</v>
      </c>
      <c r="I48" s="111">
        <f>VLOOKUP($D48,Résultats!$B$2:$AX$476,I$5,FALSE)</f>
        <v>0.36039756820000002</v>
      </c>
      <c r="J48" s="28">
        <f>VLOOKUP($D48,Résultats!$B$2:$AX$476,J$5,FALSE)</f>
        <v>0.32360292909999999</v>
      </c>
      <c r="K48" s="19">
        <f>VLOOKUP($D48,Résultats!$B$2:$AX$476,K$5,FALSE)</f>
        <v>0.29758793729999999</v>
      </c>
      <c r="L48" s="19">
        <f>VLOOKUP($D48,Résultats!$B$2:$AX$476,L$5,FALSE)</f>
        <v>0.27531410439999998</v>
      </c>
      <c r="M48" s="19">
        <f>VLOOKUP($D48,Résultats!$B$2:$AX$476,M$5,FALSE)</f>
        <v>0.35121208390000003</v>
      </c>
      <c r="N48" s="111">
        <f>VLOOKUP($D48,Résultats!$B$2:$AX$476,N$5,FALSE)</f>
        <v>0.42608645039999998</v>
      </c>
      <c r="O48" s="28">
        <f>VLOOKUP($D48,Résultats!$B$2:$AX$476,O$5,FALSE)</f>
        <v>0.425242281</v>
      </c>
      <c r="P48" s="19">
        <f>VLOOKUP($D48,Résultats!$B$2:$AX$476,P$5,FALSE)</f>
        <v>0.42446543799999997</v>
      </c>
      <c r="Q48" s="19">
        <f>VLOOKUP($D48,Résultats!$B$2:$AX$476,Q$5,FALSE)</f>
        <v>0.4231848272</v>
      </c>
      <c r="R48" s="19">
        <f>VLOOKUP($D48,Résultats!$B$2:$AX$476,R$5,FALSE)</f>
        <v>0.4215856322</v>
      </c>
      <c r="S48" s="111">
        <f>VLOOKUP($D48,Résultats!$B$2:$AX$476,S$5,FALSE)</f>
        <v>0.41993950260000001</v>
      </c>
      <c r="T48" s="120">
        <f>VLOOKUP($D48,Résultats!$B$2:$AX$476,T$5,FALSE)</f>
        <v>0.4950139288</v>
      </c>
      <c r="U48" s="120">
        <f>VLOOKUP($D48,Résultats!$B$2:$AX$476,U$5,FALSE)</f>
        <v>0.59277966709999996</v>
      </c>
      <c r="V48" s="120">
        <f>VLOOKUP($D48,Résultats!$B$2:$AX$476,V$5,FALSE)</f>
        <v>0.67213444769999997</v>
      </c>
      <c r="W48" s="120">
        <f>VLOOKUP($D48,Résultats!$B$2:$AX$476,W$5,FALSE)</f>
        <v>0.73408369669999995</v>
      </c>
      <c r="X48" s="3"/>
    </row>
    <row r="49" spans="1:24" x14ac:dyDescent="0.25">
      <c r="A49" s="3"/>
      <c r="B49" s="272"/>
      <c r="C49" s="3" t="s">
        <v>16</v>
      </c>
      <c r="D49" s="3" t="s">
        <v>133</v>
      </c>
      <c r="E49" s="19">
        <f>VLOOKUP($D49,Résultats!$B$2:$AX$476,E$5,FALSE)</f>
        <v>0.59518519319999996</v>
      </c>
      <c r="F49" s="19">
        <f>VLOOKUP($D49,Résultats!$B$2:$AX$476,F$5,FALSE)</f>
        <v>0.48104710150000002</v>
      </c>
      <c r="G49" s="28">
        <f>VLOOKUP($D49,Résultats!$B$2:$AX$476,G$5,FALSE)</f>
        <v>0.46709547359999998</v>
      </c>
      <c r="H49" s="19">
        <f>VLOOKUP($D49,Résultats!$B$2:$AX$476,H$5,FALSE)</f>
        <v>0.4425400491</v>
      </c>
      <c r="I49" s="111">
        <f>VLOOKUP($D49,Résultats!$B$2:$AX$476,I$5,FALSE)</f>
        <v>1.213603561</v>
      </c>
      <c r="J49" s="28">
        <f>VLOOKUP($D49,Résultats!$B$2:$AX$476,J$5,FALSE)</f>
        <v>1.0189885329999999</v>
      </c>
      <c r="K49" s="19">
        <f>VLOOKUP($D49,Résultats!$B$2:$AX$476,K$5,FALSE)</f>
        <v>0.86402473960000004</v>
      </c>
      <c r="L49" s="19">
        <f>VLOOKUP($D49,Résultats!$B$2:$AX$476,L$5,FALSE)</f>
        <v>0.72289661130000005</v>
      </c>
      <c r="M49" s="19">
        <f>VLOOKUP($D49,Résultats!$B$2:$AX$476,M$5,FALSE)</f>
        <v>0.72886728999999995</v>
      </c>
      <c r="N49" s="111">
        <f>VLOOKUP($D49,Résultats!$B$2:$AX$476,N$5,FALSE)</f>
        <v>0.73318550650000003</v>
      </c>
      <c r="O49" s="28">
        <f>VLOOKUP($D49,Résultats!$B$2:$AX$476,O$5,FALSE)</f>
        <v>0.73289682970000003</v>
      </c>
      <c r="P49" s="19">
        <f>VLOOKUP($D49,Résultats!$B$2:$AX$476,P$5,FALSE)</f>
        <v>0.73272332559999998</v>
      </c>
      <c r="Q49" s="19">
        <f>VLOOKUP($D49,Résultats!$B$2:$AX$476,Q$5,FALSE)</f>
        <v>0.73167813510000002</v>
      </c>
      <c r="R49" s="19">
        <f>VLOOKUP($D49,Résultats!$B$2:$AX$476,R$5,FALSE)</f>
        <v>0.72979830700000003</v>
      </c>
      <c r="S49" s="111">
        <f>VLOOKUP($D49,Résultats!$B$2:$AX$476,S$5,FALSE)</f>
        <v>0.72783321160000003</v>
      </c>
      <c r="T49" s="120">
        <f>VLOOKUP($D49,Résultats!$B$2:$AX$476,T$5,FALSE)</f>
        <v>0.70068123709999997</v>
      </c>
      <c r="U49" s="120">
        <f>VLOOKUP($D49,Résultats!$B$2:$AX$476,U$5,FALSE)</f>
        <v>0.69093444599999998</v>
      </c>
      <c r="V49" s="120">
        <f>VLOOKUP($D49,Résultats!$B$2:$AX$476,V$5,FALSE)</f>
        <v>0.67843217479999995</v>
      </c>
      <c r="W49" s="120">
        <f>VLOOKUP($D49,Résultats!$B$2:$AX$476,W$5,FALSE)</f>
        <v>0.67585187899999999</v>
      </c>
      <c r="X49" s="3"/>
    </row>
    <row r="50" spans="1:24" x14ac:dyDescent="0.25">
      <c r="A50" s="3"/>
      <c r="B50" s="272"/>
      <c r="C50" s="3" t="s">
        <v>17</v>
      </c>
      <c r="D50" s="3" t="s">
        <v>134</v>
      </c>
      <c r="E50" s="19">
        <f>VLOOKUP($D50,Résultats!$B$2:$AX$476,E$5,FALSE)</f>
        <v>0.2010760788</v>
      </c>
      <c r="F50" s="19">
        <f>VLOOKUP($D50,Résultats!$B$2:$AX$476,F$5,FALSE)</f>
        <v>0.26782696979999998</v>
      </c>
      <c r="G50" s="28">
        <f>VLOOKUP($D50,Résultats!$B$2:$AX$476,G$5,FALSE)</f>
        <v>0.2883665326</v>
      </c>
      <c r="H50" s="19">
        <f>VLOOKUP($D50,Résultats!$B$2:$AX$476,H$5,FALSE)</f>
        <v>0.28278037979999998</v>
      </c>
      <c r="I50" s="111">
        <f>VLOOKUP($D50,Résultats!$B$2:$AX$476,I$5,FALSE)</f>
        <v>0.31518372750000001</v>
      </c>
      <c r="J50" s="28">
        <f>VLOOKUP($D50,Résultats!$B$2:$AX$476,J$5,FALSE)</f>
        <v>0.29295941980000001</v>
      </c>
      <c r="K50" s="19">
        <f>VLOOKUP($D50,Résultats!$B$2:$AX$476,K$5,FALSE)</f>
        <v>0.2796905563</v>
      </c>
      <c r="L50" s="19">
        <f>VLOOKUP($D50,Résultats!$B$2:$AX$476,L$5,FALSE)</f>
        <v>0.26951927440000001</v>
      </c>
      <c r="M50" s="19">
        <f>VLOOKUP($D50,Résultats!$B$2:$AX$476,M$5,FALSE)</f>
        <v>0.27219607979999999</v>
      </c>
      <c r="N50" s="111">
        <f>VLOOKUP($D50,Résultats!$B$2:$AX$476,N$5,FALSE)</f>
        <v>0.27425437990000001</v>
      </c>
      <c r="O50" s="28">
        <f>VLOOKUP($D50,Résultats!$B$2:$AX$476,O$5,FALSE)</f>
        <v>0.27701565480000001</v>
      </c>
      <c r="P50" s="19">
        <f>VLOOKUP($D50,Résultats!$B$2:$AX$476,P$5,FALSE)</f>
        <v>0.27981833769999997</v>
      </c>
      <c r="Q50" s="19">
        <f>VLOOKUP($D50,Résultats!$B$2:$AX$476,Q$5,FALSE)</f>
        <v>0.28228304900000001</v>
      </c>
      <c r="R50" s="19">
        <f>VLOOKUP($D50,Résultats!$B$2:$AX$476,R$5,FALSE)</f>
        <v>0.28450857140000002</v>
      </c>
      <c r="S50" s="111">
        <f>VLOOKUP($D50,Résultats!$B$2:$AX$476,S$5,FALSE)</f>
        <v>0.28668746899999997</v>
      </c>
      <c r="T50" s="120">
        <f>VLOOKUP($D50,Résultats!$B$2:$AX$476,T$5,FALSE)</f>
        <v>0.27716102419999999</v>
      </c>
      <c r="U50" s="120">
        <f>VLOOKUP($D50,Résultats!$B$2:$AX$476,U$5,FALSE)</f>
        <v>0.27428242879999998</v>
      </c>
      <c r="V50" s="120">
        <f>VLOOKUP($D50,Résultats!$B$2:$AX$476,V$5,FALSE)</f>
        <v>0.27074350990000001</v>
      </c>
      <c r="W50" s="120">
        <f>VLOOKUP($D50,Résultats!$B$2:$AX$476,W$5,FALSE)</f>
        <v>0.27032279749999999</v>
      </c>
      <c r="X50" s="3"/>
    </row>
    <row r="51" spans="1:24" x14ac:dyDescent="0.25">
      <c r="A51" s="3"/>
      <c r="B51" s="273"/>
      <c r="C51" s="7" t="s">
        <v>12</v>
      </c>
      <c r="D51" s="3" t="s">
        <v>135</v>
      </c>
      <c r="E51" s="20">
        <f>VLOOKUP($D51,Résultats!$B$2:$AX$476,E$5,FALSE)</f>
        <v>0.4021521575</v>
      </c>
      <c r="F51" s="20">
        <f>VLOOKUP($D51,Résultats!$B$2:$AX$476,F$5,FALSE)</f>
        <v>1.12093814</v>
      </c>
      <c r="G51" s="113">
        <f>VLOOKUP($D51,Résultats!$B$2:$AX$476,G$5,FALSE)</f>
        <v>1.243454684</v>
      </c>
      <c r="H51" s="20">
        <f>VLOOKUP($D51,Résultats!$B$2:$AX$476,H$5,FALSE)</f>
        <v>1.231554504</v>
      </c>
      <c r="I51" s="114">
        <f>VLOOKUP($D51,Résultats!$B$2:$AX$476,I$5,FALSE)</f>
        <v>2.150302693</v>
      </c>
      <c r="J51" s="113">
        <f>VLOOKUP($D51,Résultats!$B$2:$AX$476,J$5,FALSE)</f>
        <v>2.1410590389999999</v>
      </c>
      <c r="K51" s="20">
        <f>VLOOKUP($D51,Résultats!$B$2:$AX$476,K$5,FALSE)</f>
        <v>2.1861639589999999</v>
      </c>
      <c r="L51" s="20">
        <f>VLOOKUP($D51,Résultats!$B$2:$AX$476,L$5,FALSE)</f>
        <v>2.2499097049999999</v>
      </c>
      <c r="M51" s="20">
        <f>VLOOKUP($D51,Résultats!$B$2:$AX$476,M$5,FALSE)</f>
        <v>2.3352694629999999</v>
      </c>
      <c r="N51" s="114">
        <f>VLOOKUP($D51,Résultats!$B$2:$AX$476,N$5,FALSE)</f>
        <v>2.4151285680000001</v>
      </c>
      <c r="O51" s="113">
        <f>VLOOKUP($D51,Résultats!$B$2:$AX$476,O$5,FALSE)</f>
        <v>2.536756139</v>
      </c>
      <c r="P51" s="20">
        <f>VLOOKUP($D51,Résultats!$B$2:$AX$476,P$5,FALSE)</f>
        <v>2.658691605</v>
      </c>
      <c r="Q51" s="20">
        <f>VLOOKUP($D51,Résultats!$B$2:$AX$476,Q$5,FALSE)</f>
        <v>2.7772469160000002</v>
      </c>
      <c r="R51" s="20">
        <f>VLOOKUP($D51,Résultats!$B$2:$AX$476,R$5,FALSE)</f>
        <v>2.8994409160000001</v>
      </c>
      <c r="S51" s="114">
        <f>VLOOKUP($D51,Résultats!$B$2:$AX$476,S$5,FALSE)</f>
        <v>3.0207095580000001</v>
      </c>
      <c r="T51" s="122">
        <f>VLOOKUP($D51,Résultats!$B$2:$AX$476,T$5,FALSE)</f>
        <v>3.4532926129999999</v>
      </c>
      <c r="U51" s="122">
        <f>VLOOKUP($D51,Résultats!$B$2:$AX$476,U$5,FALSE)</f>
        <v>3.7295531290000001</v>
      </c>
      <c r="V51" s="122">
        <f>VLOOKUP($D51,Résultats!$B$2:$AX$476,V$5,FALSE)</f>
        <v>3.9752517969999999</v>
      </c>
      <c r="W51" s="122">
        <f>VLOOKUP($D51,Résultats!$B$2:$AX$476,W$5,FALSE)</f>
        <v>4.3823386979999999</v>
      </c>
      <c r="X51" s="3"/>
    </row>
    <row r="52" spans="1:24" x14ac:dyDescent="0.25">
      <c r="A52" s="3"/>
      <c r="B52" s="207" t="s">
        <v>8</v>
      </c>
      <c r="C52" s="2"/>
      <c r="D52" s="17" t="s">
        <v>116</v>
      </c>
      <c r="E52" s="6">
        <f>VLOOKUP($D52,Résultats!$B$2:$AX$476,E$5,FALSE)</f>
        <v>5.7508898210000003</v>
      </c>
      <c r="F52" s="6">
        <f>VLOOKUP($D52,Résultats!$B$2:$AX$476,F$5,FALSE)</f>
        <v>4.5163766479999996</v>
      </c>
      <c r="G52" s="109">
        <f>VLOOKUP($D52,Résultats!$B$2:$AX$476,G$5,FALSE)</f>
        <v>2.8046488950000001</v>
      </c>
      <c r="H52" s="6">
        <f>VLOOKUP($D52,Résultats!$B$2:$AX$476,H$5,FALSE)</f>
        <v>2.6093244900000001</v>
      </c>
      <c r="I52" s="110">
        <f>VLOOKUP($D52,Résultats!$B$2:$AX$476,I$5,FALSE)</f>
        <v>2.423270713</v>
      </c>
      <c r="J52" s="109">
        <f>VLOOKUP($D52,Résultats!$B$2:$AX$476,J$5,FALSE)</f>
        <v>2.3439681210000001</v>
      </c>
      <c r="K52" s="6">
        <f>VLOOKUP($D52,Résultats!$B$2:$AX$476,K$5,FALSE)</f>
        <v>2.3533831200000002</v>
      </c>
      <c r="L52" s="6">
        <f>VLOOKUP($D52,Résultats!$B$2:$AX$476,L$5,FALSE)</f>
        <v>2.4029645130000001</v>
      </c>
      <c r="M52" s="6">
        <f>VLOOKUP($D52,Résultats!$B$2:$AX$476,M$5,FALSE)</f>
        <v>2.4508022330000001</v>
      </c>
      <c r="N52" s="110">
        <f>VLOOKUP($D52,Résultats!$B$2:$AX$476,N$5,FALSE)</f>
        <v>2.4938068859999998</v>
      </c>
      <c r="O52" s="109">
        <f>VLOOKUP($D52,Résultats!$B$2:$AX$476,O$5,FALSE)</f>
        <v>2.5229803880000001</v>
      </c>
      <c r="P52" s="6">
        <f>VLOOKUP($D52,Résultats!$B$2:$AX$476,P$5,FALSE)</f>
        <v>2.5523503010000002</v>
      </c>
      <c r="Q52" s="6">
        <f>VLOOKUP($D52,Résultats!$B$2:$AX$476,Q$5,FALSE)</f>
        <v>2.581939958</v>
      </c>
      <c r="R52" s="6">
        <f>VLOOKUP($D52,Résultats!$B$2:$AX$476,R$5,FALSE)</f>
        <v>2.613902414</v>
      </c>
      <c r="S52" s="110">
        <f>VLOOKUP($D52,Résultats!$B$2:$AX$476,S$5,FALSE)</f>
        <v>2.6486137099999998</v>
      </c>
      <c r="T52" s="119">
        <f>VLOOKUP($D52,Résultats!$B$2:$AX$476,T$5,FALSE)</f>
        <v>2.827091244</v>
      </c>
      <c r="U52" s="119">
        <f>VLOOKUP($D52,Résultats!$B$2:$AX$476,U$5,FALSE)</f>
        <v>3.0181138179999998</v>
      </c>
      <c r="V52" s="119">
        <f>VLOOKUP($D52,Résultats!$B$2:$AX$476,V$5,FALSE)</f>
        <v>3.1934169720000001</v>
      </c>
      <c r="W52" s="119">
        <f>VLOOKUP($D52,Résultats!$B$2:$AX$476,W$5,FALSE)</f>
        <v>3.3892655629999999</v>
      </c>
      <c r="X52" s="3"/>
    </row>
    <row r="53" spans="1:24" x14ac:dyDescent="0.25">
      <c r="A53" s="3"/>
      <c r="B53" s="206" t="s">
        <v>1</v>
      </c>
      <c r="C53" s="2"/>
      <c r="D53" s="2" t="s">
        <v>117</v>
      </c>
      <c r="E53" s="9">
        <f>E52+E45+E36+E33</f>
        <v>164.93047090019999</v>
      </c>
      <c r="F53" s="9">
        <f>F52+F45+F36+F33</f>
        <v>152.61814870479998</v>
      </c>
      <c r="G53" s="29">
        <f t="shared" ref="G53:R53" si="12">G52+G45+G36+G33</f>
        <v>147.39931241840003</v>
      </c>
      <c r="H53" s="9">
        <f t="shared" si="12"/>
        <v>145.2396540917</v>
      </c>
      <c r="I53" s="115">
        <f t="shared" si="12"/>
        <v>142.42196923750001</v>
      </c>
      <c r="J53" s="29">
        <f t="shared" si="12"/>
        <v>140.5507252946</v>
      </c>
      <c r="K53" s="9">
        <f t="shared" si="12"/>
        <v>139.5717040019</v>
      </c>
      <c r="L53" s="9">
        <f t="shared" si="12"/>
        <v>138.59399030510002</v>
      </c>
      <c r="M53" s="9">
        <f t="shared" si="12"/>
        <v>137.36064076779999</v>
      </c>
      <c r="N53" s="115">
        <f t="shared" si="12"/>
        <v>136.13558996969999</v>
      </c>
      <c r="O53" s="29">
        <f t="shared" si="12"/>
        <v>135.18318264129999</v>
      </c>
      <c r="P53" s="9">
        <f t="shared" si="12"/>
        <v>134.638664138</v>
      </c>
      <c r="Q53" s="9">
        <f t="shared" si="12"/>
        <v>134.32175348020002</v>
      </c>
      <c r="R53" s="9">
        <f t="shared" si="12"/>
        <v>134.17252597570001</v>
      </c>
      <c r="S53" s="115">
        <f>S52+S45+S36+S33</f>
        <v>134.1526484561</v>
      </c>
      <c r="T53" s="123">
        <f>T52+T45+T36+T33</f>
        <v>133.91951660390001</v>
      </c>
      <c r="U53" s="123">
        <f>U52+U45+U36+U33</f>
        <v>134.52109147140001</v>
      </c>
      <c r="V53" s="123">
        <f>V52+V45+V36+V33</f>
        <v>134.7540297617</v>
      </c>
      <c r="W53" s="123">
        <f>W52+W45+W36+W33</f>
        <v>134.72479041740002</v>
      </c>
      <c r="X53" s="3"/>
    </row>
    <row r="54" spans="1:24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</sheetData>
  <mergeCells count="6">
    <mergeCell ref="B45:B51"/>
    <mergeCell ref="B7:B9"/>
    <mergeCell ref="B10:B18"/>
    <mergeCell ref="B19:B25"/>
    <mergeCell ref="B33:B35"/>
    <mergeCell ref="B36:B44"/>
  </mergeCells>
  <pageMargins left="0.7" right="0.7" top="0.75" bottom="0.75" header="0.3" footer="0.3"/>
  <ignoredErrors>
    <ignoredError sqref="F10:W10 E19:W19 E10" formula="1"/>
  </ignoredErrors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AG345"/>
  <sheetViews>
    <sheetView tabSelected="1" topLeftCell="A4" zoomScale="77" zoomScaleNormal="77" workbookViewId="0">
      <selection activeCell="M6" sqref="M6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15.7109375" customWidth="1"/>
    <col min="4" max="4" width="15.7109375" hidden="1" customWidth="1"/>
    <col min="5" max="5" width="24" hidden="1" customWidth="1"/>
    <col min="6" max="6" width="25.42578125" hidden="1" customWidth="1"/>
    <col min="7" max="7" width="24.5703125" hidden="1" customWidth="1"/>
    <col min="8" max="8" width="15.7109375" customWidth="1"/>
    <col min="9" max="9" width="14" customWidth="1"/>
    <col min="11" max="11" width="11.42578125" customWidth="1"/>
    <col min="14" max="14" width="24.85546875" style="3" customWidth="1"/>
    <col min="20" max="20" width="11.42578125" style="3"/>
    <col min="21" max="21" width="15.7109375" customWidth="1"/>
    <col min="22" max="22" width="15.7109375" hidden="1" customWidth="1"/>
    <col min="23" max="23" width="24" hidden="1" customWidth="1"/>
    <col min="24" max="24" width="25.42578125" hidden="1" customWidth="1"/>
    <col min="25" max="25" width="24.5703125" hidden="1" customWidth="1"/>
    <col min="26" max="26" width="15.7109375" customWidth="1"/>
    <col min="27" max="27" width="14" customWidth="1"/>
    <col min="29" max="29" width="11.42578125" customWidth="1"/>
    <col min="31" max="33" width="11.42578125" style="3"/>
  </cols>
  <sheetData>
    <row r="1" spans="1:30" ht="28.5" x14ac:dyDescent="0.45">
      <c r="A1" s="225" t="s">
        <v>244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O1" s="3"/>
      <c r="P1" s="3"/>
      <c r="Q1" s="3"/>
      <c r="R1" s="3"/>
      <c r="S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B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O2" s="3"/>
      <c r="P2" s="3"/>
      <c r="Q2" s="3"/>
      <c r="R2" s="3"/>
      <c r="S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23.25" x14ac:dyDescent="0.35">
      <c r="A3" s="1" t="s">
        <v>228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O3" s="3"/>
      <c r="P3" s="3"/>
      <c r="Q3" s="3"/>
      <c r="R3" s="65"/>
      <c r="S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23.25" x14ac:dyDescent="0.35">
      <c r="A4" s="194" t="str">
        <f>Résultats!B1</f>
        <v>TEND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O4" s="3"/>
      <c r="P4" s="3"/>
      <c r="Q4" s="3"/>
      <c r="R4" s="65"/>
      <c r="S4" s="3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ht="23.25" x14ac:dyDescent="0.35">
      <c r="A5" s="1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O5" s="3"/>
      <c r="P5" s="3"/>
      <c r="Q5" s="3"/>
      <c r="R5" s="65"/>
      <c r="S5" s="3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ht="18.75" x14ac:dyDescent="0.3">
      <c r="B6" s="66"/>
      <c r="C6" s="66"/>
      <c r="D6" s="66"/>
      <c r="E6" s="66"/>
      <c r="F6" s="66"/>
      <c r="G6" s="66"/>
      <c r="H6" s="66"/>
      <c r="I6" s="66"/>
      <c r="J6" s="3"/>
      <c r="K6" s="3"/>
      <c r="M6" s="3"/>
      <c r="O6" s="3"/>
      <c r="P6" s="3"/>
      <c r="Q6" s="3"/>
      <c r="R6" s="65"/>
      <c r="S6" s="65"/>
      <c r="T6" s="66"/>
      <c r="U6" s="66"/>
      <c r="V6" s="66"/>
      <c r="W6" s="66"/>
      <c r="X6" s="66"/>
      <c r="Y6" s="66"/>
      <c r="Z6" s="66"/>
      <c r="AA6" s="66"/>
      <c r="AB6" s="3"/>
      <c r="AC6" s="3"/>
    </row>
    <row r="7" spans="1:30" ht="18.75" x14ac:dyDescent="0.3">
      <c r="C7" s="65" t="s">
        <v>229</v>
      </c>
      <c r="I7" s="3"/>
      <c r="J7" s="3"/>
      <c r="K7" s="3"/>
      <c r="L7" s="3"/>
      <c r="M7" s="3"/>
      <c r="N7" s="65" t="s">
        <v>230</v>
      </c>
      <c r="O7" s="3"/>
      <c r="P7" s="3"/>
      <c r="Q7" s="3"/>
      <c r="R7" s="3"/>
      <c r="S7" s="3"/>
      <c r="U7" s="65" t="s">
        <v>229</v>
      </c>
      <c r="AA7" s="3"/>
      <c r="AB7" s="3"/>
      <c r="AC7" s="3"/>
      <c r="AD7" s="3"/>
    </row>
    <row r="8" spans="1:30" ht="23.25" x14ac:dyDescent="0.35">
      <c r="B8" s="70"/>
      <c r="C8" s="66" t="s">
        <v>160</v>
      </c>
      <c r="D8" s="3"/>
      <c r="E8" s="66"/>
      <c r="F8" s="66"/>
      <c r="G8" s="66"/>
      <c r="H8" s="66"/>
      <c r="I8" s="66"/>
      <c r="J8" s="66"/>
      <c r="K8" s="66"/>
      <c r="L8" s="3"/>
      <c r="M8" s="3"/>
      <c r="N8" t="s">
        <v>231</v>
      </c>
      <c r="U8" s="66" t="s">
        <v>160</v>
      </c>
      <c r="V8" s="3"/>
      <c r="W8" s="66"/>
      <c r="X8" s="66"/>
      <c r="Y8" s="66"/>
      <c r="Z8" s="66"/>
      <c r="AA8" s="66"/>
      <c r="AB8" s="66"/>
      <c r="AC8" s="66"/>
      <c r="AD8" s="3"/>
    </row>
    <row r="9" spans="1:30" x14ac:dyDescent="0.25">
      <c r="B9" s="66"/>
      <c r="C9" s="3"/>
      <c r="D9" s="3"/>
      <c r="E9" s="3"/>
      <c r="F9" s="3"/>
      <c r="G9" s="3"/>
      <c r="H9" s="66"/>
      <c r="I9" s="66"/>
      <c r="J9" s="66"/>
      <c r="K9" s="66"/>
      <c r="L9" s="3"/>
      <c r="M9" s="3"/>
      <c r="O9" s="3"/>
      <c r="P9" s="3"/>
      <c r="Q9" s="3"/>
      <c r="R9" s="3"/>
      <c r="S9" s="3"/>
      <c r="U9" s="3"/>
      <c r="V9" s="3"/>
      <c r="W9" s="3"/>
      <c r="X9" s="3"/>
      <c r="Y9" s="3"/>
      <c r="Z9" s="66"/>
      <c r="AA9" s="66"/>
      <c r="AB9" s="66"/>
      <c r="AC9" s="66"/>
      <c r="AD9" s="3"/>
    </row>
    <row r="10" spans="1:30" ht="31.5" x14ac:dyDescent="0.35">
      <c r="B10" s="66"/>
      <c r="C10" s="174">
        <v>2015</v>
      </c>
      <c r="D10" s="175"/>
      <c r="E10" s="175"/>
      <c r="F10" s="175"/>
      <c r="G10" s="175"/>
      <c r="H10" s="101" t="s">
        <v>36</v>
      </c>
      <c r="I10" s="101" t="s">
        <v>159</v>
      </c>
      <c r="J10" s="101" t="s">
        <v>38</v>
      </c>
      <c r="K10" s="101" t="s">
        <v>158</v>
      </c>
      <c r="L10" s="118" t="s">
        <v>1</v>
      </c>
      <c r="M10" s="25"/>
      <c r="N10" s="174">
        <v>2015</v>
      </c>
      <c r="O10" s="170" t="s">
        <v>36</v>
      </c>
      <c r="P10" s="101" t="s">
        <v>159</v>
      </c>
      <c r="Q10" s="101" t="s">
        <v>38</v>
      </c>
      <c r="R10" s="101" t="s">
        <v>158</v>
      </c>
      <c r="S10" s="118" t="s">
        <v>1</v>
      </c>
      <c r="U10" s="174">
        <v>2015</v>
      </c>
      <c r="V10" s="175"/>
      <c r="W10" s="175"/>
      <c r="X10" s="175"/>
      <c r="Y10" s="175"/>
      <c r="Z10" s="101" t="s">
        <v>36</v>
      </c>
      <c r="AA10" s="101" t="s">
        <v>159</v>
      </c>
      <c r="AB10" s="101" t="s">
        <v>38</v>
      </c>
      <c r="AC10" s="101" t="s">
        <v>158</v>
      </c>
      <c r="AD10" s="118" t="s">
        <v>1</v>
      </c>
    </row>
    <row r="11" spans="1:30" x14ac:dyDescent="0.25">
      <c r="C11" s="176" t="s">
        <v>18</v>
      </c>
      <c r="H11" s="8">
        <f>SUM(H12:H13)</f>
        <v>0</v>
      </c>
      <c r="I11" s="8">
        <f>SUM(I12:I13)</f>
        <v>44.680924829999995</v>
      </c>
      <c r="J11" s="8">
        <f>SUM(J12:J13)</f>
        <v>1.1665782955999999</v>
      </c>
      <c r="K11" s="8">
        <f>SUM(K12:K13)</f>
        <v>0.22983982324339999</v>
      </c>
      <c r="L11" s="121">
        <f>SUM(H11:K11)</f>
        <v>46.077342948843395</v>
      </c>
      <c r="M11" s="99"/>
      <c r="N11" s="179" t="s">
        <v>18</v>
      </c>
      <c r="O11" s="36">
        <f>'[1]Bilan 2015'!$X$46</f>
        <v>0</v>
      </c>
      <c r="P11" s="35">
        <f>SUM('[1]Bilan 2015'!$X$41:$X$43)</f>
        <v>42.748696780825377</v>
      </c>
      <c r="Q11" s="35">
        <f>'[1]Bilan 2015'!$X$13</f>
        <v>0.94471195184866696</v>
      </c>
      <c r="R11" s="35">
        <f>('[1]Bilan 2015'!$X$22+'[1]Bilan 2015'!$X$30+SUM('[1]Bilan 2015'!$X$36:$X$40)+SUM('[1]Bilan 2015'!$X$44:$X$45)+'[1]Bilan 2015'!$X$47)</f>
        <v>7.267406707154804E-2</v>
      </c>
      <c r="S11" s="171">
        <f>SUM(O11:R11)</f>
        <v>43.76608279974559</v>
      </c>
      <c r="U11" s="176" t="s">
        <v>18</v>
      </c>
      <c r="Z11" s="8">
        <v>0</v>
      </c>
      <c r="AA11" s="8">
        <v>42.940346469999994</v>
      </c>
      <c r="AB11" s="8">
        <v>1.1428389529999998</v>
      </c>
      <c r="AC11" s="8">
        <v>0.22968982344819999</v>
      </c>
      <c r="AD11" s="121">
        <v>44.312875246448193</v>
      </c>
    </row>
    <row r="12" spans="1:30" x14ac:dyDescent="0.25">
      <c r="C12" s="177" t="s">
        <v>19</v>
      </c>
      <c r="D12" t="s">
        <v>89</v>
      </c>
      <c r="E12" t="s">
        <v>90</v>
      </c>
      <c r="F12" t="s">
        <v>91</v>
      </c>
      <c r="G12" t="s">
        <v>92</v>
      </c>
      <c r="H12" s="19">
        <f>VLOOKUP(D12,Résultats!$B$2:$AX$476,'T energie vecteurs'!F5,FALSE)</f>
        <v>0</v>
      </c>
      <c r="I12" s="19">
        <f>VLOOKUP(E12,Résultats!$B$2:$AX$476,'T energie vecteurs'!F5,FALSE)</f>
        <v>27.586641759999999</v>
      </c>
      <c r="J12" s="19">
        <f>VLOOKUP(F12,Résultats!$B$2:$AX$476,'T energie vecteurs'!F5,FALSE)</f>
        <v>3.08606926E-2</v>
      </c>
      <c r="K12" s="19">
        <f>VLOOKUP(G12,Résultats!$B$2:$AX$476,'T energie vecteurs'!F5,FALSE)</f>
        <v>1.3264743399999999E-5</v>
      </c>
      <c r="L12" s="120">
        <f t="shared" ref="L12:L20" si="0">SUM(H12:K12)</f>
        <v>27.617515717343402</v>
      </c>
      <c r="M12" s="19"/>
      <c r="N12" s="177" t="s">
        <v>19</v>
      </c>
      <c r="O12" s="172"/>
      <c r="P12" s="19"/>
      <c r="Q12" s="55"/>
      <c r="R12" s="19"/>
      <c r="S12" s="120"/>
      <c r="U12" s="177" t="s">
        <v>19</v>
      </c>
      <c r="V12" t="s">
        <v>89</v>
      </c>
      <c r="W12" t="s">
        <v>90</v>
      </c>
      <c r="X12" t="s">
        <v>91</v>
      </c>
      <c r="Y12" t="s">
        <v>92</v>
      </c>
      <c r="Z12" s="19">
        <v>0</v>
      </c>
      <c r="AA12" s="19">
        <v>25.519025599999999</v>
      </c>
      <c r="AB12" s="19">
        <v>1.5525242999999999E-2</v>
      </c>
      <c r="AC12" s="19">
        <v>1.7687848200000001E-5</v>
      </c>
      <c r="AD12" s="120">
        <v>25.534568530848198</v>
      </c>
    </row>
    <row r="13" spans="1:30" x14ac:dyDescent="0.25">
      <c r="C13" s="178" t="s">
        <v>20</v>
      </c>
      <c r="D13" t="s">
        <v>93</v>
      </c>
      <c r="E13" t="s">
        <v>94</v>
      </c>
      <c r="F13" t="s">
        <v>95</v>
      </c>
      <c r="G13" t="s">
        <v>96</v>
      </c>
      <c r="H13" s="19">
        <f>VLOOKUP(D13,Résultats!$B$2:$AX$476,'T energie vecteurs'!F5,FALSE)</f>
        <v>0</v>
      </c>
      <c r="I13" s="19">
        <f>VLOOKUP(E13,Résultats!$B$2:$AX$476,'T energie vecteurs'!F5,FALSE)</f>
        <v>17.094283069999999</v>
      </c>
      <c r="J13" s="19">
        <f>VLOOKUP(F13,Résultats!$B$2:$AX$476,'T energie vecteurs'!F5,FALSE)</f>
        <v>1.135717603</v>
      </c>
      <c r="K13" s="19">
        <f>VLOOKUP(G13,Résultats!$B$2:$AX$476,'T energie vecteurs'!F5,FALSE)</f>
        <v>0.2298265585</v>
      </c>
      <c r="L13" s="120">
        <f t="shared" si="0"/>
        <v>18.4598272315</v>
      </c>
      <c r="M13" s="19"/>
      <c r="N13" s="178" t="s">
        <v>20</v>
      </c>
      <c r="O13" s="172"/>
      <c r="P13" s="19"/>
      <c r="Q13" s="55"/>
      <c r="R13" s="19"/>
      <c r="S13" s="120"/>
      <c r="U13" s="178" t="s">
        <v>20</v>
      </c>
      <c r="V13" t="s">
        <v>93</v>
      </c>
      <c r="W13" t="s">
        <v>94</v>
      </c>
      <c r="X13" t="s">
        <v>95</v>
      </c>
      <c r="Y13" t="s">
        <v>96</v>
      </c>
      <c r="Z13" s="19">
        <v>0</v>
      </c>
      <c r="AA13" s="19">
        <v>17.421320869999999</v>
      </c>
      <c r="AB13" s="19">
        <v>1.1273137099999999</v>
      </c>
      <c r="AC13" s="19">
        <v>0.22967213559999999</v>
      </c>
      <c r="AD13" s="120">
        <v>18.778306715599999</v>
      </c>
    </row>
    <row r="14" spans="1:30" x14ac:dyDescent="0.25">
      <c r="C14" s="176" t="s">
        <v>21</v>
      </c>
      <c r="D14" t="s">
        <v>97</v>
      </c>
      <c r="E14" t="s">
        <v>98</v>
      </c>
      <c r="F14" t="s">
        <v>99</v>
      </c>
      <c r="G14" t="s">
        <v>100</v>
      </c>
      <c r="H14" s="8">
        <f>VLOOKUP(D14,Résultats!$B$2:$AX$476,'T energie vecteurs'!F5,FALSE)</f>
        <v>0.28933542130000001</v>
      </c>
      <c r="I14" s="8">
        <f>VLOOKUP(E14,Résultats!$B$2:$AX$476,'T energie vecteurs'!F5,FALSE)</f>
        <v>7.1582521510000001</v>
      </c>
      <c r="J14" s="8">
        <f>VLOOKUP(F14,Résultats!$B$2:$AX$476,'T energie vecteurs'!F5,FALSE)</f>
        <v>13.86439607</v>
      </c>
      <c r="K14" s="8">
        <f>VLOOKUP(G14,Résultats!$B$2:$AX$476,'T energie vecteurs'!F5,FALSE)+5</f>
        <v>20.755761720000002</v>
      </c>
      <c r="L14" s="121">
        <f>SUM(H14:K14)</f>
        <v>42.067745362300002</v>
      </c>
      <c r="M14" s="99"/>
      <c r="N14" s="179" t="s">
        <v>21</v>
      </c>
      <c r="O14" s="36">
        <f>'[1]Bilan 2015'!$V$46</f>
        <v>3.6764196608413298E-2</v>
      </c>
      <c r="P14" s="35">
        <f>SUM('[1]Bilan 2015'!$V$41:$V$43)</f>
        <v>6.6752954110546101</v>
      </c>
      <c r="Q14" s="35">
        <f>'[1]Bilan 2015'!$V$13</f>
        <v>13.6203670581426</v>
      </c>
      <c r="R14" s="35">
        <f>('[1]Bilan 2015'!$V$22+'[1]Bilan 2015'!$V$30+SUM('[1]Bilan 2015'!$V$36:$V$40)+SUM('[1]Bilan 2015'!$V$44:$V$45)+'[1]Bilan 2015'!$V$47)</f>
        <v>21.832863706323721</v>
      </c>
      <c r="S14" s="171">
        <f t="shared" ref="S14:S19" si="1">SUM(O14:R14)</f>
        <v>42.165290372129348</v>
      </c>
      <c r="U14" s="176" t="s">
        <v>21</v>
      </c>
      <c r="V14" t="s">
        <v>97</v>
      </c>
      <c r="W14" t="s">
        <v>98</v>
      </c>
      <c r="X14" t="s">
        <v>99</v>
      </c>
      <c r="Y14" t="s">
        <v>100</v>
      </c>
      <c r="Z14" s="8">
        <v>0.29081850990000002</v>
      </c>
      <c r="AA14" s="8">
        <v>7.2384933089999999</v>
      </c>
      <c r="AB14" s="8">
        <v>13.80466021</v>
      </c>
      <c r="AC14" s="8">
        <v>20.926065819999998</v>
      </c>
      <c r="AD14" s="121">
        <v>42.260037848899998</v>
      </c>
    </row>
    <row r="15" spans="1:30" x14ac:dyDescent="0.25">
      <c r="C15" s="176" t="s">
        <v>22</v>
      </c>
      <c r="D15" t="s">
        <v>101</v>
      </c>
      <c r="E15" t="s">
        <v>102</v>
      </c>
      <c r="F15" t="s">
        <v>103</v>
      </c>
      <c r="G15" t="s">
        <v>104</v>
      </c>
      <c r="H15" s="8">
        <f>VLOOKUP(D15,Résultats!$B$2:$AX$476,'T energie vecteurs'!F5,FALSE)</f>
        <v>0</v>
      </c>
      <c r="I15" s="8">
        <f>VLOOKUP(E15,Résultats!$B$2:$AX$476,'T energie vecteurs'!F5,FALSE)</f>
        <v>4.148793672</v>
      </c>
      <c r="J15" s="8">
        <f>VLOOKUP(F15,Résultats!$B$2:$AX$476,'T energie vecteurs'!F5,FALSE)</f>
        <v>12.716766440000001</v>
      </c>
      <c r="K15" s="8">
        <f>VLOOKUP(G15,Résultats!$B$2:$AX$476,'T energie vecteurs'!F5,FALSE)</f>
        <v>8.4955774490000007</v>
      </c>
      <c r="L15" s="121">
        <f t="shared" si="0"/>
        <v>25.361137561</v>
      </c>
      <c r="M15" s="99"/>
      <c r="N15" s="179" t="s">
        <v>22</v>
      </c>
      <c r="O15" s="36">
        <f>'[1]Bilan 2015'!$W$46</f>
        <v>4.3073392295861899E-2</v>
      </c>
      <c r="P15" s="35">
        <f>SUM('[1]Bilan 2015'!$W$41:$W$43)</f>
        <v>3.01546564464017</v>
      </c>
      <c r="Q15" s="35">
        <f>'[1]Bilan 2015'!$W$13</f>
        <v>12.701365476499801</v>
      </c>
      <c r="R15" s="35">
        <f>('[1]Bilan 2015'!$W$22+'[1]Bilan 2015'!$W$30+SUM('[1]Bilan 2015'!$W$36:$W$40)+SUM('[1]Bilan 2015'!$W$44:$W$45)+'[1]Bilan 2015'!$W$47)</f>
        <v>8.7461122445901367</v>
      </c>
      <c r="S15" s="171">
        <f t="shared" si="1"/>
        <v>24.506016758025968</v>
      </c>
      <c r="U15" s="176" t="s">
        <v>22</v>
      </c>
      <c r="V15" t="s">
        <v>101</v>
      </c>
      <c r="W15" t="s">
        <v>102</v>
      </c>
      <c r="X15" t="s">
        <v>103</v>
      </c>
      <c r="Y15" t="s">
        <v>104</v>
      </c>
      <c r="Z15" s="8">
        <v>0</v>
      </c>
      <c r="AA15" s="8">
        <v>4.1037055330000003</v>
      </c>
      <c r="AB15" s="8">
        <v>12.38240854</v>
      </c>
      <c r="AC15" s="8">
        <v>8.4716890649999996</v>
      </c>
      <c r="AD15" s="121">
        <v>24.957803137999999</v>
      </c>
    </row>
    <row r="16" spans="1:30" x14ac:dyDescent="0.25">
      <c r="C16" s="176" t="s">
        <v>23</v>
      </c>
      <c r="H16" s="8">
        <f>SUM(H17:H19)</f>
        <v>5.1803331514000002</v>
      </c>
      <c r="I16" s="8">
        <f>SUM(I17:I19)</f>
        <v>19.328857185</v>
      </c>
      <c r="J16" s="8">
        <f>SUM(J17:J19)</f>
        <v>10.688643906900001</v>
      </c>
      <c r="K16" s="8">
        <f>SUM(K17:K19)</f>
        <v>13.410670913999999</v>
      </c>
      <c r="L16" s="121">
        <f>SUM(H16:K16)</f>
        <v>48.608505157300002</v>
      </c>
      <c r="M16" s="99"/>
      <c r="N16" s="179" t="s">
        <v>280</v>
      </c>
      <c r="O16" s="36">
        <f>O17+O18</f>
        <v>4.2636280705371687</v>
      </c>
      <c r="P16" s="35">
        <f t="shared" ref="P16:R16" si="2">P17+P18</f>
        <v>14.865720748941945</v>
      </c>
      <c r="Q16" s="35">
        <f t="shared" si="2"/>
        <v>10.069552160228</v>
      </c>
      <c r="R16" s="35">
        <f t="shared" si="2"/>
        <v>13.756399814544654</v>
      </c>
      <c r="S16" s="171">
        <f t="shared" si="1"/>
        <v>42.95530079425177</v>
      </c>
      <c r="U16" s="176" t="s">
        <v>23</v>
      </c>
      <c r="Z16" s="8">
        <v>5.257532586</v>
      </c>
      <c r="AA16" s="8">
        <v>19.498729675</v>
      </c>
      <c r="AB16" s="8">
        <v>10.578639604299999</v>
      </c>
      <c r="AC16" s="8">
        <v>13.4677171918</v>
      </c>
      <c r="AD16" s="121">
        <v>48.802619057099996</v>
      </c>
    </row>
    <row r="17" spans="2:30" x14ac:dyDescent="0.25">
      <c r="C17" s="178" t="s">
        <v>24</v>
      </c>
      <c r="D17" t="s">
        <v>105</v>
      </c>
      <c r="E17" t="s">
        <v>106</v>
      </c>
      <c r="F17" t="s">
        <v>107</v>
      </c>
      <c r="G17" t="s">
        <v>108</v>
      </c>
      <c r="H17" s="19">
        <f>VLOOKUP(D17,Résultats!$B$2:$AX$476,'T energie vecteurs'!F5,FALSE)</f>
        <v>4.2270412259999999</v>
      </c>
      <c r="I17" s="19">
        <f>VLOOKUP(E17,Résultats!$B$2:$AX$476,'T energie vecteurs'!F5,FALSE)</f>
        <v>15.26091242</v>
      </c>
      <c r="J17" s="19">
        <f>VLOOKUP(F17,Résultats!$B$2:$AX$476,'T energie vecteurs'!F5,FALSE)</f>
        <v>10.392839710000001</v>
      </c>
      <c r="K17" s="19">
        <f>VLOOKUP(G17,Résultats!$B$2:$AX$476,'T energie vecteurs'!F5,FALSE)</f>
        <v>11.37518023</v>
      </c>
      <c r="L17" s="120">
        <f t="shared" si="0"/>
        <v>41.255973586000003</v>
      </c>
      <c r="M17" s="19"/>
      <c r="N17" s="178" t="s">
        <v>281</v>
      </c>
      <c r="O17" s="172">
        <f>'[1]Bilan 2015'!$U$46</f>
        <v>1.0493092649428299</v>
      </c>
      <c r="P17" s="37">
        <f>SUM('[1]Bilan 2015'!$U$41:$U$43)</f>
        <v>2.4127207489419455</v>
      </c>
      <c r="Q17" s="37">
        <f>'[1]Bilan 2015'!$U$13</f>
        <v>10.069552160228</v>
      </c>
      <c r="R17" s="37">
        <f>('[1]Bilan 2015'!$U$22+'[1]Bilan 2015'!$U$30+SUM('[1]Bilan 2015'!$U$36:$U$40)+SUM('[1]Bilan 2015'!$U$44:$U$45)+'[1]Bilan 2015'!$U$47)</f>
        <v>12.654813573219924</v>
      </c>
      <c r="S17" s="120">
        <f t="shared" si="1"/>
        <v>26.186395747332696</v>
      </c>
      <c r="U17" s="178" t="s">
        <v>24</v>
      </c>
      <c r="V17" t="s">
        <v>105</v>
      </c>
      <c r="W17" t="s">
        <v>106</v>
      </c>
      <c r="X17" t="s">
        <v>107</v>
      </c>
      <c r="Y17" t="s">
        <v>108</v>
      </c>
      <c r="Z17" s="19">
        <v>4.3030694350000003</v>
      </c>
      <c r="AA17" s="19">
        <v>15.40449461</v>
      </c>
      <c r="AB17" s="19">
        <v>10.28540381</v>
      </c>
      <c r="AC17" s="19">
        <v>11.43147104</v>
      </c>
      <c r="AD17" s="120">
        <v>41.424438895000002</v>
      </c>
    </row>
    <row r="18" spans="2:30" x14ac:dyDescent="0.25">
      <c r="C18" s="178" t="s">
        <v>153</v>
      </c>
      <c r="D18" t="s">
        <v>154</v>
      </c>
      <c r="E18" t="s">
        <v>155</v>
      </c>
      <c r="F18" t="s">
        <v>156</v>
      </c>
      <c r="G18" t="s">
        <v>157</v>
      </c>
      <c r="H18" s="19">
        <f>VLOOKUP(D18,Résultats!$B$2:$AX$476,'T energie vecteurs'!F5,FALSE)</f>
        <v>0.95329192539999996</v>
      </c>
      <c r="I18" s="19">
        <f>VLOOKUP(E18,Résultats!$B$2:$AX$476,'T energie vecteurs'!F5,FALSE)</f>
        <v>1.8451736379999999</v>
      </c>
      <c r="J18" s="19">
        <f>VLOOKUP(F18,Résultats!$B$2:$AX$476,'T energie vecteurs'!F5,FALSE)</f>
        <v>0</v>
      </c>
      <c r="K18" s="19">
        <f>VLOOKUP(G18,Résultats!$B$2:$AX$476,'T energie vecteurs'!F5,FALSE)</f>
        <v>1.6981167559999999</v>
      </c>
      <c r="L18" s="120">
        <f t="shared" si="0"/>
        <v>4.4965823193999999</v>
      </c>
      <c r="M18" s="19"/>
      <c r="N18" s="178" t="s">
        <v>153</v>
      </c>
      <c r="O18" s="28">
        <f>'[1]Bilan 2015'!$E$52</f>
        <v>3.2143188055943388</v>
      </c>
      <c r="P18" s="19">
        <f>('[1]Bilan 2015'!$E$54+'[1]Bilan 2015'!$E$56)</f>
        <v>12.452999999999999</v>
      </c>
      <c r="Q18" s="19">
        <v>0</v>
      </c>
      <c r="R18" s="19">
        <f>('[1]Bilan 2015'!$E$53+'[1]Bilan 2015'!$E$55+'[1]Bilan 2015'!$E$57)</f>
        <v>1.1015862413247299</v>
      </c>
      <c r="S18" s="120">
        <f t="shared" si="1"/>
        <v>16.768905046919066</v>
      </c>
      <c r="U18" s="178" t="s">
        <v>153</v>
      </c>
      <c r="V18" t="s">
        <v>154</v>
      </c>
      <c r="W18" t="s">
        <v>155</v>
      </c>
      <c r="X18" t="s">
        <v>156</v>
      </c>
      <c r="Y18" t="s">
        <v>157</v>
      </c>
      <c r="Z18" s="19">
        <v>0.95446315100000001</v>
      </c>
      <c r="AA18" s="19">
        <v>1.8460038540000001</v>
      </c>
      <c r="AB18" s="19">
        <v>0</v>
      </c>
      <c r="AC18" s="19">
        <v>1.6967162600000001</v>
      </c>
      <c r="AD18" s="120">
        <v>4.4971832650000003</v>
      </c>
    </row>
    <row r="19" spans="2:30" x14ac:dyDescent="0.25">
      <c r="C19" s="178" t="s">
        <v>25</v>
      </c>
      <c r="D19" t="s">
        <v>109</v>
      </c>
      <c r="E19" t="s">
        <v>110</v>
      </c>
      <c r="F19" t="s">
        <v>111</v>
      </c>
      <c r="G19" t="s">
        <v>112</v>
      </c>
      <c r="H19" s="19">
        <f>VLOOKUP(D19,Résultats!$B$2:$AX$476,'T energie vecteurs'!F5,FALSE)</f>
        <v>0</v>
      </c>
      <c r="I19" s="19">
        <f>VLOOKUP(E19,Résultats!$B$2:$AX$476,'T energie vecteurs'!F5,FALSE)</f>
        <v>2.2227711270000001</v>
      </c>
      <c r="J19" s="19">
        <f>VLOOKUP(F19,Résultats!$B$2:$AX$476,'T energie vecteurs'!F5,FALSE)</f>
        <v>0.29580419689999998</v>
      </c>
      <c r="K19" s="19">
        <f>VLOOKUP(G19,Résultats!$B$2:$AX$476,'T energie vecteurs'!F5,FALSE)</f>
        <v>0.33737392799999999</v>
      </c>
      <c r="L19" s="120">
        <f t="shared" si="0"/>
        <v>2.8559492518999998</v>
      </c>
      <c r="M19" s="19"/>
      <c r="N19" s="179" t="s">
        <v>25</v>
      </c>
      <c r="O19" s="36">
        <f>'[1]Bilan 2015'!$T$46</f>
        <v>2.2137192704974398E-3</v>
      </c>
      <c r="P19" s="35">
        <f>SUM('[1]Bilan 2015'!$T$41:$T$43)</f>
        <v>3.4936667755496749</v>
      </c>
      <c r="Q19" s="35">
        <f>'[1]Bilan 2015'!$T$13</f>
        <v>0.74651762682717104</v>
      </c>
      <c r="R19" s="35">
        <f>('[1]Bilan 2015'!$T$22+'[1]Bilan 2015'!$T$30+SUM('[1]Bilan 2015'!$T$36:$T$40)+SUM('[1]Bilan 2015'!$T$44:$T$45)+'[1]Bilan 2015'!$T$47)</f>
        <v>0.24365267378081518</v>
      </c>
      <c r="S19" s="171">
        <f t="shared" si="1"/>
        <v>4.4860507954281585</v>
      </c>
      <c r="U19" s="178" t="s">
        <v>25</v>
      </c>
      <c r="V19" t="s">
        <v>109</v>
      </c>
      <c r="W19" t="s">
        <v>110</v>
      </c>
      <c r="X19" t="s">
        <v>111</v>
      </c>
      <c r="Y19" t="s">
        <v>112</v>
      </c>
      <c r="Z19" s="19">
        <v>0</v>
      </c>
      <c r="AA19" s="19">
        <v>2.2482312109999998</v>
      </c>
      <c r="AB19" s="19">
        <v>0.29323579430000002</v>
      </c>
      <c r="AC19" s="19">
        <v>0.33952989179999998</v>
      </c>
      <c r="AD19" s="120">
        <v>2.8809968970999997</v>
      </c>
    </row>
    <row r="20" spans="2:30" x14ac:dyDescent="0.25">
      <c r="C20" s="29" t="s">
        <v>26</v>
      </c>
      <c r="D20" s="10"/>
      <c r="E20" s="10"/>
      <c r="F20" s="10"/>
      <c r="G20" s="10"/>
      <c r="H20" s="9">
        <f>SUM(H11,H14:H16)</f>
        <v>5.4696685726999998</v>
      </c>
      <c r="I20" s="9">
        <f>SUM(I11,I14:I16)</f>
        <v>75.316827837999995</v>
      </c>
      <c r="J20" s="9">
        <f>SUM(J11,J14:J16)</f>
        <v>38.436384712500001</v>
      </c>
      <c r="K20" s="9">
        <f>SUM(K11,K14:K16)</f>
        <v>42.891849906243401</v>
      </c>
      <c r="L20" s="123">
        <f t="shared" si="0"/>
        <v>162.11473102944339</v>
      </c>
      <c r="M20" s="105"/>
      <c r="N20" s="180" t="s">
        <v>26</v>
      </c>
      <c r="O20" s="40">
        <f>O11+O14+O15+O16+O19</f>
        <v>4.3456793787119414</v>
      </c>
      <c r="P20" s="38">
        <f>P11+P14+P15+P16+P19</f>
        <v>70.798845361011772</v>
      </c>
      <c r="Q20" s="38">
        <f>Q11+Q14+Q15+Q16+Q19</f>
        <v>38.082514273546238</v>
      </c>
      <c r="R20" s="38">
        <f>R11+R14+R15+R16+R19</f>
        <v>44.651702506310876</v>
      </c>
      <c r="S20" s="173">
        <f>SUM(O20:R20)</f>
        <v>157.87874151958081</v>
      </c>
      <c r="T20" s="69"/>
      <c r="U20" s="29" t="s">
        <v>26</v>
      </c>
      <c r="V20" s="10"/>
      <c r="W20" s="10"/>
      <c r="X20" s="10"/>
      <c r="Y20" s="10"/>
      <c r="Z20" s="9">
        <v>5.5483510959000002</v>
      </c>
      <c r="AA20" s="9">
        <v>73.781274986999989</v>
      </c>
      <c r="AB20" s="9">
        <v>37.908547307299997</v>
      </c>
      <c r="AC20" s="9">
        <v>43.0951619002482</v>
      </c>
      <c r="AD20" s="123">
        <v>160.33333529044819</v>
      </c>
    </row>
    <row r="21" spans="2:30" s="3" customFormat="1" x14ac:dyDescent="0.25">
      <c r="B21" s="84"/>
      <c r="H21" s="69"/>
      <c r="I21" s="69"/>
      <c r="J21" s="69"/>
      <c r="K21" s="69"/>
      <c r="L21" s="69"/>
      <c r="M21" s="69"/>
      <c r="N21" s="69"/>
      <c r="O21" s="103"/>
      <c r="P21" s="103"/>
      <c r="Q21" s="103"/>
      <c r="R21" s="104"/>
      <c r="S21" s="69">
        <f>S11+S14+S15+S16+S19</f>
        <v>157.87874151958081</v>
      </c>
      <c r="Z21" s="69"/>
      <c r="AA21" s="69"/>
      <c r="AB21" s="69"/>
      <c r="AC21" s="69"/>
      <c r="AD21" s="69"/>
    </row>
    <row r="22" spans="2:30" s="3" customFormat="1" x14ac:dyDescent="0.25">
      <c r="I22" s="69"/>
      <c r="J22" s="69"/>
      <c r="K22" s="69"/>
      <c r="AA22" s="69"/>
      <c r="AB22" s="69"/>
      <c r="AC22" s="69"/>
    </row>
    <row r="23" spans="2:30" ht="31.5" x14ac:dyDescent="0.35">
      <c r="C23" s="174">
        <v>2020</v>
      </c>
      <c r="D23" s="175"/>
      <c r="E23" s="175"/>
      <c r="F23" s="175"/>
      <c r="G23" s="175"/>
      <c r="H23" s="101" t="s">
        <v>36</v>
      </c>
      <c r="I23" s="101" t="s">
        <v>159</v>
      </c>
      <c r="J23" s="101" t="s">
        <v>38</v>
      </c>
      <c r="K23" s="101" t="s">
        <v>158</v>
      </c>
      <c r="L23" s="118" t="s">
        <v>1</v>
      </c>
      <c r="M23" s="25"/>
      <c r="N23" s="174">
        <v>2020</v>
      </c>
      <c r="O23" s="170" t="s">
        <v>36</v>
      </c>
      <c r="P23" s="101" t="s">
        <v>159</v>
      </c>
      <c r="Q23" s="101" t="s">
        <v>38</v>
      </c>
      <c r="R23" s="101" t="s">
        <v>158</v>
      </c>
      <c r="S23" s="118" t="s">
        <v>1</v>
      </c>
      <c r="T23" s="25"/>
      <c r="U23" s="174">
        <v>2020</v>
      </c>
      <c r="V23" s="175"/>
      <c r="W23" s="175"/>
      <c r="X23" s="175"/>
      <c r="Y23" s="175"/>
      <c r="Z23" s="101" t="s">
        <v>36</v>
      </c>
      <c r="AA23" s="101" t="s">
        <v>159</v>
      </c>
      <c r="AB23" s="101" t="s">
        <v>38</v>
      </c>
      <c r="AC23" s="101" t="s">
        <v>158</v>
      </c>
      <c r="AD23" s="118" t="s">
        <v>1</v>
      </c>
    </row>
    <row r="24" spans="2:30" x14ac:dyDescent="0.25">
      <c r="C24" s="176" t="s">
        <v>18</v>
      </c>
      <c r="H24" s="8">
        <f>SUM(H25:H26)</f>
        <v>0</v>
      </c>
      <c r="I24" s="8">
        <f>SUM(I25:I26)</f>
        <v>44.933136079999997</v>
      </c>
      <c r="J24" s="8">
        <f>SUM(J25:J26)</f>
        <v>1.4238927386</v>
      </c>
      <c r="K24" s="8">
        <f>SUM(K25:K26)</f>
        <v>0.19910477639169999</v>
      </c>
      <c r="L24" s="121">
        <f t="shared" ref="L24:L33" si="3">SUM(H24:K24)</f>
        <v>46.556133594991699</v>
      </c>
      <c r="M24" s="99"/>
      <c r="N24" s="179" t="s">
        <v>18</v>
      </c>
      <c r="O24" s="36">
        <f>'[1]Bilan 2020'!$X$46/11.63</f>
        <v>0</v>
      </c>
      <c r="P24" s="35">
        <f>SUM('[1]Bilan 2020'!$X$41:$X$43)/11.63</f>
        <v>35.668036461633939</v>
      </c>
      <c r="Q24" s="35">
        <f>'[1]Bilan 2020'!$X$13/11.63</f>
        <v>0.71687008340498715</v>
      </c>
      <c r="R24" s="35">
        <f>('[1]Bilan 2020'!$X$22+'[1]Bilan 2020'!$X$30+SUM('[1]Bilan 2020'!$X$36:$X$40)+SUM('[1]Bilan 2020'!$X$44:$X$45)+'[1]Bilan 2020'!$X$47)/11.63</f>
        <v>0.19326865864144452</v>
      </c>
      <c r="S24" s="171">
        <f>SUM(O24:R24)</f>
        <v>36.578175203680367</v>
      </c>
      <c r="T24" s="169"/>
      <c r="U24" s="176" t="s">
        <v>18</v>
      </c>
      <c r="Z24" s="8">
        <v>0</v>
      </c>
      <c r="AA24" s="8">
        <v>43.81074735</v>
      </c>
      <c r="AB24" s="8">
        <v>1.3125570342000001</v>
      </c>
      <c r="AC24" s="8">
        <v>0.19112511130259999</v>
      </c>
      <c r="AD24" s="121">
        <v>45.314429495502594</v>
      </c>
    </row>
    <row r="25" spans="2:30" x14ac:dyDescent="0.25">
      <c r="C25" s="177" t="s">
        <v>19</v>
      </c>
      <c r="D25" t="s">
        <v>89</v>
      </c>
      <c r="E25" t="s">
        <v>90</v>
      </c>
      <c r="F25" t="s">
        <v>91</v>
      </c>
      <c r="G25" t="s">
        <v>92</v>
      </c>
      <c r="H25" s="19">
        <f>VLOOKUP(D25,Résultats!$B$2:$AX$476,'T energie vecteurs'!I5,FALSE)</f>
        <v>0</v>
      </c>
      <c r="I25" s="19">
        <f>VLOOKUP(E25,Résultats!$B$2:$AX$476,'T energie vecteurs'!I5,FALSE)</f>
        <v>26.8777559</v>
      </c>
      <c r="J25" s="19">
        <f>VLOOKUP(F25,Résultats!$B$2:$AX$476,'T energie vecteurs'!I5,FALSE)</f>
        <v>0.11580163759999999</v>
      </c>
      <c r="K25" s="19">
        <f>VLOOKUP(G51,Résultats!$B$2:$AX$476,'T energie vecteurs'!I5,FALSE)</f>
        <v>1.9469691700000001E-5</v>
      </c>
      <c r="L25" s="120">
        <f t="shared" si="3"/>
        <v>26.993577007291702</v>
      </c>
      <c r="M25" s="19"/>
      <c r="N25" s="177" t="s">
        <v>19</v>
      </c>
      <c r="O25" s="172"/>
      <c r="P25" s="19"/>
      <c r="Q25" s="55"/>
      <c r="R25" s="19"/>
      <c r="S25" s="120"/>
      <c r="T25" s="169"/>
      <c r="U25" s="177" t="s">
        <v>19</v>
      </c>
      <c r="V25" t="s">
        <v>89</v>
      </c>
      <c r="W25" t="s">
        <v>90</v>
      </c>
      <c r="X25" t="s">
        <v>91</v>
      </c>
      <c r="Y25" t="s">
        <v>92</v>
      </c>
      <c r="Z25" s="19">
        <v>0</v>
      </c>
      <c r="AA25" s="19">
        <v>24.403256819999999</v>
      </c>
      <c r="AB25" s="19">
        <v>5.6292612200000001E-2</v>
      </c>
      <c r="AC25" s="19">
        <v>2.8580802600000001E-5</v>
      </c>
      <c r="AD25" s="120">
        <v>24.459578013002599</v>
      </c>
    </row>
    <row r="26" spans="2:30" x14ac:dyDescent="0.25">
      <c r="C26" s="178" t="s">
        <v>20</v>
      </c>
      <c r="D26" t="s">
        <v>93</v>
      </c>
      <c r="E26" t="s">
        <v>94</v>
      </c>
      <c r="F26" t="s">
        <v>95</v>
      </c>
      <c r="G26" t="s">
        <v>96</v>
      </c>
      <c r="H26" s="19">
        <f>VLOOKUP(D26,Résultats!$B$2:$AX$476,'T energie vecteurs'!I5,FALSE)</f>
        <v>0</v>
      </c>
      <c r="I26" s="19">
        <f>VLOOKUP(E26,Résultats!$B$2:$AX$476,'T energie vecteurs'!I5,FALSE)</f>
        <v>18.05538018</v>
      </c>
      <c r="J26" s="19">
        <f>VLOOKUP(F26,Résultats!$B$2:$AX$476,'T energie vecteurs'!I5,FALSE)</f>
        <v>1.308091101</v>
      </c>
      <c r="K26" s="19">
        <f>VLOOKUP(G26,Résultats!$B$2:$AX$476,'T energie vecteurs'!I5,FALSE)</f>
        <v>0.19908530669999999</v>
      </c>
      <c r="L26" s="120">
        <f t="shared" si="3"/>
        <v>19.562556587699998</v>
      </c>
      <c r="M26" s="19"/>
      <c r="N26" s="178" t="s">
        <v>20</v>
      </c>
      <c r="O26" s="172"/>
      <c r="P26" s="19"/>
      <c r="Q26" s="55"/>
      <c r="R26" s="19"/>
      <c r="S26" s="120"/>
      <c r="T26" s="169"/>
      <c r="U26" s="178" t="s">
        <v>20</v>
      </c>
      <c r="V26" t="s">
        <v>93</v>
      </c>
      <c r="W26" t="s">
        <v>94</v>
      </c>
      <c r="X26" t="s">
        <v>95</v>
      </c>
      <c r="Y26" t="s">
        <v>96</v>
      </c>
      <c r="Z26" s="19">
        <v>0</v>
      </c>
      <c r="AA26" s="19">
        <v>19.40749053</v>
      </c>
      <c r="AB26" s="19">
        <v>1.2562644220000001</v>
      </c>
      <c r="AC26" s="19">
        <v>0.1910965305</v>
      </c>
      <c r="AD26" s="120">
        <v>20.854851482500003</v>
      </c>
    </row>
    <row r="27" spans="2:30" x14ac:dyDescent="0.25">
      <c r="C27" s="176" t="s">
        <v>21</v>
      </c>
      <c r="D27" t="s">
        <v>97</v>
      </c>
      <c r="E27" t="s">
        <v>98</v>
      </c>
      <c r="F27" t="s">
        <v>99</v>
      </c>
      <c r="G27" t="s">
        <v>100</v>
      </c>
      <c r="H27" s="8">
        <f>VLOOKUP(D27,Résultats!$B$2:$AX$476,'T energie vecteurs'!I5,FALSE)</f>
        <v>0.2567601216</v>
      </c>
      <c r="I27" s="8">
        <f>VLOOKUP(E27,Résultats!$B$2:$AX$476,'T energie vecteurs'!I5,FALSE)</f>
        <v>6.2964046600000003</v>
      </c>
      <c r="J27" s="8">
        <f>VLOOKUP(F27,Résultats!$B$2:$AX$476,'T energie vecteurs'!I5,FALSE)</f>
        <v>14.2228782</v>
      </c>
      <c r="K27" s="8">
        <f>VLOOKUP(G27,Résultats!$B$2:$AX$476,'T energie vecteurs'!I5,FALSE)+6</f>
        <v>19.61575624</v>
      </c>
      <c r="L27" s="121">
        <f t="shared" si="3"/>
        <v>40.391799221599996</v>
      </c>
      <c r="M27" s="99"/>
      <c r="N27" s="179" t="s">
        <v>21</v>
      </c>
      <c r="O27" s="36">
        <f>'[1]Bilan 2020'!$V$46/11.63</f>
        <v>2.0700734999999998E-2</v>
      </c>
      <c r="P27" s="35">
        <f>SUM('[1]Bilan 2020'!$V$41:$V$43)/11.63</f>
        <v>4.2874727518867157</v>
      </c>
      <c r="Q27" s="35">
        <f>'[1]Bilan 2020'!$V$13/11.63</f>
        <v>13.618731599337918</v>
      </c>
      <c r="R27" s="35">
        <f>('[1]Bilan 2020'!$V$22+'[1]Bilan 2020'!$V$30+SUM('[1]Bilan 2020'!$V$36:$V$40)+SUM('[1]Bilan 2020'!$V$44:$V$45)+'[1]Bilan 2020'!$V$47)/11.63</f>
        <v>20.408410382607048</v>
      </c>
      <c r="S27" s="171">
        <f t="shared" ref="S27:S33" si="4">SUM(O27:R27)</f>
        <v>38.335315468831681</v>
      </c>
      <c r="T27" s="169"/>
      <c r="U27" s="176" t="s">
        <v>21</v>
      </c>
      <c r="V27" t="s">
        <v>97</v>
      </c>
      <c r="W27" t="s">
        <v>98</v>
      </c>
      <c r="X27" t="s">
        <v>99</v>
      </c>
      <c r="Y27" t="s">
        <v>100</v>
      </c>
      <c r="Z27" s="8">
        <v>0.26094216329999997</v>
      </c>
      <c r="AA27" s="8">
        <v>6.8810767549999996</v>
      </c>
      <c r="AB27" s="8">
        <v>13.839617629999999</v>
      </c>
      <c r="AC27" s="8">
        <v>20.020133960000003</v>
      </c>
      <c r="AD27" s="121">
        <v>41.001770508299998</v>
      </c>
    </row>
    <row r="28" spans="2:30" x14ac:dyDescent="0.25">
      <c r="C28" s="176" t="s">
        <v>22</v>
      </c>
      <c r="D28" t="s">
        <v>101</v>
      </c>
      <c r="E28" t="s">
        <v>102</v>
      </c>
      <c r="F28" t="s">
        <v>103</v>
      </c>
      <c r="G28" t="s">
        <v>104</v>
      </c>
      <c r="H28" s="8">
        <f>VLOOKUP(D28,Résultats!$B$2:$AX$476,'T energie vecteurs'!I5,FALSE)</f>
        <v>0</v>
      </c>
      <c r="I28" s="8">
        <f>VLOOKUP(E28,Résultats!$B$2:$AX$476,'T energie vecteurs'!I5,FALSE)</f>
        <v>3.105220455</v>
      </c>
      <c r="J28" s="8">
        <f>VLOOKUP(F28,Résultats!$B$2:$AX$476,'T energie vecteurs'!I5,FALSE)</f>
        <v>12.02247843</v>
      </c>
      <c r="K28" s="8">
        <f>VLOOKUP(G28,Résultats!$B$2:$AX$476,'T energie vecteurs'!I5,FALSE)</f>
        <v>6.8685972560000002</v>
      </c>
      <c r="L28" s="121">
        <f t="shared" si="3"/>
        <v>21.996296140999998</v>
      </c>
      <c r="M28" s="99"/>
      <c r="N28" s="179" t="s">
        <v>22</v>
      </c>
      <c r="O28" s="36">
        <f>('[1]Bilan 2020'!$W$46)/11.63</f>
        <v>3.0546421000000001E-2</v>
      </c>
      <c r="P28" s="35">
        <f>SUM('[1]Bilan 2020'!$W$41:$W$43)/11.63</f>
        <v>2.7068355531694666</v>
      </c>
      <c r="Q28" s="35">
        <f>('[1]Bilan 2020'!$W$13)/11.63</f>
        <v>10.724850576412381</v>
      </c>
      <c r="R28" s="35">
        <f>('[1]Bilan 2020'!$W$22+'[1]Bilan 2020'!$W$30+SUM('[1]Bilan 2020'!$W$36:$W$40)+SUM('[1]Bilan 2020'!$W$44:$W$45)+'[1]Bilan 2020'!$W$47)/11.63</f>
        <v>7.1906336380053082</v>
      </c>
      <c r="S28" s="171">
        <f t="shared" si="4"/>
        <v>20.652866188587154</v>
      </c>
      <c r="T28" s="169"/>
      <c r="U28" s="176" t="s">
        <v>22</v>
      </c>
      <c r="V28" t="s">
        <v>101</v>
      </c>
      <c r="W28" t="s">
        <v>102</v>
      </c>
      <c r="X28" t="s">
        <v>103</v>
      </c>
      <c r="Y28" t="s">
        <v>104</v>
      </c>
      <c r="Z28" s="8">
        <v>0</v>
      </c>
      <c r="AA28" s="8">
        <v>3.2045910860000002</v>
      </c>
      <c r="AB28" s="8">
        <v>11.647238359999999</v>
      </c>
      <c r="AC28" s="8">
        <v>7.0628624279999999</v>
      </c>
      <c r="AD28" s="121">
        <v>21.914691873999999</v>
      </c>
    </row>
    <row r="29" spans="2:30" x14ac:dyDescent="0.25">
      <c r="C29" s="176" t="s">
        <v>23</v>
      </c>
      <c r="H29" s="8">
        <f>SUM(H30:H32)</f>
        <v>3.0643495970000001</v>
      </c>
      <c r="I29" s="8">
        <f>SUM(I30:I32)</f>
        <v>16.610267754999999</v>
      </c>
      <c r="J29" s="8">
        <f>SUM(J30:J32)</f>
        <v>10.1322489111</v>
      </c>
      <c r="K29" s="8">
        <f>SUM(K30:K32)</f>
        <v>14.565691386000001</v>
      </c>
      <c r="L29" s="121">
        <f t="shared" si="3"/>
        <v>44.372557649100003</v>
      </c>
      <c r="M29" s="99"/>
      <c r="N29" s="179" t="s">
        <v>280</v>
      </c>
      <c r="O29" s="36">
        <f>O30+O31</f>
        <v>3.1626378182920636</v>
      </c>
      <c r="P29" s="35">
        <f t="shared" ref="P29:R29" si="5">P30+P31</f>
        <v>13.919973516612528</v>
      </c>
      <c r="Q29" s="35">
        <f t="shared" si="5"/>
        <v>9.0413234941421319</v>
      </c>
      <c r="R29" s="35">
        <f t="shared" si="5"/>
        <v>14.312071337572707</v>
      </c>
      <c r="S29" s="171">
        <f t="shared" si="4"/>
        <v>40.436006166619435</v>
      </c>
      <c r="T29" s="169"/>
      <c r="U29" s="176" t="s">
        <v>23</v>
      </c>
      <c r="Z29" s="8">
        <v>3.1266942251999996</v>
      </c>
      <c r="AA29" s="8">
        <v>17.182393933</v>
      </c>
      <c r="AB29" s="8">
        <v>9.6269213002000011</v>
      </c>
      <c r="AC29" s="8">
        <v>14.632277189</v>
      </c>
      <c r="AD29" s="121">
        <v>44.568286647400001</v>
      </c>
    </row>
    <row r="30" spans="2:30" x14ac:dyDescent="0.25">
      <c r="C30" s="178" t="s">
        <v>24</v>
      </c>
      <c r="D30" t="s">
        <v>105</v>
      </c>
      <c r="E30" t="s">
        <v>106</v>
      </c>
      <c r="F30" t="s">
        <v>107</v>
      </c>
      <c r="G30" t="s">
        <v>108</v>
      </c>
      <c r="H30" s="19">
        <f>VLOOKUP(D30,Résultats!$B$2:$AX$476,'T energie vecteurs'!I5,FALSE)</f>
        <v>2.1665105910000002</v>
      </c>
      <c r="I30" s="19">
        <f>VLOOKUP(E30,Résultats!$B$2:$AX$476,'T energie vecteurs'!I5,FALSE)</f>
        <v>12.26415536</v>
      </c>
      <c r="J30" s="19">
        <f>VLOOKUP(F30,Résultats!$B$2:$AX$476,'T energie vecteurs'!I5,FALSE)</f>
        <v>9.8218756010000003</v>
      </c>
      <c r="K30" s="19">
        <f>VLOOKUP(G30,Résultats!$B$2:$AX$476,'T energie vecteurs'!I5,FALSE)</f>
        <v>12.214917740000001</v>
      </c>
      <c r="L30" s="120">
        <f t="shared" si="3"/>
        <v>36.467459292000001</v>
      </c>
      <c r="M30" s="19"/>
      <c r="N30" s="178" t="s">
        <v>281</v>
      </c>
      <c r="O30" s="172">
        <f>'[1]Bilan 2020'!$U$46/11.63</f>
        <v>0.77267988499999996</v>
      </c>
      <c r="P30" s="37">
        <f>SUM('[1]Bilan 2020'!$U$41:$U$43)/11.63</f>
        <v>2.7003587770125286</v>
      </c>
      <c r="Q30" s="37">
        <f>'[1]Bilan 2020'!$U$13/11.63</f>
        <v>9.0413234941421319</v>
      </c>
      <c r="R30" s="37">
        <f>('[1]Bilan 2020'!$U$22+'[1]Bilan 2020'!$U$30+SUM('[1]Bilan 2020'!$U$36:$U$40)+SUM('[1]Bilan 2020'!$U$44:$U$45)+'[1]Bilan 2020'!$U$47)/11.63</f>
        <v>13.277854957521116</v>
      </c>
      <c r="S30" s="120">
        <f t="shared" si="4"/>
        <v>25.792217113675775</v>
      </c>
      <c r="T30" s="169"/>
      <c r="U30" s="178" t="s">
        <v>24</v>
      </c>
      <c r="V30" t="s">
        <v>105</v>
      </c>
      <c r="W30" t="s">
        <v>106</v>
      </c>
      <c r="X30" t="s">
        <v>107</v>
      </c>
      <c r="Y30" t="s">
        <v>108</v>
      </c>
      <c r="Z30" s="19">
        <v>2.2208338639999998</v>
      </c>
      <c r="AA30" s="19">
        <v>12.67571616</v>
      </c>
      <c r="AB30" s="19">
        <v>9.3352614050000007</v>
      </c>
      <c r="AC30" s="19">
        <v>12.295267620000001</v>
      </c>
      <c r="AD30" s="120">
        <v>36.527079049000001</v>
      </c>
    </row>
    <row r="31" spans="2:30" x14ac:dyDescent="0.25">
      <c r="C31" s="178" t="s">
        <v>153</v>
      </c>
      <c r="D31" t="s">
        <v>154</v>
      </c>
      <c r="E31" t="s">
        <v>155</v>
      </c>
      <c r="F31" t="s">
        <v>156</v>
      </c>
      <c r="G31" t="s">
        <v>157</v>
      </c>
      <c r="H31" s="19">
        <f>VLOOKUP(D31,Résultats!$B$2:$AX$476,'T energie vecteurs'!I5,FALSE)</f>
        <v>0.897839006</v>
      </c>
      <c r="I31" s="19">
        <f>VLOOKUP(E31,Résultats!$B$2:$AX$476,'T energie vecteurs'!I5,FALSE)</f>
        <v>1.9684206120000001</v>
      </c>
      <c r="J31" s="19">
        <f>VLOOKUP(F31,Résultats!$B$2:$AX$476,'T energie vecteurs'!I5,FALSE)</f>
        <v>0</v>
      </c>
      <c r="K31" s="19">
        <f>VLOOKUP(G31,Résultats!$B$2:$AX$476,'T energie vecteurs'!I5,FALSE)</f>
        <v>2.0285577479999999</v>
      </c>
      <c r="L31" s="120">
        <f t="shared" si="3"/>
        <v>4.8948173659999998</v>
      </c>
      <c r="M31" s="19"/>
      <c r="N31" s="178" t="s">
        <v>153</v>
      </c>
      <c r="O31" s="28">
        <f>'[1]Bilan 2020'!$E$52/11.63</f>
        <v>2.3899579332920635</v>
      </c>
      <c r="P31" s="19">
        <f>('[1]Bilan 2020'!$E$54+'[1]Bilan 2020'!$E$56)/11.63</f>
        <v>11.219614739599999</v>
      </c>
      <c r="Q31" s="19">
        <v>0</v>
      </c>
      <c r="R31" s="19">
        <f>('[1]Bilan 2020'!$E$53+'[1]Bilan 2020'!$E$55+'[1]Bilan 2020'!$E$57)/11.63</f>
        <v>1.0342163800515907</v>
      </c>
      <c r="S31" s="120">
        <f t="shared" si="4"/>
        <v>14.643789052943653</v>
      </c>
      <c r="T31" s="169"/>
      <c r="U31" s="178" t="s">
        <v>153</v>
      </c>
      <c r="V31" t="s">
        <v>154</v>
      </c>
      <c r="W31" t="s">
        <v>155</v>
      </c>
      <c r="X31" t="s">
        <v>156</v>
      </c>
      <c r="Y31" t="s">
        <v>157</v>
      </c>
      <c r="Z31" s="19">
        <v>0.90586036120000002</v>
      </c>
      <c r="AA31" s="19">
        <v>1.9609193220000001</v>
      </c>
      <c r="AB31" s="19">
        <v>0</v>
      </c>
      <c r="AC31" s="19">
        <v>2.0196656009999998</v>
      </c>
      <c r="AD31" s="120">
        <v>4.8864452841999997</v>
      </c>
    </row>
    <row r="32" spans="2:30" x14ac:dyDescent="0.25">
      <c r="C32" s="178" t="s">
        <v>25</v>
      </c>
      <c r="D32" t="s">
        <v>109</v>
      </c>
      <c r="E32" t="s">
        <v>110</v>
      </c>
      <c r="F32" t="s">
        <v>111</v>
      </c>
      <c r="G32" t="s">
        <v>112</v>
      </c>
      <c r="H32" s="19">
        <f>VLOOKUP(D32,Résultats!$B$2:$AX$476,'T energie vecteurs'!I5,FALSE)</f>
        <v>0</v>
      </c>
      <c r="I32" s="19">
        <f>VLOOKUP(E32,Résultats!$B$2:$AX$476,'T energie vecteurs'!I5,FALSE)</f>
        <v>2.3776917829999999</v>
      </c>
      <c r="J32" s="19">
        <f>VLOOKUP(F32,Résultats!$B$2:$AX$476,'T energie vecteurs'!I5,FALSE)</f>
        <v>0.31037331010000002</v>
      </c>
      <c r="K32" s="19">
        <f>VLOOKUP(G32,Résultats!$B$2:$AX$476,'T energie vecteurs'!I5,FALSE)</f>
        <v>0.322215898</v>
      </c>
      <c r="L32" s="120">
        <f t="shared" si="3"/>
        <v>3.0102809911000001</v>
      </c>
      <c r="M32" s="19"/>
      <c r="N32" s="179" t="s">
        <v>25</v>
      </c>
      <c r="O32" s="36">
        <f>'[1]Bilan 2020'!$T$46/11.63</f>
        <v>1.3217009999999998E-3</v>
      </c>
      <c r="P32" s="35">
        <f>SUM('[1]Bilan 2020'!$T$41:$T$43)/11.63</f>
        <v>3.3486884684627563</v>
      </c>
      <c r="Q32" s="35">
        <f>'[1]Bilan 2020'!$T$13/11.63</f>
        <v>0.69143728159498707</v>
      </c>
      <c r="R32" s="35">
        <f>('[1]Bilan 2020'!$T$22+'[1]Bilan 2020'!$T$30+SUM('[1]Bilan 2020'!$T$36:$T$40)+SUM('[1]Bilan 2020'!$T$44:$T$45)+'[1]Bilan 2020'!$T$47)/11.63</f>
        <v>0.41959097162510717</v>
      </c>
      <c r="S32" s="171">
        <f t="shared" si="4"/>
        <v>4.4610384226828508</v>
      </c>
      <c r="T32" s="169"/>
      <c r="U32" s="178" t="s">
        <v>25</v>
      </c>
      <c r="V32" t="s">
        <v>109</v>
      </c>
      <c r="W32" t="s">
        <v>110</v>
      </c>
      <c r="X32" t="s">
        <v>111</v>
      </c>
      <c r="Y32" t="s">
        <v>112</v>
      </c>
      <c r="Z32" s="19">
        <v>0</v>
      </c>
      <c r="AA32" s="19">
        <v>2.5457584510000002</v>
      </c>
      <c r="AB32" s="19">
        <v>0.29165989520000002</v>
      </c>
      <c r="AC32" s="19">
        <v>0.31734396799999998</v>
      </c>
      <c r="AD32" s="120">
        <v>3.1547623142000001</v>
      </c>
    </row>
    <row r="33" spans="3:30" x14ac:dyDescent="0.25">
      <c r="C33" s="29" t="s">
        <v>26</v>
      </c>
      <c r="D33" s="10"/>
      <c r="E33" s="10"/>
      <c r="F33" s="10"/>
      <c r="G33" s="10"/>
      <c r="H33" s="9">
        <f>SUM(H24,H27:H29)</f>
        <v>3.3211097186000003</v>
      </c>
      <c r="I33" s="9">
        <f>SUM(I24,I27:I29)</f>
        <v>70.945028949999994</v>
      </c>
      <c r="J33" s="9">
        <f>SUM(J24,J27:J29)</f>
        <v>37.801498279699999</v>
      </c>
      <c r="K33" s="9">
        <f>SUM(K24,K27:K29)</f>
        <v>41.249149658391701</v>
      </c>
      <c r="L33" s="123">
        <f t="shared" si="3"/>
        <v>153.31678660669169</v>
      </c>
      <c r="M33" s="105"/>
      <c r="N33" s="180" t="s">
        <v>26</v>
      </c>
      <c r="O33" s="40">
        <f>O24+O27+O28+O29+O32</f>
        <v>3.2152066752920638</v>
      </c>
      <c r="P33" s="38">
        <f>P24+P27+P28+P29+P32</f>
        <v>59.931006751765409</v>
      </c>
      <c r="Q33" s="38">
        <f>Q24+Q27+Q28+Q29+Q32</f>
        <v>34.793213034892403</v>
      </c>
      <c r="R33" s="38">
        <f>R24+R27+R28+R29+R32</f>
        <v>42.523974988451613</v>
      </c>
      <c r="S33" s="173">
        <f t="shared" si="4"/>
        <v>140.46340145040148</v>
      </c>
      <c r="T33" s="105"/>
      <c r="U33" s="29" t="s">
        <v>26</v>
      </c>
      <c r="V33" s="10"/>
      <c r="W33" s="10"/>
      <c r="X33" s="10"/>
      <c r="Y33" s="10"/>
      <c r="Z33" s="9">
        <v>3.3876363884999998</v>
      </c>
      <c r="AA33" s="9">
        <v>71.078809124000003</v>
      </c>
      <c r="AB33" s="9">
        <v>36.426334324400003</v>
      </c>
      <c r="AC33" s="9">
        <v>41.906398688302602</v>
      </c>
      <c r="AD33" s="123">
        <v>152.79917852520259</v>
      </c>
    </row>
    <row r="34" spans="3:30" s="3" customFormat="1" x14ac:dyDescent="0.25">
      <c r="H34" s="69"/>
      <c r="I34" s="69"/>
      <c r="J34" s="69"/>
      <c r="K34" s="69"/>
      <c r="L34" s="69"/>
      <c r="M34" s="69"/>
      <c r="N34" s="69"/>
      <c r="O34" s="103"/>
      <c r="P34" s="103"/>
      <c r="Q34" s="103"/>
      <c r="R34" s="104"/>
      <c r="S34" s="69"/>
      <c r="T34" s="69"/>
      <c r="Z34" s="69"/>
      <c r="AA34" s="69"/>
      <c r="AB34" s="69"/>
      <c r="AC34" s="69"/>
      <c r="AD34" s="69"/>
    </row>
    <row r="35" spans="3:30" s="3" customFormat="1" x14ac:dyDescent="0.25"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Z35" s="69"/>
      <c r="AA35" s="69"/>
      <c r="AB35" s="69"/>
      <c r="AC35" s="69"/>
      <c r="AD35" s="69"/>
    </row>
    <row r="36" spans="3:30" ht="31.5" x14ac:dyDescent="0.35">
      <c r="C36" s="174">
        <v>2025</v>
      </c>
      <c r="D36" s="175"/>
      <c r="E36" s="175"/>
      <c r="F36" s="175"/>
      <c r="G36" s="175"/>
      <c r="H36" s="101" t="s">
        <v>36</v>
      </c>
      <c r="I36" s="101" t="s">
        <v>159</v>
      </c>
      <c r="J36" s="101" t="s">
        <v>38</v>
      </c>
      <c r="K36" s="101" t="s">
        <v>158</v>
      </c>
      <c r="L36" s="118" t="s">
        <v>1</v>
      </c>
      <c r="M36" s="25"/>
      <c r="N36" s="174">
        <v>2025</v>
      </c>
      <c r="O36" s="170" t="s">
        <v>36</v>
      </c>
      <c r="P36" s="101" t="s">
        <v>159</v>
      </c>
      <c r="Q36" s="101" t="s">
        <v>38</v>
      </c>
      <c r="R36" s="101" t="s">
        <v>158</v>
      </c>
      <c r="S36" s="118" t="s">
        <v>1</v>
      </c>
      <c r="T36" s="25"/>
      <c r="U36" s="174">
        <v>2025</v>
      </c>
      <c r="V36" s="175"/>
      <c r="W36" s="175"/>
      <c r="X36" s="175"/>
      <c r="Y36" s="175"/>
      <c r="Z36" s="101" t="s">
        <v>36</v>
      </c>
      <c r="AA36" s="101" t="s">
        <v>159</v>
      </c>
      <c r="AB36" s="101" t="s">
        <v>38</v>
      </c>
      <c r="AC36" s="101" t="s">
        <v>158</v>
      </c>
      <c r="AD36" s="118" t="s">
        <v>1</v>
      </c>
    </row>
    <row r="37" spans="3:30" x14ac:dyDescent="0.25">
      <c r="C37" s="176" t="s">
        <v>18</v>
      </c>
      <c r="H37" s="8">
        <f>SUM(H38:H39)</f>
        <v>0</v>
      </c>
      <c r="I37" s="8">
        <f>SUM(I38:I39)</f>
        <v>42.647204720000005</v>
      </c>
      <c r="J37" s="8">
        <f>SUM(J38:J39)</f>
        <v>1.6152091750000002</v>
      </c>
      <c r="K37" s="8">
        <f>SUM(K38:K39)</f>
        <v>0.1991397588986</v>
      </c>
      <c r="L37" s="121">
        <f t="shared" ref="L37:L46" si="6">SUM(H37:K37)</f>
        <v>44.461553653898605</v>
      </c>
      <c r="M37" s="99"/>
      <c r="N37" s="179" t="s">
        <v>18</v>
      </c>
      <c r="O37" s="36">
        <f>'[1]Bilan 2025'!$X$46/11.63</f>
        <v>0</v>
      </c>
      <c r="P37" s="35">
        <f>SUM('[1]Bilan 2025'!$X$41:$X$43)/11.63</f>
        <v>38.545929814739537</v>
      </c>
      <c r="Q37" s="35">
        <f>'[1]Bilan 2025'!$X$13/11.63</f>
        <v>1.5398477407339692</v>
      </c>
      <c r="R37" s="35">
        <f>('[1]Bilan 2025'!$X$22+'[1]Bilan 2025'!$X$30+SUM('[1]Bilan 2025'!$X$36:$X$40)+SUM('[1]Bilan 2025'!$X$44:$X$45)+'[1]Bilan 2025'!$X$47)/11.63</f>
        <v>0.58333134363889538</v>
      </c>
      <c r="S37" s="171">
        <f>SUM(O37:R37)</f>
        <v>40.669108899112402</v>
      </c>
      <c r="T37" s="99"/>
      <c r="U37" s="176" t="s">
        <v>18</v>
      </c>
      <c r="Z37" s="8">
        <v>0</v>
      </c>
      <c r="AA37" s="8">
        <v>42.266854639999998</v>
      </c>
      <c r="AB37" s="8">
        <v>1.6502458994</v>
      </c>
      <c r="AC37" s="8">
        <v>0.1948563592043</v>
      </c>
      <c r="AD37" s="121">
        <v>44.111956898604298</v>
      </c>
    </row>
    <row r="38" spans="3:30" x14ac:dyDescent="0.25">
      <c r="C38" s="177" t="s">
        <v>19</v>
      </c>
      <c r="D38" t="s">
        <v>89</v>
      </c>
      <c r="E38" t="s">
        <v>90</v>
      </c>
      <c r="F38" t="s">
        <v>91</v>
      </c>
      <c r="G38" t="s">
        <v>92</v>
      </c>
      <c r="H38" s="19">
        <f>VLOOKUP(D38,Résultats!$B$2:$AX$476,'T energie vecteurs'!N5,FALSE)</f>
        <v>0</v>
      </c>
      <c r="I38" s="19">
        <f>VLOOKUP(E38,Résultats!$B$2:$AX$476,'T energie vecteurs'!N5,FALSE)</f>
        <v>25.209992790000001</v>
      </c>
      <c r="J38" s="19">
        <f>VLOOKUP(F38,Résultats!$B$2:$AX$476,'T energie vecteurs'!N5,FALSE)</f>
        <v>0.361335299</v>
      </c>
      <c r="K38" s="19">
        <f>VLOOKUP(G51,Résultats!$B$2:$AX$476,'T energie vecteurs'!N5,FALSE)</f>
        <v>3.5129598600000001E-5</v>
      </c>
      <c r="L38" s="120">
        <f t="shared" si="6"/>
        <v>25.571363218598602</v>
      </c>
      <c r="M38" s="19"/>
      <c r="N38" s="177" t="s">
        <v>19</v>
      </c>
      <c r="O38" s="172"/>
      <c r="P38" s="19"/>
      <c r="Q38" s="55"/>
      <c r="R38" s="19"/>
      <c r="S38" s="120"/>
      <c r="T38" s="19"/>
      <c r="U38" s="177" t="s">
        <v>19</v>
      </c>
      <c r="V38" t="s">
        <v>89</v>
      </c>
      <c r="W38" t="s">
        <v>90</v>
      </c>
      <c r="X38" t="s">
        <v>91</v>
      </c>
      <c r="Y38" t="s">
        <v>92</v>
      </c>
      <c r="Z38" s="19">
        <v>0</v>
      </c>
      <c r="AA38" s="19">
        <v>22.679099829999998</v>
      </c>
      <c r="AB38" s="19">
        <v>0.32307967139999999</v>
      </c>
      <c r="AC38" s="19">
        <v>4.2862804299999998E-5</v>
      </c>
      <c r="AD38" s="120">
        <v>23.002222364204297</v>
      </c>
    </row>
    <row r="39" spans="3:30" x14ac:dyDescent="0.25">
      <c r="C39" s="178" t="s">
        <v>20</v>
      </c>
      <c r="D39" t="s">
        <v>93</v>
      </c>
      <c r="E39" t="s">
        <v>94</v>
      </c>
      <c r="F39" t="s">
        <v>95</v>
      </c>
      <c r="G39" t="s">
        <v>96</v>
      </c>
      <c r="H39" s="19">
        <f>VLOOKUP(D39,Résultats!$B$2:$AX$476,'T energie vecteurs'!N5,FALSE)</f>
        <v>0</v>
      </c>
      <c r="I39" s="19">
        <f>VLOOKUP(E39,Résultats!$B$2:$AX$476,'T energie vecteurs'!N5,FALSE)</f>
        <v>17.43721193</v>
      </c>
      <c r="J39" s="19">
        <f>VLOOKUP(F39,Résultats!$B$2:$AX$476,'T energie vecteurs'!N5,FALSE)</f>
        <v>1.2538738760000001</v>
      </c>
      <c r="K39" s="19">
        <f>VLOOKUP(G39,Résultats!$B$2:$AX$476,'T energie vecteurs'!N5,FALSE)</f>
        <v>0.1991046293</v>
      </c>
      <c r="L39" s="120">
        <f t="shared" si="6"/>
        <v>18.890190435299999</v>
      </c>
      <c r="M39" s="19"/>
      <c r="N39" s="178" t="s">
        <v>20</v>
      </c>
      <c r="O39" s="172"/>
      <c r="P39" s="19"/>
      <c r="Q39" s="55"/>
      <c r="R39" s="19"/>
      <c r="S39" s="120"/>
      <c r="T39" s="19"/>
      <c r="U39" s="178" t="s">
        <v>20</v>
      </c>
      <c r="V39" t="s">
        <v>93</v>
      </c>
      <c r="W39" t="s">
        <v>94</v>
      </c>
      <c r="X39" t="s">
        <v>95</v>
      </c>
      <c r="Y39" t="s">
        <v>96</v>
      </c>
      <c r="Z39" s="19">
        <v>0</v>
      </c>
      <c r="AA39" s="19">
        <v>19.58775481</v>
      </c>
      <c r="AB39" s="19">
        <v>1.3271662280000001</v>
      </c>
      <c r="AC39" s="19">
        <v>0.19481349640000001</v>
      </c>
      <c r="AD39" s="120">
        <v>21.109734534399998</v>
      </c>
    </row>
    <row r="40" spans="3:30" x14ac:dyDescent="0.25">
      <c r="C40" s="176" t="s">
        <v>21</v>
      </c>
      <c r="D40" t="s">
        <v>97</v>
      </c>
      <c r="E40" t="s">
        <v>98</v>
      </c>
      <c r="F40" t="s">
        <v>99</v>
      </c>
      <c r="G40" t="s">
        <v>100</v>
      </c>
      <c r="H40" s="263">
        <f>VLOOKUP(D40,Résultats!$B$2:$AX$476,'T energie vecteurs'!N5,FALSE)</f>
        <v>0.20756212560000001</v>
      </c>
      <c r="I40" s="263">
        <f>VLOOKUP(E40,Résultats!$B$2:$AX$476,'T energie vecteurs'!N5,FALSE)</f>
        <v>5.7346995590000001</v>
      </c>
      <c r="J40" s="263">
        <f>VLOOKUP(F40,Résultats!$B$2:$AX$476,'T energie vecteurs'!N5,FALSE)</f>
        <v>13.59148456</v>
      </c>
      <c r="K40" s="263">
        <f>VLOOKUP(G40,Résultats!$B$2:$AX$476,'T energie vecteurs'!N5,FALSE)+8</f>
        <v>20.156074759999999</v>
      </c>
      <c r="L40" s="264">
        <f t="shared" si="6"/>
        <v>39.689821004599999</v>
      </c>
      <c r="M40" s="99"/>
      <c r="N40" s="179" t="s">
        <v>21</v>
      </c>
      <c r="O40" s="36">
        <f>'[1]Bilan 2025'!$V$46/11.63</f>
        <v>0</v>
      </c>
      <c r="P40" s="35">
        <f>SUM('[1]Bilan 2025'!$V$41:$V$43)/11.63</f>
        <v>3.5326526805330594</v>
      </c>
      <c r="Q40" s="35">
        <f>'[1]Bilan 2025'!$V$13/11.63</f>
        <v>14.460312572692807</v>
      </c>
      <c r="R40" s="35">
        <f>('[1]Bilan 2025'!$V$22+'[1]Bilan 2025'!$V$30+SUM('[1]Bilan 2025'!$V$36:$V$40)+SUM('[1]Bilan 2025'!$V$44:$V$45)+'[1]Bilan 2025'!$V$47)/11.63</f>
        <v>21.112528803330196</v>
      </c>
      <c r="S40" s="171">
        <f t="shared" ref="S40:S46" si="7">SUM(O40:R40)</f>
        <v>39.105494056556061</v>
      </c>
      <c r="T40" s="99"/>
      <c r="U40" s="176" t="s">
        <v>21</v>
      </c>
      <c r="V40" t="s">
        <v>97</v>
      </c>
      <c r="W40" t="s">
        <v>98</v>
      </c>
      <c r="X40" t="s">
        <v>99</v>
      </c>
      <c r="Y40" t="s">
        <v>100</v>
      </c>
      <c r="Z40" s="263">
        <v>0.22134412140000001</v>
      </c>
      <c r="AA40" s="263">
        <v>5.9733699419999997</v>
      </c>
      <c r="AB40" s="263">
        <v>14.0711105</v>
      </c>
      <c r="AC40" s="263">
        <v>20.292573949999998</v>
      </c>
      <c r="AD40" s="264">
        <v>40.558398513399993</v>
      </c>
    </row>
    <row r="41" spans="3:30" x14ac:dyDescent="0.25">
      <c r="C41" s="176" t="s">
        <v>22</v>
      </c>
      <c r="D41" t="s">
        <v>101</v>
      </c>
      <c r="E41" t="s">
        <v>102</v>
      </c>
      <c r="F41" t="s">
        <v>103</v>
      </c>
      <c r="G41" t="s">
        <v>104</v>
      </c>
      <c r="H41" s="8">
        <f>VLOOKUP(D41,Résultats!$B$2:$AX$476,'T energie vecteurs'!N5,FALSE)</f>
        <v>0</v>
      </c>
      <c r="I41" s="8">
        <f>VLOOKUP(E41,Résultats!$B$2:$AX$476,'T energie vecteurs'!N5,FALSE)</f>
        <v>3.141027469</v>
      </c>
      <c r="J41" s="8">
        <f>VLOOKUP(F41,Résultats!$B$2:$AX$476,'T energie vecteurs'!N5,FALSE)</f>
        <v>11.66545243</v>
      </c>
      <c r="K41" s="8">
        <f>VLOOKUP(G41,Résultats!$B$2:$AX$476,'T energie vecteurs'!N5,FALSE)</f>
        <v>6.3653544420000001</v>
      </c>
      <c r="L41" s="121">
        <f t="shared" si="6"/>
        <v>21.171834341</v>
      </c>
      <c r="M41" s="99"/>
      <c r="N41" s="179" t="s">
        <v>22</v>
      </c>
      <c r="O41" s="36">
        <f>('[1]Bilan 2025'!$W$46)/11.63</f>
        <v>0</v>
      </c>
      <c r="P41" s="35">
        <f>SUM('[1]Bilan 2025'!$W$41:$W$43)/11.63</f>
        <v>1.829600236722577</v>
      </c>
      <c r="Q41" s="35">
        <f>('[1]Bilan 2025'!$W$13)/11.63</f>
        <v>11.310258924417251</v>
      </c>
      <c r="R41" s="35">
        <f>('[1]Bilan 2025'!$W$22+'[1]Bilan 2025'!$W$30+SUM('[1]Bilan 2025'!$W$36:$W$40)+SUM('[1]Bilan 2025'!$W$44:$W$45)+'[1]Bilan 2025'!$W$47)/11.63</f>
        <v>7.3063892907205394</v>
      </c>
      <c r="S41" s="171">
        <f t="shared" si="7"/>
        <v>20.446248451860367</v>
      </c>
      <c r="T41" s="99"/>
      <c r="U41" s="176" t="s">
        <v>22</v>
      </c>
      <c r="V41" t="s">
        <v>101</v>
      </c>
      <c r="W41" t="s">
        <v>102</v>
      </c>
      <c r="X41" t="s">
        <v>103</v>
      </c>
      <c r="Y41" t="s">
        <v>104</v>
      </c>
      <c r="Z41" s="8">
        <v>0</v>
      </c>
      <c r="AA41" s="8">
        <v>2.9047526530000001</v>
      </c>
      <c r="AB41" s="8">
        <v>10.43412191</v>
      </c>
      <c r="AC41" s="8">
        <v>5.4947491529999999</v>
      </c>
      <c r="AD41" s="121">
        <v>18.833623716000002</v>
      </c>
    </row>
    <row r="42" spans="3:30" x14ac:dyDescent="0.25">
      <c r="C42" s="176" t="s">
        <v>23</v>
      </c>
      <c r="H42" s="8">
        <f>SUM(H43:H45)</f>
        <v>3.1762293312000001</v>
      </c>
      <c r="I42" s="8">
        <f>SUM(I43:I45)</f>
        <v>16.669841636000001</v>
      </c>
      <c r="J42" s="8">
        <f>SUM(J43:J45)</f>
        <v>9.7411771550000008</v>
      </c>
      <c r="K42" s="8">
        <f>SUM(K43:K45)</f>
        <v>14.0470161578</v>
      </c>
      <c r="L42" s="121">
        <f t="shared" si="6"/>
        <v>43.634264280000004</v>
      </c>
      <c r="M42" s="99"/>
      <c r="N42" s="179" t="s">
        <v>280</v>
      </c>
      <c r="O42" s="36">
        <f>O43+O44</f>
        <v>4.2119673749809596</v>
      </c>
      <c r="P42" s="35">
        <f t="shared" ref="P42:R42" si="8">P43+P44</f>
        <v>13.344099936220454</v>
      </c>
      <c r="Q42" s="35">
        <f t="shared" si="8"/>
        <v>9.4854890713287645</v>
      </c>
      <c r="R42" s="35">
        <f t="shared" si="8"/>
        <v>13.855608235952786</v>
      </c>
      <c r="S42" s="171">
        <f t="shared" si="7"/>
        <v>40.897164618482961</v>
      </c>
      <c r="T42" s="99"/>
      <c r="U42" s="176" t="s">
        <v>23</v>
      </c>
      <c r="Z42" s="8">
        <v>3.1660290659000001</v>
      </c>
      <c r="AA42" s="8">
        <v>17.310522624000001</v>
      </c>
      <c r="AB42" s="8">
        <v>9.9263342210000012</v>
      </c>
      <c r="AC42" s="8">
        <v>13.917316500800002</v>
      </c>
      <c r="AD42" s="121">
        <v>44.320202411700002</v>
      </c>
    </row>
    <row r="43" spans="3:30" x14ac:dyDescent="0.25">
      <c r="C43" s="178" t="s">
        <v>24</v>
      </c>
      <c r="D43" t="s">
        <v>105</v>
      </c>
      <c r="E43" t="s">
        <v>106</v>
      </c>
      <c r="F43" t="s">
        <v>107</v>
      </c>
      <c r="G43" t="s">
        <v>108</v>
      </c>
      <c r="H43" s="19">
        <f>VLOOKUP(D43,Résultats!$B$2:$AX$476,'T energie vecteurs'!N5,FALSE)</f>
        <v>2.2862447600000002</v>
      </c>
      <c r="I43" s="19">
        <f>VLOOKUP(E43,Résultats!$B$2:$AX$476,'T energie vecteurs'!N5,FALSE)</f>
        <v>12.34550746</v>
      </c>
      <c r="J43" s="19">
        <f>VLOOKUP(F43,Résultats!$B$2:$AX$476,'T energie vecteurs'!N5,FALSE)</f>
        <v>9.4485978470000003</v>
      </c>
      <c r="K43" s="19">
        <f>VLOOKUP(G43,Résultats!$B$2:$AX$476,'T energie vecteurs'!N5,FALSE)</f>
        <v>11.76718494</v>
      </c>
      <c r="L43" s="120">
        <f t="shared" si="6"/>
        <v>35.847535007000005</v>
      </c>
      <c r="M43" s="19"/>
      <c r="N43" s="178" t="s">
        <v>281</v>
      </c>
      <c r="O43" s="172">
        <f>'[1]Bilan 2025'!$U$46/11.63</f>
        <v>0.6091486948433853</v>
      </c>
      <c r="P43" s="37">
        <f>SUM('[1]Bilan 2025'!$U$41:$U$43)/11.63</f>
        <v>2.4024529807619608</v>
      </c>
      <c r="Q43" s="37">
        <f>'[1]Bilan 2025'!$U$13/11.63</f>
        <v>9.4854890713287645</v>
      </c>
      <c r="R43" s="37">
        <f>('[1]Bilan 2025'!$U$22+'[1]Bilan 2025'!$U$30+SUM('[1]Bilan 2025'!$U$36:$U$40)+SUM('[1]Bilan 2025'!$U$44:$U$45)+'[1]Bilan 2025'!$U$47)/11.63</f>
        <v>12.777479857495365</v>
      </c>
      <c r="S43" s="120">
        <f t="shared" si="7"/>
        <v>25.274570604429478</v>
      </c>
      <c r="T43" s="19"/>
      <c r="U43" s="178" t="s">
        <v>24</v>
      </c>
      <c r="V43" t="s">
        <v>105</v>
      </c>
      <c r="W43" t="s">
        <v>106</v>
      </c>
      <c r="X43" t="s">
        <v>107</v>
      </c>
      <c r="Y43" t="s">
        <v>108</v>
      </c>
      <c r="Z43" s="19">
        <v>2.2575440000000002</v>
      </c>
      <c r="AA43" s="19">
        <v>12.75530124</v>
      </c>
      <c r="AB43" s="19">
        <v>9.6094787490000009</v>
      </c>
      <c r="AC43" s="19">
        <v>11.630092790000001</v>
      </c>
      <c r="AD43" s="120">
        <v>36.252416779000001</v>
      </c>
    </row>
    <row r="44" spans="3:30" x14ac:dyDescent="0.25">
      <c r="C44" s="178" t="s">
        <v>153</v>
      </c>
      <c r="D44" t="s">
        <v>154</v>
      </c>
      <c r="E44" t="s">
        <v>155</v>
      </c>
      <c r="F44" t="s">
        <v>156</v>
      </c>
      <c r="G44" t="s">
        <v>157</v>
      </c>
      <c r="H44" s="19">
        <f>VLOOKUP(D44,Résultats!$B$2:$AX$476,'T energie vecteurs'!N5,FALSE)</f>
        <v>0.88998457119999996</v>
      </c>
      <c r="I44" s="19">
        <f>VLOOKUP(E44,Résultats!$B$2:$AX$476,'T energie vecteurs'!N5,FALSE)</f>
        <v>1.9685262320000001</v>
      </c>
      <c r="J44" s="19">
        <f>VLOOKUP(F44,Résultats!$B$2:$AX$476,'T energie vecteurs'!N5,FALSE)</f>
        <v>0</v>
      </c>
      <c r="K44" s="19">
        <f>VLOOKUP(G44,Résultats!$B$2:$AX$476,'T energie vecteurs'!N5,FALSE)</f>
        <v>1.9633725209999999</v>
      </c>
      <c r="L44" s="120">
        <f t="shared" si="6"/>
        <v>4.8218833241999999</v>
      </c>
      <c r="M44" s="19"/>
      <c r="N44" s="178" t="s">
        <v>153</v>
      </c>
      <c r="O44" s="28">
        <f>'[1]Bilan 2025'!$E$52/11.63</f>
        <v>3.6028186801375743</v>
      </c>
      <c r="P44" s="19">
        <f>('[1]Bilan 2025'!$E$54+'[1]Bilan 2025'!$E$56)/11.63</f>
        <v>10.941646955458493</v>
      </c>
      <c r="Q44" s="19">
        <v>0</v>
      </c>
      <c r="R44" s="19">
        <f>('[1]Bilan 2025'!$E$53+'[1]Bilan 2025'!$E$55+'[1]Bilan 2025'!$E$57)/11.63</f>
        <v>1.0781283784574212</v>
      </c>
      <c r="S44" s="120">
        <f t="shared" si="7"/>
        <v>15.622594014053488</v>
      </c>
      <c r="T44" s="19"/>
      <c r="U44" s="178" t="s">
        <v>153</v>
      </c>
      <c r="V44" t="s">
        <v>154</v>
      </c>
      <c r="W44" t="s">
        <v>155</v>
      </c>
      <c r="X44" t="s">
        <v>156</v>
      </c>
      <c r="Y44" t="s">
        <v>157</v>
      </c>
      <c r="Z44" s="19">
        <v>0.9084850659</v>
      </c>
      <c r="AA44" s="19">
        <v>1.9687276039999999</v>
      </c>
      <c r="AB44" s="19">
        <v>0</v>
      </c>
      <c r="AC44" s="19">
        <v>1.963028566</v>
      </c>
      <c r="AD44" s="120">
        <v>4.8402412358999998</v>
      </c>
    </row>
    <row r="45" spans="3:30" x14ac:dyDescent="0.25">
      <c r="C45" s="178" t="s">
        <v>25</v>
      </c>
      <c r="D45" t="s">
        <v>109</v>
      </c>
      <c r="E45" t="s">
        <v>110</v>
      </c>
      <c r="F45" t="s">
        <v>111</v>
      </c>
      <c r="G45" t="s">
        <v>112</v>
      </c>
      <c r="H45" s="19">
        <f>VLOOKUP(D45,Résultats!$B$2:$AX$476,'T energie vecteurs'!N5,FALSE)</f>
        <v>0</v>
      </c>
      <c r="I45" s="19">
        <f>VLOOKUP(E45,Résultats!$B$2:$AX$476,'T energie vecteurs'!N5,FALSE)</f>
        <v>2.3558079439999999</v>
      </c>
      <c r="J45" s="19">
        <f>VLOOKUP(F45,Résultats!$B$2:$AX$476,'T energie vecteurs'!N5,FALSE)</f>
        <v>0.29257930799999998</v>
      </c>
      <c r="K45" s="19">
        <f>VLOOKUP(G45,Résultats!$B$2:$AX$476,'T energie vecteurs'!N5,FALSE)</f>
        <v>0.31645869679999999</v>
      </c>
      <c r="L45" s="120">
        <f t="shared" si="6"/>
        <v>2.9648459487999999</v>
      </c>
      <c r="M45" s="19"/>
      <c r="N45" s="179" t="s">
        <v>25</v>
      </c>
      <c r="O45" s="36">
        <f>'[1]Bilan 2025'!$T$46/11.63</f>
        <v>0</v>
      </c>
      <c r="P45" s="35">
        <f>SUM('[1]Bilan 2025'!$T$41:$T$43)/11.63</f>
        <v>3.1602006312216266</v>
      </c>
      <c r="Q45" s="35">
        <f>'[1]Bilan 2025'!$T$13/11.63</f>
        <v>0.70898600777464971</v>
      </c>
      <c r="R45" s="35">
        <f>('[1]Bilan 2025'!$T$22+'[1]Bilan 2025'!$T$30+SUM('[1]Bilan 2025'!$T$36:$T$40)+SUM('[1]Bilan 2025'!$T$44:$T$45)+'[1]Bilan 2025'!$T$47)/11.63</f>
        <v>0.28264741564176488</v>
      </c>
      <c r="S45" s="171">
        <f t="shared" si="7"/>
        <v>4.1518340546380408</v>
      </c>
      <c r="T45" s="19"/>
      <c r="U45" s="178" t="s">
        <v>25</v>
      </c>
      <c r="V45" t="s">
        <v>109</v>
      </c>
      <c r="W45" t="s">
        <v>110</v>
      </c>
      <c r="X45" t="s">
        <v>111</v>
      </c>
      <c r="Y45" t="s">
        <v>112</v>
      </c>
      <c r="Z45" s="19">
        <v>0</v>
      </c>
      <c r="AA45" s="19">
        <v>2.5864937800000001</v>
      </c>
      <c r="AB45" s="19">
        <v>0.31685547200000003</v>
      </c>
      <c r="AC45" s="19">
        <v>0.3241951448</v>
      </c>
      <c r="AD45" s="120">
        <v>3.2275443967999999</v>
      </c>
    </row>
    <row r="46" spans="3:30" x14ac:dyDescent="0.25">
      <c r="C46" s="29" t="s">
        <v>26</v>
      </c>
      <c r="D46" s="10"/>
      <c r="E46" s="10"/>
      <c r="F46" s="10"/>
      <c r="G46" s="10"/>
      <c r="H46" s="9">
        <f>SUM(H37,H40:H42)</f>
        <v>3.3837914568</v>
      </c>
      <c r="I46" s="9">
        <f>SUM(I37,I40:I42)</f>
        <v>68.192773384000006</v>
      </c>
      <c r="J46" s="9">
        <f>SUM(J37,J40:J42)</f>
        <v>36.613323319999999</v>
      </c>
      <c r="K46" s="9">
        <f>SUM(K37,K40:K42)</f>
        <v>40.767585118698598</v>
      </c>
      <c r="L46" s="123">
        <f t="shared" si="6"/>
        <v>148.9574732794986</v>
      </c>
      <c r="M46" s="105"/>
      <c r="N46" s="180" t="s">
        <v>26</v>
      </c>
      <c r="O46" s="40">
        <f>O37+O40+O41+O42+O45</f>
        <v>4.2119673749809596</v>
      </c>
      <c r="P46" s="38">
        <f>P37+P40+P41+P42+P45</f>
        <v>60.412483299437255</v>
      </c>
      <c r="Q46" s="38">
        <f>Q37+Q40+Q41+Q42+Q45</f>
        <v>37.504894316947436</v>
      </c>
      <c r="R46" s="38">
        <f>R37+R40+R41+R42+R45</f>
        <v>43.140505089284176</v>
      </c>
      <c r="S46" s="173">
        <f t="shared" si="7"/>
        <v>145.26985008064983</v>
      </c>
      <c r="T46" s="105"/>
      <c r="U46" s="29" t="s">
        <v>26</v>
      </c>
      <c r="V46" s="10"/>
      <c r="W46" s="10"/>
      <c r="X46" s="10"/>
      <c r="Y46" s="10"/>
      <c r="Z46" s="9">
        <v>3.3873731873000001</v>
      </c>
      <c r="AA46" s="9">
        <v>68.455499859</v>
      </c>
      <c r="AB46" s="9">
        <v>36.081812530400001</v>
      </c>
      <c r="AC46" s="9">
        <v>39.899495963004298</v>
      </c>
      <c r="AD46" s="123">
        <v>147.82418153970428</v>
      </c>
    </row>
    <row r="47" spans="3:30" s="3" customFormat="1" x14ac:dyDescent="0.25">
      <c r="H47" s="69"/>
      <c r="I47" s="69"/>
      <c r="J47" s="69"/>
      <c r="K47" s="69"/>
      <c r="L47" s="69"/>
      <c r="M47" s="69"/>
      <c r="N47" s="69"/>
      <c r="O47" s="103"/>
      <c r="P47" s="103"/>
      <c r="Q47" s="103"/>
      <c r="R47" s="104"/>
      <c r="S47" s="69"/>
      <c r="T47" s="69"/>
      <c r="Z47" s="69"/>
      <c r="AA47" s="69"/>
      <c r="AB47" s="69"/>
      <c r="AC47" s="69"/>
      <c r="AD47" s="69"/>
    </row>
    <row r="48" spans="3:30" s="3" customFormat="1" x14ac:dyDescent="0.25"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Z48" s="69"/>
      <c r="AA48" s="69"/>
      <c r="AB48" s="69"/>
      <c r="AC48" s="69"/>
      <c r="AD48" s="69"/>
    </row>
    <row r="49" spans="2:30" ht="31.5" x14ac:dyDescent="0.35">
      <c r="C49" s="174">
        <v>2030</v>
      </c>
      <c r="D49" s="175"/>
      <c r="E49" s="175"/>
      <c r="F49" s="175"/>
      <c r="G49" s="175"/>
      <c r="H49" s="101" t="s">
        <v>36</v>
      </c>
      <c r="I49" s="101" t="s">
        <v>159</v>
      </c>
      <c r="J49" s="101" t="s">
        <v>38</v>
      </c>
      <c r="K49" s="101" t="s">
        <v>158</v>
      </c>
      <c r="L49" s="118" t="s">
        <v>1</v>
      </c>
      <c r="M49" s="25"/>
      <c r="N49" s="174">
        <v>2030</v>
      </c>
      <c r="O49" s="170" t="s">
        <v>36</v>
      </c>
      <c r="P49" s="101" t="s">
        <v>159</v>
      </c>
      <c r="Q49" s="101" t="s">
        <v>38</v>
      </c>
      <c r="R49" s="101" t="s">
        <v>158</v>
      </c>
      <c r="S49" s="118" t="s">
        <v>1</v>
      </c>
      <c r="T49" s="25"/>
      <c r="U49" s="174">
        <v>2030</v>
      </c>
      <c r="V49" s="175"/>
      <c r="W49" s="175"/>
      <c r="X49" s="175"/>
      <c r="Y49" s="175"/>
      <c r="Z49" s="101" t="s">
        <v>36</v>
      </c>
      <c r="AA49" s="101" t="s">
        <v>159</v>
      </c>
      <c r="AB49" s="101" t="s">
        <v>38</v>
      </c>
      <c r="AC49" s="101" t="s">
        <v>158</v>
      </c>
      <c r="AD49" s="118" t="s">
        <v>1</v>
      </c>
    </row>
    <row r="50" spans="2:30" x14ac:dyDescent="0.25">
      <c r="C50" s="176" t="s">
        <v>18</v>
      </c>
      <c r="H50" s="8">
        <f>SUM(H51:H52)</f>
        <v>0</v>
      </c>
      <c r="I50" s="8">
        <f>SUM(I51:I52)</f>
        <v>40.264633660000001</v>
      </c>
      <c r="J50" s="8">
        <f>SUM(J51:J52)</f>
        <v>2.0992267772000002</v>
      </c>
      <c r="K50" s="8">
        <f>SUM(K51:K52)</f>
        <v>0.2130362720442</v>
      </c>
      <c r="L50" s="121">
        <f>SUM(H50:K50)</f>
        <v>42.576896709244203</v>
      </c>
      <c r="M50" s="99"/>
      <c r="N50" s="179" t="s">
        <v>18</v>
      </c>
      <c r="O50" s="36">
        <f>'[1]Bilan 2030'!$X$46/11.63</f>
        <v>0</v>
      </c>
      <c r="P50" s="35">
        <f>SUM('[1]Bilan 2030'!$X$41:$X$43)/11.63</f>
        <v>32.470940737285289</v>
      </c>
      <c r="Q50" s="35">
        <f>'[1]Bilan 2030'!$X$13/11.63</f>
        <v>2.5998015829265277</v>
      </c>
      <c r="R50" s="35">
        <f>('[1]Bilan 2030'!$X$22+'[1]Bilan 2030'!$X$30+SUM('[1]Bilan 2030'!$X$36:$X$40)+SUM('[1]Bilan 2030'!$X$44:$X$45)+'[1]Bilan 2030'!$X$47)/11.63</f>
        <v>1.3190285045112766</v>
      </c>
      <c r="S50" s="171">
        <f>SUM(O50:R50)</f>
        <v>36.389770824723101</v>
      </c>
      <c r="T50" s="245">
        <f>S50-'[1]Bilan 2030'!$X$5/11.63</f>
        <v>0</v>
      </c>
      <c r="U50" s="176" t="s">
        <v>18</v>
      </c>
      <c r="Z50" s="8">
        <v>0</v>
      </c>
      <c r="AA50" s="8">
        <v>40.390185649999999</v>
      </c>
      <c r="AB50" s="8">
        <v>2.133805502</v>
      </c>
      <c r="AC50" s="8">
        <v>0.1984685271803</v>
      </c>
      <c r="AD50" s="121">
        <v>42.722459679180304</v>
      </c>
    </row>
    <row r="51" spans="2:30" x14ac:dyDescent="0.25">
      <c r="C51" s="177" t="s">
        <v>19</v>
      </c>
      <c r="D51" t="s">
        <v>89</v>
      </c>
      <c r="E51" t="s">
        <v>90</v>
      </c>
      <c r="F51" t="s">
        <v>91</v>
      </c>
      <c r="G51" t="s">
        <v>92</v>
      </c>
      <c r="H51" s="19">
        <f>VLOOKUP(D51,Résultats!$B$2:$AX$476,'T energie vecteurs'!S5,FALSE)</f>
        <v>0</v>
      </c>
      <c r="I51" s="19">
        <f>VLOOKUP(E51,Résultats!$B$2:$AX$476,'T energie vecteurs'!S5,FALSE)</f>
        <v>22.623244750000001</v>
      </c>
      <c r="J51" s="19">
        <f>VLOOKUP(F51,Résultats!$B$2:$AX$476,'T energie vecteurs'!S5,FALSE)</f>
        <v>0.82302172419999997</v>
      </c>
      <c r="K51" s="19">
        <f>VLOOKUP(G51,Résultats!$B$2:$AX$476,'T energie vecteurs'!S5,FALSE)</f>
        <v>4.9195044200000003E-5</v>
      </c>
      <c r="L51" s="120">
        <f t="shared" ref="L51:L58" si="9">SUM(H51:K51)</f>
        <v>23.4463156692442</v>
      </c>
      <c r="M51" s="19"/>
      <c r="N51" s="177" t="s">
        <v>19</v>
      </c>
      <c r="O51" s="172"/>
      <c r="P51" s="19"/>
      <c r="Q51" s="55"/>
      <c r="R51" s="19"/>
      <c r="S51" s="120"/>
      <c r="T51" s="245"/>
      <c r="U51" s="177" t="s">
        <v>19</v>
      </c>
      <c r="V51" t="s">
        <v>89</v>
      </c>
      <c r="W51" t="s">
        <v>90</v>
      </c>
      <c r="X51" t="s">
        <v>91</v>
      </c>
      <c r="Y51" t="s">
        <v>92</v>
      </c>
      <c r="Z51" s="19">
        <v>0</v>
      </c>
      <c r="AA51" s="19">
        <v>20.510934450000001</v>
      </c>
      <c r="AB51" s="19">
        <v>0.80845753899999995</v>
      </c>
      <c r="AC51" s="19">
        <v>5.7797780299999998E-5</v>
      </c>
      <c r="AD51" s="120">
        <v>21.3194497867803</v>
      </c>
    </row>
    <row r="52" spans="2:30" x14ac:dyDescent="0.25">
      <c r="C52" s="178" t="s">
        <v>20</v>
      </c>
      <c r="D52" t="s">
        <v>93</v>
      </c>
      <c r="E52" t="s">
        <v>94</v>
      </c>
      <c r="F52" t="s">
        <v>95</v>
      </c>
      <c r="G52" t="s">
        <v>96</v>
      </c>
      <c r="H52" s="19">
        <f>VLOOKUP(D52,Résultats!$B$2:$AX$476,'T energie vecteurs'!S5,FALSE)</f>
        <v>0</v>
      </c>
      <c r="I52" s="19">
        <f>VLOOKUP(E52,Résultats!$B$2:$AX$476,'T energie vecteurs'!S5,FALSE)</f>
        <v>17.64138891</v>
      </c>
      <c r="J52" s="19">
        <f>VLOOKUP(F52,Résultats!$B$2:$AX$476,'T energie vecteurs'!S5,FALSE)</f>
        <v>1.276205053</v>
      </c>
      <c r="K52" s="19">
        <f>VLOOKUP(G52,Résultats!$B$2:$AX$476,'T energie vecteurs'!S5,FALSE)</f>
        <v>0.212987077</v>
      </c>
      <c r="L52" s="120">
        <f t="shared" si="9"/>
        <v>19.130581040000003</v>
      </c>
      <c r="M52" s="19"/>
      <c r="N52" s="178" t="s">
        <v>20</v>
      </c>
      <c r="O52" s="172"/>
      <c r="P52" s="19"/>
      <c r="Q52" s="55"/>
      <c r="R52" s="19"/>
      <c r="S52" s="120"/>
      <c r="T52" s="245"/>
      <c r="U52" s="178" t="s">
        <v>20</v>
      </c>
      <c r="V52" t="s">
        <v>93</v>
      </c>
      <c r="W52" t="s">
        <v>94</v>
      </c>
      <c r="X52" t="s">
        <v>95</v>
      </c>
      <c r="Y52" t="s">
        <v>96</v>
      </c>
      <c r="Z52" s="19">
        <v>0</v>
      </c>
      <c r="AA52" s="19">
        <v>19.879251199999999</v>
      </c>
      <c r="AB52" s="19">
        <v>1.325347963</v>
      </c>
      <c r="AC52" s="19">
        <v>0.19841072940000001</v>
      </c>
      <c r="AD52" s="120">
        <v>21.403009892399997</v>
      </c>
    </row>
    <row r="53" spans="2:30" x14ac:dyDescent="0.25">
      <c r="C53" s="176" t="s">
        <v>21</v>
      </c>
      <c r="D53" t="s">
        <v>97</v>
      </c>
      <c r="E53" t="s">
        <v>98</v>
      </c>
      <c r="F53" t="s">
        <v>99</v>
      </c>
      <c r="G53" t="s">
        <v>100</v>
      </c>
      <c r="H53" s="263">
        <f>VLOOKUP(D53,Résultats!$B$2:$AX$476,'T energie vecteurs'!S5,FALSE)</f>
        <v>0.17220757270000001</v>
      </c>
      <c r="I53" s="263">
        <f>VLOOKUP(E53,Résultats!$B$2:$AX$476,'T energie vecteurs'!S5,FALSE)</f>
        <v>4.967752076</v>
      </c>
      <c r="J53" s="263">
        <f>VLOOKUP(F53,Résultats!$B$2:$AX$476,'T energie vecteurs'!S5,FALSE)</f>
        <v>13.341571249999999</v>
      </c>
      <c r="K53" s="263">
        <f>VLOOKUP(G53,Résultats!$B$2:$AX$476,'T energie vecteurs'!S5,FALSE)+8</f>
        <v>19.069846160000001</v>
      </c>
      <c r="L53" s="264">
        <f>SUM(H53:K53)</f>
        <v>37.551377058699998</v>
      </c>
      <c r="M53" s="99"/>
      <c r="N53" s="179" t="s">
        <v>21</v>
      </c>
      <c r="O53" s="36">
        <f>'[1]Bilan 2030'!$V$46/11.63</f>
        <v>0</v>
      </c>
      <c r="P53" s="35">
        <f>SUM('[1]Bilan 2030'!$V$41:$V$43)/11.63</f>
        <v>2.7093021384311076</v>
      </c>
      <c r="Q53" s="35">
        <f>'[1]Bilan 2030'!$V$13/11.63</f>
        <v>15.128221930185923</v>
      </c>
      <c r="R53" s="35">
        <f>('[1]Bilan 2030'!$V$22+'[1]Bilan 2030'!$V$30+SUM('[1]Bilan 2030'!$V$36:$V$40)+SUM('[1]Bilan 2030'!$V$44:$V$45)+'[1]Bilan 2030'!$V$47)/11.63</f>
        <v>20.957031397748882</v>
      </c>
      <c r="S53" s="171">
        <f t="shared" ref="S53:S59" si="10">SUM(O53:R53)</f>
        <v>38.794555466365907</v>
      </c>
      <c r="T53" s="245">
        <f>S53-'[1]Bilan 2030'!$V$5/11.63</f>
        <v>0</v>
      </c>
      <c r="U53" s="176" t="s">
        <v>21</v>
      </c>
      <c r="V53" t="s">
        <v>97</v>
      </c>
      <c r="W53" t="s">
        <v>98</v>
      </c>
      <c r="X53" t="s">
        <v>99</v>
      </c>
      <c r="Y53" t="s">
        <v>100</v>
      </c>
      <c r="Z53" s="263">
        <v>0.17729283870000001</v>
      </c>
      <c r="AA53" s="263">
        <v>5.3176725319999996</v>
      </c>
      <c r="AB53" s="263">
        <v>13.585260460000001</v>
      </c>
      <c r="AC53" s="263">
        <v>18.719105989999999</v>
      </c>
      <c r="AD53" s="264">
        <v>37.799331820700004</v>
      </c>
    </row>
    <row r="54" spans="2:30" x14ac:dyDescent="0.25">
      <c r="C54" s="176" t="s">
        <v>22</v>
      </c>
      <c r="D54" t="s">
        <v>101</v>
      </c>
      <c r="E54" t="s">
        <v>102</v>
      </c>
      <c r="F54" t="s">
        <v>103</v>
      </c>
      <c r="G54" t="s">
        <v>104</v>
      </c>
      <c r="H54" s="8">
        <f>VLOOKUP(D54,Résultats!$B$2:$AX$476,'T energie vecteurs'!S5,FALSE)</f>
        <v>0</v>
      </c>
      <c r="I54" s="8">
        <f>VLOOKUP(E54,Résultats!$B$2:$AX$476,'T energie vecteurs'!S5,FALSE)</f>
        <v>2.7923024380000001</v>
      </c>
      <c r="J54" s="8">
        <f>VLOOKUP(F54,Résultats!$B$2:$AX$476,'T energie vecteurs'!S5,FALSE)</f>
        <v>12.20553357</v>
      </c>
      <c r="K54" s="8">
        <f>VLOOKUP(G54,Résultats!$B$2:$AX$476,'T energie vecteurs'!S5,FALSE)</f>
        <v>6.5659565549999996</v>
      </c>
      <c r="L54" s="121">
        <f t="shared" si="9"/>
        <v>21.563792563</v>
      </c>
      <c r="M54" s="99"/>
      <c r="N54" s="179" t="s">
        <v>22</v>
      </c>
      <c r="O54" s="36">
        <f>('[1]Bilan 2030'!$W$46)/11.63</f>
        <v>0</v>
      </c>
      <c r="P54" s="35">
        <f>SUM('[1]Bilan 2030'!$W$41:$W$43)/11.63</f>
        <v>1.1254931356288962</v>
      </c>
      <c r="Q54" s="35">
        <f>('[1]Bilan 2030'!$W$13)/11.63</f>
        <v>11.284622800503366</v>
      </c>
      <c r="R54" s="35">
        <f>('[1]Bilan 2030'!$W$22+'[1]Bilan 2030'!$W$30+SUM('[1]Bilan 2030'!$W$36:$W$40)+SUM('[1]Bilan 2030'!$W$44:$W$45)+'[1]Bilan 2030'!$W$47)/11.63</f>
        <v>6.9189644390334015</v>
      </c>
      <c r="S54" s="171">
        <f t="shared" si="10"/>
        <v>19.329080375165663</v>
      </c>
      <c r="T54" s="245">
        <f>S54-'[1]Bilan 2030'!$W$5/11.63</f>
        <v>0</v>
      </c>
      <c r="U54" s="176" t="s">
        <v>22</v>
      </c>
      <c r="V54" t="s">
        <v>101</v>
      </c>
      <c r="W54" t="s">
        <v>102</v>
      </c>
      <c r="X54" t="s">
        <v>103</v>
      </c>
      <c r="Y54" t="s">
        <v>104</v>
      </c>
      <c r="Z54" s="8">
        <v>0</v>
      </c>
      <c r="AA54" s="8">
        <v>3.152993135</v>
      </c>
      <c r="AB54" s="8">
        <v>10.325360910000001</v>
      </c>
      <c r="AC54" s="8">
        <v>5.3214900619999996</v>
      </c>
      <c r="AD54" s="121">
        <v>18.799844106999998</v>
      </c>
    </row>
    <row r="55" spans="2:30" x14ac:dyDescent="0.25">
      <c r="C55" s="176" t="s">
        <v>23</v>
      </c>
      <c r="H55" s="244">
        <f>SUM(H56:H58)</f>
        <v>3.4034351745000002</v>
      </c>
      <c r="I55" s="244">
        <f>SUM(I56:I58)</f>
        <v>17.267682941</v>
      </c>
      <c r="J55" s="8">
        <f>SUM(J56:J58)</f>
        <v>10.168575700599991</v>
      </c>
      <c r="K55" s="244">
        <f>SUM(K56:K58)</f>
        <v>14.715363807500001</v>
      </c>
      <c r="L55" s="121">
        <f t="shared" si="9"/>
        <v>45.555057623599993</v>
      </c>
      <c r="M55" s="99"/>
      <c r="N55" s="179" t="s">
        <v>280</v>
      </c>
      <c r="O55" s="36">
        <f>O56+O57</f>
        <v>3.9851054274374702</v>
      </c>
      <c r="P55" s="35">
        <f t="shared" ref="P55:R55" si="11">P56+P57</f>
        <v>12.588919196501005</v>
      </c>
      <c r="Q55" s="35">
        <f t="shared" si="11"/>
        <v>9.4169455866228393</v>
      </c>
      <c r="R55" s="35">
        <f t="shared" si="11"/>
        <v>13.466989601471942</v>
      </c>
      <c r="S55" s="171">
        <f t="shared" si="10"/>
        <v>39.457959812033259</v>
      </c>
      <c r="T55" s="245"/>
      <c r="U55" s="176" t="s">
        <v>23</v>
      </c>
      <c r="Z55" s="244">
        <v>3.4741065121000001</v>
      </c>
      <c r="AA55" s="244">
        <v>18.794247899000002</v>
      </c>
      <c r="AB55" s="8">
        <v>10.4101229952</v>
      </c>
      <c r="AC55" s="244">
        <v>14.268690501900002</v>
      </c>
      <c r="AD55" s="121">
        <v>46.947167908200008</v>
      </c>
    </row>
    <row r="56" spans="2:30" x14ac:dyDescent="0.25">
      <c r="C56" s="178" t="s">
        <v>24</v>
      </c>
      <c r="D56" t="s">
        <v>105</v>
      </c>
      <c r="E56" t="s">
        <v>106</v>
      </c>
      <c r="F56" t="s">
        <v>107</v>
      </c>
      <c r="G56" t="s">
        <v>108</v>
      </c>
      <c r="H56" s="19">
        <f>VLOOKUP(D56,Résultats!$B$2:$AX$476,'T energie vecteurs'!S5,FALSE)</f>
        <v>2.4764061370000001</v>
      </c>
      <c r="I56" s="19">
        <f>VLOOKUP(E56,Résultats!$B$2:$AX$476,'T energie vecteurs'!S5,FALSE)</f>
        <v>12.69322672</v>
      </c>
      <c r="J56" s="19">
        <f>VLOOKUP(F56,Résultats!$B$2:$AX$476,'T energie vecteurs'!S5,FALSE)</f>
        <v>9.8619720799999904</v>
      </c>
      <c r="K56" s="19">
        <f>VLOOKUP(G56,Résultats!$B$2:$AX$476,'T energie vecteurs'!S5,FALSE)</f>
        <v>12.30149581</v>
      </c>
      <c r="L56" s="120">
        <f t="shared" si="9"/>
        <v>37.333100746999989</v>
      </c>
      <c r="M56" s="19"/>
      <c r="N56" s="178" t="s">
        <v>281</v>
      </c>
      <c r="O56" s="172">
        <f>'[1]Bilan 2030'!$U$46/11.63</f>
        <v>0.55918092587900114</v>
      </c>
      <c r="P56" s="37">
        <f>SUM('[1]Bilan 2030'!$U$41:$U$43)/11.63</f>
        <v>2.2272873473675703</v>
      </c>
      <c r="Q56" s="37">
        <f>'[1]Bilan 2030'!$U$13/11.63</f>
        <v>9.4169455866228393</v>
      </c>
      <c r="R56" s="37">
        <f>('[1]Bilan 2030'!$U$22+'[1]Bilan 2030'!$U$30+SUM('[1]Bilan 2030'!$U$36:$U$40)+SUM('[1]Bilan 2030'!$U$44:$U$45)+'[1]Bilan 2030'!$U$47)/11.63</f>
        <v>12.399810480766773</v>
      </c>
      <c r="S56" s="120">
        <f t="shared" si="10"/>
        <v>24.603224340636181</v>
      </c>
      <c r="T56" s="245">
        <f>S56-'[1]Bilan 2030'!$U$5/11.63</f>
        <v>0</v>
      </c>
      <c r="U56" s="178" t="s">
        <v>24</v>
      </c>
      <c r="V56" t="s">
        <v>105</v>
      </c>
      <c r="W56" t="s">
        <v>106</v>
      </c>
      <c r="X56" t="s">
        <v>107</v>
      </c>
      <c r="Y56" t="s">
        <v>108</v>
      </c>
      <c r="Z56" s="19">
        <v>2.5241483530000002</v>
      </c>
      <c r="AA56" s="19">
        <v>13.97189567</v>
      </c>
      <c r="AB56" s="19">
        <v>10.09228383</v>
      </c>
      <c r="AC56" s="19">
        <v>11.89737603</v>
      </c>
      <c r="AD56" s="120">
        <v>38.485703882999999</v>
      </c>
    </row>
    <row r="57" spans="2:30" x14ac:dyDescent="0.25">
      <c r="C57" s="178" t="s">
        <v>153</v>
      </c>
      <c r="D57" t="s">
        <v>154</v>
      </c>
      <c r="E57" t="s">
        <v>155</v>
      </c>
      <c r="F57" t="s">
        <v>156</v>
      </c>
      <c r="G57" t="s">
        <v>157</v>
      </c>
      <c r="H57" s="19">
        <f>VLOOKUP(D57,Résultats!$B$2:$AX$476,'T energie vecteurs'!S5,FALSE)</f>
        <v>0.92702903749999999</v>
      </c>
      <c r="I57" s="19">
        <f>VLOOKUP(E57,Résultats!$B$2:$AX$476,'T energie vecteurs'!S5,FALSE)</f>
        <v>2.0948978459999998</v>
      </c>
      <c r="J57" s="19">
        <f>VLOOKUP(F57,Résultats!$B$2:$AX$476,'T energie vecteurs'!S5,FALSE)</f>
        <v>0</v>
      </c>
      <c r="K57" s="19">
        <f>VLOOKUP(G57,Résultats!$B$2:$AX$476,'T energie vecteurs'!S5,FALSE)</f>
        <v>2.0725486310000001</v>
      </c>
      <c r="L57" s="120">
        <f>SUM(H57:K57)</f>
        <v>5.0944755145</v>
      </c>
      <c r="M57" s="19"/>
      <c r="N57" s="178" t="s">
        <v>153</v>
      </c>
      <c r="O57" s="28">
        <f>'[1]Bilan 2030'!$E$52/11.63</f>
        <v>3.4259245015584692</v>
      </c>
      <c r="P57" s="19">
        <f>('[1]Bilan 2030'!$E$54+'[1]Bilan 2030'!$E$56)/11.63</f>
        <v>10.361631849133435</v>
      </c>
      <c r="Q57" s="19">
        <v>0</v>
      </c>
      <c r="R57" s="19">
        <f>('[1]Bilan 2030'!$E$53+'[1]Bilan 2030'!$E$55+'[1]Bilan 2030'!$E$57)/11.63</f>
        <v>1.0671791207051695</v>
      </c>
      <c r="S57" s="120">
        <f t="shared" si="10"/>
        <v>14.854735471397074</v>
      </c>
      <c r="T57" s="245">
        <f>S57-SUM('[1]Bilan 2030'!$E$52:$E$57)/11.63</f>
        <v>0</v>
      </c>
      <c r="U57" s="178" t="s">
        <v>153</v>
      </c>
      <c r="V57" t="s">
        <v>154</v>
      </c>
      <c r="W57" t="s">
        <v>155</v>
      </c>
      <c r="X57" t="s">
        <v>156</v>
      </c>
      <c r="Y57" t="s">
        <v>157</v>
      </c>
      <c r="Z57" s="19">
        <v>0.94995815910000003</v>
      </c>
      <c r="AA57" s="19">
        <v>2.1054161730000001</v>
      </c>
      <c r="AB57" s="19">
        <v>0</v>
      </c>
      <c r="AC57" s="19">
        <v>2.0428117800000001</v>
      </c>
      <c r="AD57" s="120">
        <v>5.0981861121000005</v>
      </c>
    </row>
    <row r="58" spans="2:30" x14ac:dyDescent="0.25">
      <c r="C58" s="178" t="s">
        <v>25</v>
      </c>
      <c r="D58" t="s">
        <v>109</v>
      </c>
      <c r="E58" t="s">
        <v>110</v>
      </c>
      <c r="F58" t="s">
        <v>111</v>
      </c>
      <c r="G58" t="s">
        <v>112</v>
      </c>
      <c r="H58" s="19">
        <f>VLOOKUP(D58,Résultats!$B$2:$AX$476,'T energie vecteurs'!S5,FALSE)</f>
        <v>0</v>
      </c>
      <c r="I58" s="19">
        <f>VLOOKUP(E58,Résultats!$B$2:$AX$476,'T energie vecteurs'!S5,FALSE)</f>
        <v>2.4795583749999999</v>
      </c>
      <c r="J58" s="19">
        <f>VLOOKUP(F58,Résultats!$B$2:$AX$476,'T energie vecteurs'!S5,FALSE)</f>
        <v>0.30660362060000002</v>
      </c>
      <c r="K58" s="19">
        <f>VLOOKUP(G58,Résultats!$B$2:$AX$476,'T energie vecteurs'!S5,FALSE)</f>
        <v>0.3413193665</v>
      </c>
      <c r="L58" s="120">
        <f t="shared" si="9"/>
        <v>3.1274813620999997</v>
      </c>
      <c r="M58" s="19"/>
      <c r="N58" s="179" t="s">
        <v>25</v>
      </c>
      <c r="O58" s="36">
        <f>'[1]Bilan 2030'!$T$46/11.63</f>
        <v>0</v>
      </c>
      <c r="P58" s="35">
        <f>SUM('[1]Bilan 2030'!$T$41:$T$43)/11.63</f>
        <v>3.0639411119175732</v>
      </c>
      <c r="Q58" s="35">
        <f>'[1]Bilan 2030'!$T$13/11.63</f>
        <v>0.66849749048065465</v>
      </c>
      <c r="R58" s="35">
        <f>('[1]Bilan 2030'!$T$22+'[1]Bilan 2030'!$T$30+SUM('[1]Bilan 2030'!$T$36:$T$40)+SUM('[1]Bilan 2030'!$T$44:$T$45)+'[1]Bilan 2030'!$T$47)/11.63</f>
        <v>0.321548699857926</v>
      </c>
      <c r="S58" s="171">
        <f t="shared" si="10"/>
        <v>4.0539873022561537</v>
      </c>
      <c r="T58" s="245">
        <f>S58-'[1]Bilan 2030'!$T$5/11.63</f>
        <v>0</v>
      </c>
      <c r="U58" s="178" t="s">
        <v>25</v>
      </c>
      <c r="V58" t="s">
        <v>109</v>
      </c>
      <c r="W58" t="s">
        <v>110</v>
      </c>
      <c r="X58" t="s">
        <v>111</v>
      </c>
      <c r="Y58" t="s">
        <v>112</v>
      </c>
      <c r="Z58" s="19">
        <v>0</v>
      </c>
      <c r="AA58" s="19">
        <v>2.7169360560000002</v>
      </c>
      <c r="AB58" s="19">
        <v>0.3178391652</v>
      </c>
      <c r="AC58" s="19">
        <v>0.32850269189999998</v>
      </c>
      <c r="AD58" s="120">
        <v>3.3632779131000001</v>
      </c>
    </row>
    <row r="59" spans="2:30" x14ac:dyDescent="0.25">
      <c r="C59" s="29" t="s">
        <v>26</v>
      </c>
      <c r="D59" s="10"/>
      <c r="E59" s="10"/>
      <c r="F59" s="10"/>
      <c r="G59" s="10"/>
      <c r="H59" s="9">
        <f>SUM(H50,H53:H55)</f>
        <v>3.5756427472000003</v>
      </c>
      <c r="I59" s="9">
        <f>SUM(I50,I53:I55)</f>
        <v>65.292371114999995</v>
      </c>
      <c r="J59" s="9">
        <f>SUM(J50,J53:J55)</f>
        <v>37.814907297799991</v>
      </c>
      <c r="K59" s="9">
        <f>SUM(K50,K53:K55)</f>
        <v>40.564202794544201</v>
      </c>
      <c r="L59" s="123">
        <f>SUM(H59:K59)</f>
        <v>147.24712395454418</v>
      </c>
      <c r="M59" s="105"/>
      <c r="N59" s="180" t="s">
        <v>26</v>
      </c>
      <c r="O59" s="40">
        <f>O50+O53+O54+O55+O58</f>
        <v>3.9851054274374702</v>
      </c>
      <c r="P59" s="38">
        <f>P50+P53+P54+P55+P58</f>
        <v>51.958596319763863</v>
      </c>
      <c r="Q59" s="38">
        <f>Q50+Q53+Q54+Q55+Q58</f>
        <v>39.098089390719309</v>
      </c>
      <c r="R59" s="38">
        <f>R50+R53+R54+R55+R58</f>
        <v>42.983562642623433</v>
      </c>
      <c r="S59" s="173">
        <f t="shared" si="10"/>
        <v>138.02535378054407</v>
      </c>
      <c r="T59" s="105"/>
      <c r="U59" s="29" t="s">
        <v>26</v>
      </c>
      <c r="V59" s="10"/>
      <c r="W59" s="10"/>
      <c r="X59" s="10"/>
      <c r="Y59" s="10"/>
      <c r="Z59" s="9">
        <v>3.6513993508000002</v>
      </c>
      <c r="AA59" s="9">
        <v>67.655099215999996</v>
      </c>
      <c r="AB59" s="9">
        <v>36.454549867200001</v>
      </c>
      <c r="AC59" s="9">
        <v>38.507755081080298</v>
      </c>
      <c r="AD59" s="123">
        <v>146.26880351508029</v>
      </c>
    </row>
    <row r="60" spans="2:30" s="3" customFormat="1" x14ac:dyDescent="0.25">
      <c r="O60" s="103"/>
      <c r="P60" s="103"/>
      <c r="Q60" s="103"/>
      <c r="R60" s="104"/>
      <c r="S60" s="69"/>
    </row>
    <row r="61" spans="2:30" s="3" customFormat="1" x14ac:dyDescent="0.25">
      <c r="B61" s="84"/>
      <c r="K61" s="71"/>
      <c r="O61" s="105"/>
      <c r="P61" s="105"/>
      <c r="Q61" s="105"/>
      <c r="R61" s="106"/>
      <c r="S61" s="107"/>
      <c r="AC61" s="71"/>
    </row>
    <row r="62" spans="2:30" ht="31.5" x14ac:dyDescent="0.35">
      <c r="C62" s="174">
        <v>2035</v>
      </c>
      <c r="D62" s="175"/>
      <c r="E62" s="175"/>
      <c r="F62" s="175"/>
      <c r="G62" s="175"/>
      <c r="H62" s="101" t="s">
        <v>36</v>
      </c>
      <c r="I62" s="101" t="s">
        <v>159</v>
      </c>
      <c r="J62" s="101" t="s">
        <v>38</v>
      </c>
      <c r="K62" s="101" t="s">
        <v>158</v>
      </c>
      <c r="L62" s="118" t="s">
        <v>1</v>
      </c>
      <c r="M62" s="25"/>
      <c r="N62" s="174">
        <v>2035</v>
      </c>
      <c r="O62" s="170" t="s">
        <v>36</v>
      </c>
      <c r="P62" s="101" t="s">
        <v>159</v>
      </c>
      <c r="Q62" s="101" t="s">
        <v>38</v>
      </c>
      <c r="R62" s="101" t="s">
        <v>158</v>
      </c>
      <c r="S62" s="118" t="s">
        <v>1</v>
      </c>
      <c r="T62" s="25"/>
      <c r="U62" s="174">
        <v>2035</v>
      </c>
      <c r="V62" s="175"/>
      <c r="W62" s="175"/>
      <c r="X62" s="175"/>
      <c r="Y62" s="175"/>
      <c r="Z62" s="101" t="s">
        <v>36</v>
      </c>
      <c r="AA62" s="101" t="s">
        <v>159</v>
      </c>
      <c r="AB62" s="101" t="s">
        <v>38</v>
      </c>
      <c r="AC62" s="101" t="s">
        <v>158</v>
      </c>
      <c r="AD62" s="118" t="s">
        <v>1</v>
      </c>
    </row>
    <row r="63" spans="2:30" x14ac:dyDescent="0.25">
      <c r="C63" s="176" t="s">
        <v>18</v>
      </c>
      <c r="H63" s="8">
        <f>SUM(H64:H65)</f>
        <v>0</v>
      </c>
      <c r="I63" s="8">
        <f>SUM(I64:I65)</f>
        <v>37.29485957</v>
      </c>
      <c r="J63" s="8">
        <f>SUM(J64:J65)</f>
        <v>2.8161188580000003</v>
      </c>
      <c r="K63" s="8">
        <f>SUM(K64:K65)</f>
        <v>0.59263957281169999</v>
      </c>
      <c r="L63" s="121">
        <f t="shared" ref="L63:L72" si="12">SUM(H63:K63)</f>
        <v>40.703618000811701</v>
      </c>
      <c r="M63" s="99"/>
      <c r="N63" s="179" t="s">
        <v>18</v>
      </c>
      <c r="O63" s="36">
        <f>'[1]Bilan 2035'!$X$46/11.63</f>
        <v>0</v>
      </c>
      <c r="P63" s="35">
        <f>SUM('[1]Bilan 2035'!$X$41:$X$43)/11.63</f>
        <v>27.486457521711181</v>
      </c>
      <c r="Q63" s="35">
        <f>'[1]Bilan 2035'!$X$13/11.63</f>
        <v>4.0115827656184662</v>
      </c>
      <c r="R63" s="35">
        <f>('[1]Bilan 2035'!$X$22+'[1]Bilan 2035'!$X$30+SUM('[1]Bilan 2035'!$X$36:$X$40)+SUM('[1]Bilan 2035'!$X$44:$X$45)+'[1]Bilan 2035'!$X$47)/11.63</f>
        <v>2.2033171859401204</v>
      </c>
      <c r="S63" s="171">
        <f>SUM(O63:R63)</f>
        <v>33.701357473269766</v>
      </c>
      <c r="T63" s="99"/>
      <c r="U63" s="176" t="s">
        <v>18</v>
      </c>
      <c r="Z63" s="8">
        <v>0</v>
      </c>
      <c r="AA63" s="8">
        <v>37.663261509999998</v>
      </c>
      <c r="AB63" s="8">
        <v>2.968369633</v>
      </c>
      <c r="AC63" s="8">
        <v>0.567543452522</v>
      </c>
      <c r="AD63" s="121">
        <v>41.199174595522003</v>
      </c>
    </row>
    <row r="64" spans="2:30" x14ac:dyDescent="0.25">
      <c r="C64" s="177" t="s">
        <v>19</v>
      </c>
      <c r="D64" t="s">
        <v>89</v>
      </c>
      <c r="E64" t="s">
        <v>90</v>
      </c>
      <c r="F64" t="s">
        <v>91</v>
      </c>
      <c r="G64" t="s">
        <v>92</v>
      </c>
      <c r="H64" s="19">
        <f>VLOOKUP(D64,Résultats!$B$2:$AX$476,'T energie vecteurs'!T5,FALSE)</f>
        <v>0</v>
      </c>
      <c r="I64" s="19">
        <f>VLOOKUP(E64,Résultats!$B$2:$AX$476,'T energie vecteurs'!T5,FALSE)</f>
        <v>19.888561509999999</v>
      </c>
      <c r="J64" s="59">
        <f>VLOOKUP(F64,Résultats!$B$2:$AX$476,'T energie vecteurs'!T5,FALSE)</f>
        <v>1.4443905290000001</v>
      </c>
      <c r="K64" s="19">
        <f>VLOOKUP(G64,Résultats!$B$2:$AX$476,'T energie vecteurs'!T5,FALSE)</f>
        <v>5.8076311700000003E-5</v>
      </c>
      <c r="L64" s="120">
        <f t="shared" si="12"/>
        <v>21.333010115311698</v>
      </c>
      <c r="M64" s="19"/>
      <c r="N64" s="177" t="s">
        <v>19</v>
      </c>
      <c r="O64" s="172"/>
      <c r="P64" s="19"/>
      <c r="Q64" s="55"/>
      <c r="R64" s="19"/>
      <c r="S64" s="120"/>
      <c r="T64" s="19"/>
      <c r="U64" s="177" t="s">
        <v>19</v>
      </c>
      <c r="V64" t="s">
        <v>89</v>
      </c>
      <c r="W64" t="s">
        <v>90</v>
      </c>
      <c r="X64" t="s">
        <v>91</v>
      </c>
      <c r="Y64" t="s">
        <v>92</v>
      </c>
      <c r="Z64" s="19">
        <v>0</v>
      </c>
      <c r="AA64" s="19">
        <v>17.86062312</v>
      </c>
      <c r="AB64" s="59">
        <v>1.5984225430000001</v>
      </c>
      <c r="AC64" s="19">
        <v>6.4601021999999899E-5</v>
      </c>
      <c r="AD64" s="120">
        <v>19.459110264022002</v>
      </c>
    </row>
    <row r="65" spans="3:30" x14ac:dyDescent="0.25">
      <c r="C65" s="178" t="s">
        <v>20</v>
      </c>
      <c r="D65" t="s">
        <v>93</v>
      </c>
      <c r="E65" t="s">
        <v>94</v>
      </c>
      <c r="F65" t="s">
        <v>95</v>
      </c>
      <c r="G65" t="s">
        <v>96</v>
      </c>
      <c r="H65" s="19">
        <f>VLOOKUP(D65,Résultats!$B$2:$AX$476,'T energie vecteurs'!T5,FALSE)</f>
        <v>0</v>
      </c>
      <c r="I65" s="19">
        <f>VLOOKUP(E65,Résultats!$B$2:$AX$476,'T energie vecteurs'!T5,FALSE)</f>
        <v>17.406298060000001</v>
      </c>
      <c r="J65" s="19">
        <f>VLOOKUP(F65,Résultats!$B$2:$AX$476,'T energie vecteurs'!T5,FALSE)</f>
        <v>1.371728329</v>
      </c>
      <c r="K65" s="19">
        <f>VLOOKUP(G65,Résultats!$B$2:$AX$476,'T energie vecteurs'!T5,FALSE)</f>
        <v>0.59258149650000003</v>
      </c>
      <c r="L65" s="120">
        <f t="shared" si="12"/>
        <v>19.3706078855</v>
      </c>
      <c r="M65" s="19"/>
      <c r="N65" s="178" t="s">
        <v>20</v>
      </c>
      <c r="O65" s="172"/>
      <c r="P65" s="19"/>
      <c r="Q65" s="55"/>
      <c r="R65" s="19"/>
      <c r="S65" s="120"/>
      <c r="T65" s="19"/>
      <c r="U65" s="178" t="s">
        <v>20</v>
      </c>
      <c r="V65" t="s">
        <v>93</v>
      </c>
      <c r="W65" t="s">
        <v>94</v>
      </c>
      <c r="X65" t="s">
        <v>95</v>
      </c>
      <c r="Y65" t="s">
        <v>96</v>
      </c>
      <c r="Z65" s="19">
        <v>0</v>
      </c>
      <c r="AA65" s="19">
        <v>19.802638389999998</v>
      </c>
      <c r="AB65" s="19">
        <v>1.3699470899999999</v>
      </c>
      <c r="AC65" s="19">
        <v>0.56747885149999999</v>
      </c>
      <c r="AD65" s="120">
        <v>21.740064331499998</v>
      </c>
    </row>
    <row r="66" spans="3:30" x14ac:dyDescent="0.25">
      <c r="C66" s="176" t="s">
        <v>21</v>
      </c>
      <c r="D66" t="s">
        <v>97</v>
      </c>
      <c r="E66" t="s">
        <v>98</v>
      </c>
      <c r="F66" t="s">
        <v>99</v>
      </c>
      <c r="G66" t="s">
        <v>100</v>
      </c>
      <c r="H66" s="263">
        <f>VLOOKUP(D66,Résultats!$B$2:$AX$476,'T energie vecteurs'!T5,FALSE)</f>
        <v>0.15007980470000001</v>
      </c>
      <c r="I66" s="263">
        <f>VLOOKUP(E66,Résultats!$B$2:$AX$476,'T energie vecteurs'!T5,FALSE)</f>
        <v>4.4237968499999996</v>
      </c>
      <c r="J66" s="263">
        <f>VLOOKUP(F66,Résultats!$B$2:$AX$476,'T energie vecteurs'!T5,FALSE)</f>
        <v>13.48046327</v>
      </c>
      <c r="K66" s="263">
        <f>VLOOKUP(G66,Résultats!$B$2:$AX$476,'T energie vecteurs'!T5,FALSE)+8</f>
        <v>18.109424069999999</v>
      </c>
      <c r="L66" s="264">
        <f t="shared" si="12"/>
        <v>36.163763994699998</v>
      </c>
      <c r="M66" s="99"/>
      <c r="N66" s="179" t="s">
        <v>21</v>
      </c>
      <c r="O66" s="36">
        <f>'[1]Bilan 2035'!$V$46/11.63</f>
        <v>0</v>
      </c>
      <c r="P66" s="35">
        <f>SUM('[1]Bilan 2035'!$V$41:$V$43)/11.63</f>
        <v>2.0951035895513908</v>
      </c>
      <c r="Q66" s="35">
        <f>'[1]Bilan 2035'!$V$13/11.63</f>
        <v>15.742193210619391</v>
      </c>
      <c r="R66" s="35">
        <f>('[1]Bilan 2035'!$V$22+'[1]Bilan 2035'!$V$30+SUM('[1]Bilan 2035'!$V$36:$V$40)+SUM('[1]Bilan 2035'!$V$44:$V$45)+'[1]Bilan 2035'!$V$47)/11.63</f>
        <v>20.967584673572926</v>
      </c>
      <c r="S66" s="171">
        <f t="shared" ref="S66:S72" si="13">SUM(O66:R66)</f>
        <v>38.804881473743706</v>
      </c>
      <c r="T66" s="99"/>
      <c r="U66" s="176" t="s">
        <v>21</v>
      </c>
      <c r="V66" t="s">
        <v>97</v>
      </c>
      <c r="W66" t="s">
        <v>98</v>
      </c>
      <c r="X66" t="s">
        <v>99</v>
      </c>
      <c r="Y66" t="s">
        <v>100</v>
      </c>
      <c r="Z66" s="263">
        <v>0.1508999962</v>
      </c>
      <c r="AA66" s="263">
        <v>4.7902752040000003</v>
      </c>
      <c r="AB66" s="263">
        <v>13.392978490000001</v>
      </c>
      <c r="AC66" s="263">
        <v>17.64664308499999</v>
      </c>
      <c r="AD66" s="264">
        <v>35.980796775199991</v>
      </c>
    </row>
    <row r="67" spans="3:30" x14ac:dyDescent="0.25">
      <c r="C67" s="176" t="s">
        <v>22</v>
      </c>
      <c r="D67" t="s">
        <v>101</v>
      </c>
      <c r="E67" t="s">
        <v>102</v>
      </c>
      <c r="F67" t="s">
        <v>103</v>
      </c>
      <c r="G67" t="s">
        <v>104</v>
      </c>
      <c r="H67" s="8">
        <f>VLOOKUP(D67,Résultats!$B$2:$AX$476,'T energie vecteurs'!T5,FALSE)</f>
        <v>0</v>
      </c>
      <c r="I67" s="8">
        <f>VLOOKUP(E67,Résultats!$B$2:$AX$476,'T energie vecteurs'!T5,FALSE)</f>
        <v>2.4945330229999998</v>
      </c>
      <c r="J67" s="8">
        <f>VLOOKUP(F67,Résultats!$B$2:$AX$476,'T energie vecteurs'!T5,FALSE)</f>
        <v>12.779802099999999</v>
      </c>
      <c r="K67" s="8">
        <f>VLOOKUP(G67,Résultats!$B$2:$AX$476,'T energie vecteurs'!T5,FALSE)</f>
        <v>6.3767761089999997</v>
      </c>
      <c r="L67" s="121">
        <f t="shared" si="12"/>
        <v>21.651111231999998</v>
      </c>
      <c r="M67" s="99"/>
      <c r="N67" s="179" t="s">
        <v>22</v>
      </c>
      <c r="O67" s="36">
        <f>('[1]Bilan 2035'!$W$46)/11.63</f>
        <v>0</v>
      </c>
      <c r="P67" s="35">
        <f>SUM('[1]Bilan 2035'!$W$41:$W$43)/11.63</f>
        <v>0.78619437858671104</v>
      </c>
      <c r="Q67" s="35">
        <f>('[1]Bilan 2035'!$W$13)/11.63</f>
        <v>11.60340380118288</v>
      </c>
      <c r="R67" s="35">
        <f>('[1]Bilan 2035'!$W$22+'[1]Bilan 2035'!$W$30+SUM('[1]Bilan 2035'!$W$36:$W$40)+SUM('[1]Bilan 2035'!$W$44:$W$45)+'[1]Bilan 2035'!$W$47)/11.63</f>
        <v>6.9321344622243126</v>
      </c>
      <c r="S67" s="171">
        <f t="shared" si="13"/>
        <v>19.321732641993904</v>
      </c>
      <c r="T67" s="99"/>
      <c r="U67" s="176" t="s">
        <v>22</v>
      </c>
      <c r="V67" t="s">
        <v>101</v>
      </c>
      <c r="W67" t="s">
        <v>102</v>
      </c>
      <c r="X67" t="s">
        <v>103</v>
      </c>
      <c r="Y67" t="s">
        <v>104</v>
      </c>
      <c r="Z67" s="8">
        <v>0</v>
      </c>
      <c r="AA67" s="8">
        <v>3.541299017</v>
      </c>
      <c r="AB67" s="8">
        <v>11.052551790000001</v>
      </c>
      <c r="AC67" s="8">
        <v>5.5135650119999999</v>
      </c>
      <c r="AD67" s="121">
        <v>20.107415819</v>
      </c>
    </row>
    <row r="68" spans="3:30" x14ac:dyDescent="0.25">
      <c r="C68" s="176" t="s">
        <v>23</v>
      </c>
      <c r="H68" s="8">
        <f>SUM(H69:H71)</f>
        <v>3.6711550436000002</v>
      </c>
      <c r="I68" s="8">
        <f>SUM(I69:I71)</f>
        <v>18.450173444999997</v>
      </c>
      <c r="J68" s="8">
        <f>SUM(J69:J71)</f>
        <v>11.272927796199999</v>
      </c>
      <c r="K68" s="8">
        <f>SUM(K69:K71)</f>
        <v>15.5003700154</v>
      </c>
      <c r="L68" s="121">
        <f t="shared" si="12"/>
        <v>48.894626300199995</v>
      </c>
      <c r="M68" s="99"/>
      <c r="N68" s="179" t="s">
        <v>280</v>
      </c>
      <c r="O68" s="36">
        <f>O69+O70</f>
        <v>3.9553292854700368</v>
      </c>
      <c r="P68" s="35">
        <f t="shared" ref="P68:R68" si="14">P69+P70</f>
        <v>11.944511664213444</v>
      </c>
      <c r="Q68" s="35">
        <f t="shared" si="14"/>
        <v>9.4578136584636443</v>
      </c>
      <c r="R68" s="35">
        <f t="shared" si="14"/>
        <v>13.231890023314502</v>
      </c>
      <c r="S68" s="171">
        <f t="shared" si="13"/>
        <v>38.589544631461621</v>
      </c>
      <c r="T68" s="99"/>
      <c r="U68" s="176" t="s">
        <v>23</v>
      </c>
      <c r="Z68" s="8">
        <v>3.8218120899999999</v>
      </c>
      <c r="AA68" s="8">
        <v>20.835986997999999</v>
      </c>
      <c r="AB68" s="8">
        <v>11.319858506399999</v>
      </c>
      <c r="AC68" s="8">
        <v>15.126402743</v>
      </c>
      <c r="AD68" s="121">
        <v>51.1040603374</v>
      </c>
    </row>
    <row r="69" spans="3:30" x14ac:dyDescent="0.25">
      <c r="C69" s="178" t="s">
        <v>24</v>
      </c>
      <c r="D69" t="s">
        <v>105</v>
      </c>
      <c r="E69" t="s">
        <v>106</v>
      </c>
      <c r="F69" t="s">
        <v>107</v>
      </c>
      <c r="G69" t="s">
        <v>108</v>
      </c>
      <c r="H69" s="19">
        <f>VLOOKUP(D69,Résultats!$B$2:$AX$476,'T energie vecteurs'!T5,FALSE)</f>
        <v>2.6770114390000002</v>
      </c>
      <c r="I69" s="19">
        <f>VLOOKUP(E69,Résultats!$B$2:$AX$476,'T energie vecteurs'!T5,FALSE)</f>
        <v>13.468389589999999</v>
      </c>
      <c r="J69" s="19">
        <f>VLOOKUP(F69,Résultats!$B$2:$AX$476,'T energie vecteurs'!T5,FALSE)</f>
        <v>10.92770037</v>
      </c>
      <c r="K69" s="19">
        <f>VLOOKUP(G69,Résultats!$B$2:$AX$476,'T energie vecteurs'!T5,FALSE)</f>
        <v>12.9070149</v>
      </c>
      <c r="L69" s="120">
        <f t="shared" si="12"/>
        <v>39.980116299000002</v>
      </c>
      <c r="M69" s="19"/>
      <c r="N69" s="178" t="s">
        <v>281</v>
      </c>
      <c r="O69" s="172">
        <f>'[1]Bilan 2035'!$U$46/11.63</f>
        <v>0.53312193513684658</v>
      </c>
      <c r="P69" s="37">
        <f>SUM('[1]Bilan 2035'!$U$41:$U$43)/11.63</f>
        <v>2.0748420527036808</v>
      </c>
      <c r="Q69" s="37">
        <f>'[1]Bilan 2035'!$U$13/11.63</f>
        <v>9.4578136584636443</v>
      </c>
      <c r="R69" s="37">
        <f>('[1]Bilan 2035'!$U$22+'[1]Bilan 2035'!$U$30+SUM('[1]Bilan 2035'!$U$36:$U$40)+SUM('[1]Bilan 2035'!$U$44:$U$45)+'[1]Bilan 2035'!$U$47)/11.63</f>
        <v>12.12241416055519</v>
      </c>
      <c r="S69" s="120">
        <f t="shared" si="13"/>
        <v>24.188191806859361</v>
      </c>
      <c r="T69" s="19"/>
      <c r="U69" s="178" t="s">
        <v>24</v>
      </c>
      <c r="V69" t="s">
        <v>105</v>
      </c>
      <c r="W69" t="s">
        <v>106</v>
      </c>
      <c r="X69" t="s">
        <v>107</v>
      </c>
      <c r="Y69" t="s">
        <v>108</v>
      </c>
      <c r="Z69" s="19">
        <v>2.8006806499999999</v>
      </c>
      <c r="AA69" s="19">
        <v>15.4986648</v>
      </c>
      <c r="AB69" s="19">
        <v>10.98015616</v>
      </c>
      <c r="AC69" s="19">
        <v>12.57300832</v>
      </c>
      <c r="AD69" s="120">
        <v>41.852509929999997</v>
      </c>
    </row>
    <row r="70" spans="3:30" x14ac:dyDescent="0.25">
      <c r="C70" s="178" t="s">
        <v>153</v>
      </c>
      <c r="D70" t="s">
        <v>154</v>
      </c>
      <c r="E70" t="s">
        <v>155</v>
      </c>
      <c r="F70" t="s">
        <v>156</v>
      </c>
      <c r="G70" t="s">
        <v>157</v>
      </c>
      <c r="H70" s="19">
        <f>VLOOKUP(D70,Résultats!$B$2:$AX$476,'T energie vecteurs'!T5,FALSE)</f>
        <v>0.99414360459999995</v>
      </c>
      <c r="I70" s="19">
        <f>VLOOKUP(E70,Résultats!$B$2:$AX$476,'T energie vecteurs'!T5,FALSE)</f>
        <v>2.2748100529999999</v>
      </c>
      <c r="J70" s="19">
        <f>VLOOKUP(F70,Résultats!$B$2:$AX$476,'T energie vecteurs'!T5,FALSE)</f>
        <v>0</v>
      </c>
      <c r="K70" s="19">
        <f>VLOOKUP(G70,Résultats!$B$2:$AX$476,'T energie vecteurs'!T5,FALSE)</f>
        <v>2.2246492689999999</v>
      </c>
      <c r="L70" s="120">
        <f t="shared" si="12"/>
        <v>5.4936029265999995</v>
      </c>
      <c r="M70" s="19"/>
      <c r="N70" s="178" t="s">
        <v>153</v>
      </c>
      <c r="O70" s="28">
        <f>'[1]Bilan 2035'!$E$52/11.63</f>
        <v>3.4222073503331902</v>
      </c>
      <c r="P70" s="19">
        <f>('[1]Bilan 2035'!$E$54+'[1]Bilan 2035'!$E$56)/11.63</f>
        <v>9.8696696115097637</v>
      </c>
      <c r="Q70" s="19">
        <v>0</v>
      </c>
      <c r="R70" s="19">
        <f>('[1]Bilan 2035'!$E$53+'[1]Bilan 2035'!$E$55+'[1]Bilan 2035'!$E$57)/11.63</f>
        <v>1.1094758627593131</v>
      </c>
      <c r="S70" s="120">
        <f t="shared" si="13"/>
        <v>14.401352824602267</v>
      </c>
      <c r="T70" s="19"/>
      <c r="U70" s="178" t="s">
        <v>153</v>
      </c>
      <c r="V70" t="s">
        <v>154</v>
      </c>
      <c r="W70" t="s">
        <v>155</v>
      </c>
      <c r="X70" t="s">
        <v>156</v>
      </c>
      <c r="Y70" t="s">
        <v>157</v>
      </c>
      <c r="Z70" s="19">
        <v>1.02113144</v>
      </c>
      <c r="AA70" s="19">
        <v>2.320576763</v>
      </c>
      <c r="AB70" s="19">
        <v>0</v>
      </c>
      <c r="AC70" s="19">
        <v>2.2065549779999998</v>
      </c>
      <c r="AD70" s="120">
        <v>5.5482631809999994</v>
      </c>
    </row>
    <row r="71" spans="3:30" x14ac:dyDescent="0.25">
      <c r="C71" s="178" t="s">
        <v>25</v>
      </c>
      <c r="D71" t="s">
        <v>109</v>
      </c>
      <c r="E71" t="s">
        <v>110</v>
      </c>
      <c r="F71" t="s">
        <v>111</v>
      </c>
      <c r="G71" t="s">
        <v>112</v>
      </c>
      <c r="H71" s="19">
        <f>VLOOKUP(D71,Résultats!$B$2:$AX$476,'T energie vecteurs'!T5,FALSE)</f>
        <v>0</v>
      </c>
      <c r="I71" s="19">
        <f>VLOOKUP(E71,Résultats!$B$2:$AX$476,'T energie vecteurs'!T5,FALSE)</f>
        <v>2.7069738019999998</v>
      </c>
      <c r="J71" s="19">
        <f>VLOOKUP(F71,Résultats!$B$2:$AX$476,'T energie vecteurs'!T5,FALSE)</f>
        <v>0.34522742620000002</v>
      </c>
      <c r="K71" s="19">
        <f>VLOOKUP(G71,Résultats!$B$2:$AX$476,'T energie vecteurs'!T5,FALSE)</f>
        <v>0.36870584639999998</v>
      </c>
      <c r="L71" s="120">
        <f t="shared" si="12"/>
        <v>3.4209070746000001</v>
      </c>
      <c r="M71" s="19"/>
      <c r="N71" s="179" t="s">
        <v>25</v>
      </c>
      <c r="O71" s="36">
        <f>'[1]Bilan 2035'!$T$46/11.63</f>
        <v>0</v>
      </c>
      <c r="P71" s="35">
        <f>SUM('[1]Bilan 2035'!$T$41:$T$43)/11.63</f>
        <v>2.9333630598729807</v>
      </c>
      <c r="Q71" s="35">
        <f>'[1]Bilan 2035'!$T$13/11.63</f>
        <v>0.61074147074884144</v>
      </c>
      <c r="R71" s="35">
        <f>('[1]Bilan 2035'!$T$22+'[1]Bilan 2035'!$T$30+SUM('[1]Bilan 2035'!$T$36:$T$40)+SUM('[1]Bilan 2035'!$T$44:$T$45)+'[1]Bilan 2035'!$T$47)/11.63</f>
        <v>0.3773602321326443</v>
      </c>
      <c r="S71" s="171">
        <f t="shared" si="13"/>
        <v>3.9214647627544661</v>
      </c>
      <c r="T71" s="19"/>
      <c r="U71" s="178" t="s">
        <v>25</v>
      </c>
      <c r="V71" t="s">
        <v>109</v>
      </c>
      <c r="W71" t="s">
        <v>110</v>
      </c>
      <c r="X71" t="s">
        <v>111</v>
      </c>
      <c r="Y71" t="s">
        <v>112</v>
      </c>
      <c r="Z71" s="19">
        <v>0</v>
      </c>
      <c r="AA71" s="19">
        <v>3.0167454349999998</v>
      </c>
      <c r="AB71" s="19">
        <v>0.33970234640000002</v>
      </c>
      <c r="AC71" s="19">
        <v>0.34683944500000002</v>
      </c>
      <c r="AD71" s="120">
        <v>3.7032872264000001</v>
      </c>
    </row>
    <row r="72" spans="3:30" x14ac:dyDescent="0.25">
      <c r="C72" s="29" t="s">
        <v>26</v>
      </c>
      <c r="D72" s="10"/>
      <c r="E72" s="10"/>
      <c r="F72" s="10"/>
      <c r="G72" s="10"/>
      <c r="H72" s="9">
        <f>SUM(H63,H66:H68)</f>
        <v>3.8212348483</v>
      </c>
      <c r="I72" s="9">
        <f>SUM(I63,I66:I68)</f>
        <v>62.663362888000002</v>
      </c>
      <c r="J72" s="9">
        <f>SUM(J63,J66:J68)</f>
        <v>40.349312024200003</v>
      </c>
      <c r="K72" s="9">
        <f>SUM(K63,K66:K68)</f>
        <v>40.579209767211701</v>
      </c>
      <c r="L72" s="123">
        <f t="shared" si="12"/>
        <v>147.4131195277117</v>
      </c>
      <c r="M72" s="105"/>
      <c r="N72" s="180" t="s">
        <v>26</v>
      </c>
      <c r="O72" s="40">
        <f>O63+O66+O67+O68+O71</f>
        <v>3.9553292854700368</v>
      </c>
      <c r="P72" s="38">
        <f>P63+P66+P67+P68+P71</f>
        <v>45.245630213935705</v>
      </c>
      <c r="Q72" s="38">
        <f>Q63+Q66+Q67+Q68+Q71</f>
        <v>41.425734906633224</v>
      </c>
      <c r="R72" s="38">
        <f>R63+R66+R67+R68+R71</f>
        <v>43.7122865771845</v>
      </c>
      <c r="S72" s="173">
        <f t="shared" si="13"/>
        <v>134.33898098322345</v>
      </c>
      <c r="T72" s="105"/>
      <c r="U72" s="29" t="s">
        <v>26</v>
      </c>
      <c r="V72" s="10"/>
      <c r="W72" s="10"/>
      <c r="X72" s="10"/>
      <c r="Y72" s="10"/>
      <c r="Z72" s="9">
        <v>3.9727120862</v>
      </c>
      <c r="AA72" s="9">
        <v>66.830822728999991</v>
      </c>
      <c r="AB72" s="9">
        <v>38.733758419400004</v>
      </c>
      <c r="AC72" s="9">
        <v>38.85415429252199</v>
      </c>
      <c r="AD72" s="123">
        <v>148.39144752712198</v>
      </c>
    </row>
    <row r="73" spans="3:30" s="3" customFormat="1" x14ac:dyDescent="0.25"/>
    <row r="74" spans="3:30" s="3" customFormat="1" x14ac:dyDescent="0.25"/>
    <row r="75" spans="3:30" s="3" customFormat="1" ht="31.5" x14ac:dyDescent="0.35">
      <c r="C75" s="174">
        <v>2040</v>
      </c>
      <c r="D75" s="175"/>
      <c r="E75" s="175"/>
      <c r="F75" s="175"/>
      <c r="G75" s="175"/>
      <c r="H75" s="101" t="s">
        <v>36</v>
      </c>
      <c r="I75" s="101" t="s">
        <v>159</v>
      </c>
      <c r="J75" s="101" t="s">
        <v>38</v>
      </c>
      <c r="K75" s="101" t="s">
        <v>158</v>
      </c>
      <c r="L75" s="118" t="s">
        <v>1</v>
      </c>
      <c r="M75" s="25"/>
      <c r="N75" s="174">
        <v>2040</v>
      </c>
      <c r="O75" s="170" t="s">
        <v>36</v>
      </c>
      <c r="P75" s="101" t="s">
        <v>159</v>
      </c>
      <c r="Q75" s="101" t="s">
        <v>38</v>
      </c>
      <c r="R75" s="101" t="s">
        <v>158</v>
      </c>
      <c r="S75" s="118" t="s">
        <v>1</v>
      </c>
      <c r="U75" s="174">
        <v>2040</v>
      </c>
      <c r="V75" s="175"/>
      <c r="W75" s="175"/>
      <c r="X75" s="175"/>
      <c r="Y75" s="175"/>
      <c r="Z75" s="101" t="s">
        <v>36</v>
      </c>
      <c r="AA75" s="101" t="s">
        <v>159</v>
      </c>
      <c r="AB75" s="101" t="s">
        <v>38</v>
      </c>
      <c r="AC75" s="101" t="s">
        <v>158</v>
      </c>
      <c r="AD75" s="118" t="s">
        <v>1</v>
      </c>
    </row>
    <row r="76" spans="3:30" s="3" customFormat="1" x14ac:dyDescent="0.25">
      <c r="C76" s="176" t="s">
        <v>18</v>
      </c>
      <c r="D76"/>
      <c r="E76"/>
      <c r="F76"/>
      <c r="G76"/>
      <c r="H76" s="8">
        <f>SUM(H77:H78)</f>
        <v>0</v>
      </c>
      <c r="I76" s="8">
        <f>SUM(I77:I78)</f>
        <v>34.590989550000003</v>
      </c>
      <c r="J76" s="8">
        <f>SUM(J77:J78)</f>
        <v>3.6103466700000002</v>
      </c>
      <c r="K76" s="8">
        <f>SUM(K77:K78)</f>
        <v>0.99464756042669999</v>
      </c>
      <c r="L76" s="121">
        <f t="shared" ref="L76:L85" si="15">SUM(H76:K76)</f>
        <v>39.195983780426701</v>
      </c>
      <c r="M76" s="99"/>
      <c r="N76" s="179" t="s">
        <v>18</v>
      </c>
      <c r="O76" s="36">
        <f>'[1]Bilan 2040'!$X$46/11.63</f>
        <v>0</v>
      </c>
      <c r="P76" s="35">
        <f>SUM('[1]Bilan 2040'!$X$41:$X$43)/11.63</f>
        <v>23.504697168694122</v>
      </c>
      <c r="Q76" s="35">
        <f>'[1]Bilan 2040'!$X$13/11.63</f>
        <v>5.3384407017958537</v>
      </c>
      <c r="R76" s="35">
        <f>('[1]Bilan 2040'!$X$22+'[1]Bilan 2040'!$X$30+SUM('[1]Bilan 2040'!$X$36:$X$40)+SUM('[1]Bilan 2040'!$X$44:$X$45)+'[1]Bilan 2040'!$X$47)/11.63</f>
        <v>2.7897080492637398</v>
      </c>
      <c r="S76" s="171">
        <f>SUM(O76:R76)</f>
        <v>31.632845919753716</v>
      </c>
      <c r="U76" s="176" t="s">
        <v>18</v>
      </c>
      <c r="V76"/>
      <c r="W76"/>
      <c r="X76"/>
      <c r="Y76"/>
      <c r="Z76" s="8">
        <v>0</v>
      </c>
      <c r="AA76" s="8">
        <v>49.0368754189481</v>
      </c>
      <c r="AB76" s="8">
        <v>1.2204059871252</v>
      </c>
      <c r="AC76" s="8">
        <v>0.2677019584661986</v>
      </c>
      <c r="AD76" s="121">
        <v>50.524983364539494</v>
      </c>
    </row>
    <row r="77" spans="3:30" s="3" customFormat="1" x14ac:dyDescent="0.25">
      <c r="C77" s="177" t="s">
        <v>19</v>
      </c>
      <c r="D77" t="s">
        <v>89</v>
      </c>
      <c r="E77" t="s">
        <v>90</v>
      </c>
      <c r="F77" t="s">
        <v>91</v>
      </c>
      <c r="G77" t="s">
        <v>92</v>
      </c>
      <c r="H77" s="37">
        <f>VLOOKUP(D77,Résultats!$B$2:$AX$476,'T energie vecteurs'!U5,FALSE)</f>
        <v>0</v>
      </c>
      <c r="I77" s="37">
        <f>VLOOKUP(E77,Résultats!$B$2:$AX$476,'T energie vecteurs'!U5,FALSE)</f>
        <v>17.2333</v>
      </c>
      <c r="J77" s="265">
        <f>VLOOKUP(F77,Résultats!$B$2:$AX$476,'T energie vecteurs'!U5,FALSE)</f>
        <v>2.1076959959999999</v>
      </c>
      <c r="K77" s="37">
        <f>VLOOKUP(G77,Résultats!$B$2:$AX$476,'T energie vecteurs'!U5,FALSE)</f>
        <v>6.3434426700000003E-5</v>
      </c>
      <c r="L77" s="266">
        <f t="shared" si="15"/>
        <v>19.3410594304267</v>
      </c>
      <c r="M77" s="19"/>
      <c r="N77" s="177" t="s">
        <v>19</v>
      </c>
      <c r="O77" s="172"/>
      <c r="P77" s="19"/>
      <c r="Q77" s="55"/>
      <c r="R77" s="19"/>
      <c r="S77" s="120"/>
      <c r="U77" s="177" t="s">
        <v>19</v>
      </c>
      <c r="V77" t="s">
        <v>89</v>
      </c>
      <c r="W77" t="s">
        <v>90</v>
      </c>
      <c r="X77" t="s">
        <v>91</v>
      </c>
      <c r="Y77" t="s">
        <v>92</v>
      </c>
      <c r="Z77" s="37">
        <v>0</v>
      </c>
      <c r="AA77" s="37">
        <v>27.557554547988399</v>
      </c>
      <c r="AB77" s="265">
        <v>4.4976677849999601E-4</v>
      </c>
      <c r="AC77" s="37">
        <v>1.0780132115867701E-6</v>
      </c>
      <c r="AD77" s="266">
        <v>27.558005392780114</v>
      </c>
    </row>
    <row r="78" spans="3:30" s="3" customFormat="1" x14ac:dyDescent="0.25">
      <c r="C78" s="178" t="s">
        <v>20</v>
      </c>
      <c r="D78" t="s">
        <v>93</v>
      </c>
      <c r="E78" t="s">
        <v>94</v>
      </c>
      <c r="F78" t="s">
        <v>95</v>
      </c>
      <c r="G78" t="s">
        <v>96</v>
      </c>
      <c r="H78" s="37">
        <f>VLOOKUP(D78,Résultats!$B$2:$AX$476,'T energie vecteurs'!U5,FALSE)</f>
        <v>0</v>
      </c>
      <c r="I78" s="37">
        <f>VLOOKUP(E78,Résultats!$B$2:$AX$476,'T energie vecteurs'!U5,FALSE)</f>
        <v>17.35768955</v>
      </c>
      <c r="J78" s="37">
        <f>VLOOKUP(F78,Résultats!$B$2:$AX$476,'T energie vecteurs'!U5,FALSE)</f>
        <v>1.5026506740000001</v>
      </c>
      <c r="K78" s="37">
        <f>VLOOKUP(G78,Résultats!$B$2:$AX$476,'T energie vecteurs'!U5,FALSE)</f>
        <v>0.99458412600000001</v>
      </c>
      <c r="L78" s="266">
        <f t="shared" si="15"/>
        <v>19.854924350000001</v>
      </c>
      <c r="M78" s="19"/>
      <c r="N78" s="178" t="s">
        <v>20</v>
      </c>
      <c r="O78" s="172"/>
      <c r="P78" s="19"/>
      <c r="Q78" s="55"/>
      <c r="R78" s="19"/>
      <c r="S78" s="120"/>
      <c r="U78" s="178" t="s">
        <v>20</v>
      </c>
      <c r="V78" t="s">
        <v>93</v>
      </c>
      <c r="W78" t="s">
        <v>94</v>
      </c>
      <c r="X78" t="s">
        <v>95</v>
      </c>
      <c r="Y78" t="s">
        <v>96</v>
      </c>
      <c r="Z78" s="37">
        <v>0</v>
      </c>
      <c r="AA78" s="37">
        <v>21.4793208709597</v>
      </c>
      <c r="AB78" s="37">
        <v>1.2199562203467</v>
      </c>
      <c r="AC78" s="37">
        <v>0.26770088045298701</v>
      </c>
      <c r="AD78" s="266">
        <v>22.966977971759388</v>
      </c>
    </row>
    <row r="79" spans="3:30" s="3" customFormat="1" x14ac:dyDescent="0.25">
      <c r="C79" s="176" t="s">
        <v>21</v>
      </c>
      <c r="D79" t="s">
        <v>97</v>
      </c>
      <c r="E79" t="s">
        <v>98</v>
      </c>
      <c r="F79" t="s">
        <v>99</v>
      </c>
      <c r="G79" t="s">
        <v>100</v>
      </c>
      <c r="H79" s="267">
        <f>VLOOKUP(D79,Résultats!$B$2:$AX$476,'T energie vecteurs'!U5,FALSE)</f>
        <v>0.1329032798</v>
      </c>
      <c r="I79" s="267">
        <f>VLOOKUP(E79,Résultats!$B$2:$AX$476,'T energie vecteurs'!U5,FALSE)</f>
        <v>3.948727705</v>
      </c>
      <c r="J79" s="267">
        <f>VLOOKUP(F79,Résultats!$B$2:$AX$476,'T energie vecteurs'!U5,FALSE)</f>
        <v>13.70361761</v>
      </c>
      <c r="K79" s="267">
        <f>VLOOKUP(G79,Résultats!$B$2:$AX$476,'T energie vecteurs'!U5,FALSE)+8</f>
        <v>17.369095917999992</v>
      </c>
      <c r="L79" s="268">
        <f t="shared" si="15"/>
        <v>35.154344512799995</v>
      </c>
      <c r="M79" s="99"/>
      <c r="N79" s="179" t="s">
        <v>21</v>
      </c>
      <c r="O79" s="36">
        <f>'[1]Bilan 2040'!$V$46/11.63</f>
        <v>0</v>
      </c>
      <c r="P79" s="35">
        <f>SUM('[1]Bilan 2040'!$V$41:$V$43)/11.63</f>
        <v>1.5217705718446504</v>
      </c>
      <c r="Q79" s="35">
        <f>'[1]Bilan 2040'!$V$13/11.63</f>
        <v>16.100467182146332</v>
      </c>
      <c r="R79" s="35">
        <f>('[1]Bilan 2040'!$V$22+'[1]Bilan 2040'!$V$30+SUM('[1]Bilan 2040'!$V$36:$V$40)+SUM('[1]Bilan 2040'!$V$44:$V$45)+'[1]Bilan 2040'!$V$47)/11.63</f>
        <v>20.91841103225741</v>
      </c>
      <c r="S79" s="171">
        <f t="shared" ref="S79:S85" si="16">SUM(O79:R79)</f>
        <v>38.540648786248397</v>
      </c>
      <c r="U79" s="176" t="s">
        <v>21</v>
      </c>
      <c r="V79" t="s">
        <v>97</v>
      </c>
      <c r="W79" t="s">
        <v>98</v>
      </c>
      <c r="X79" t="s">
        <v>99</v>
      </c>
      <c r="Y79" t="s">
        <v>100</v>
      </c>
      <c r="Z79" s="267">
        <v>0.36415339938413299</v>
      </c>
      <c r="AA79" s="267">
        <v>9.8068554558467902</v>
      </c>
      <c r="AB79" s="267">
        <v>12.6005750477687</v>
      </c>
      <c r="AC79" s="267">
        <v>25.388729044925601</v>
      </c>
      <c r="AD79" s="268">
        <v>48.16031294792522</v>
      </c>
    </row>
    <row r="80" spans="3:30" s="3" customFormat="1" x14ac:dyDescent="0.25">
      <c r="C80" s="176" t="s">
        <v>22</v>
      </c>
      <c r="D80" t="s">
        <v>101</v>
      </c>
      <c r="E80" t="s">
        <v>102</v>
      </c>
      <c r="F80" t="s">
        <v>103</v>
      </c>
      <c r="G80" t="s">
        <v>104</v>
      </c>
      <c r="H80" s="267">
        <f>VLOOKUP(D80,Résultats!$B$2:$AX$476,'T energie vecteurs'!U5,FALSE)</f>
        <v>0</v>
      </c>
      <c r="I80" s="267">
        <f>VLOOKUP(E80,Résultats!$B$2:$AX$476,'T energie vecteurs'!U5,FALSE)</f>
        <v>2.2412443450000001</v>
      </c>
      <c r="J80" s="267">
        <f>VLOOKUP(F80,Résultats!$B$2:$AX$476,'T energie vecteurs'!U5,FALSE)</f>
        <v>13.167143599999999</v>
      </c>
      <c r="K80" s="267">
        <f>VLOOKUP(G80,Résultats!$B$2:$AX$476,'T energie vecteurs'!U5,FALSE)</f>
        <v>6.10317167</v>
      </c>
      <c r="L80" s="268">
        <f t="shared" si="15"/>
        <v>21.511559614999999</v>
      </c>
      <c r="M80" s="99"/>
      <c r="N80" s="179" t="s">
        <v>22</v>
      </c>
      <c r="O80" s="36">
        <f>('[1]Bilan 2040'!$W$46)/11.63</f>
        <v>0</v>
      </c>
      <c r="P80" s="35">
        <f>SUM('[1]Bilan 2040'!$W$41:$W$43)/11.63</f>
        <v>0.4952300504112862</v>
      </c>
      <c r="Q80" s="35">
        <f>('[1]Bilan 2040'!$W$13)/11.63</f>
        <v>11.924705484934304</v>
      </c>
      <c r="R80" s="35">
        <f>('[1]Bilan 2040'!$W$22+'[1]Bilan 2040'!$W$30+SUM('[1]Bilan 2040'!$W$36:$W$40)+SUM('[1]Bilan 2040'!$W$44:$W$45)+'[1]Bilan 2040'!$W$47)/11.63</f>
        <v>6.9475060506073669</v>
      </c>
      <c r="S80" s="171">
        <f t="shared" si="16"/>
        <v>19.367441585952957</v>
      </c>
      <c r="U80" s="176" t="s">
        <v>22</v>
      </c>
      <c r="V80" t="s">
        <v>101</v>
      </c>
      <c r="W80" t="s">
        <v>102</v>
      </c>
      <c r="X80" t="s">
        <v>103</v>
      </c>
      <c r="Y80" t="s">
        <v>104</v>
      </c>
      <c r="Z80" s="267">
        <v>0</v>
      </c>
      <c r="AA80" s="267">
        <v>4.68054464938142</v>
      </c>
      <c r="AB80" s="267">
        <v>11.000502025829901</v>
      </c>
      <c r="AC80" s="267">
        <v>5.7300908240832298</v>
      </c>
      <c r="AD80" s="268">
        <v>21.411137499294551</v>
      </c>
    </row>
    <row r="81" spans="3:30" s="3" customFormat="1" x14ac:dyDescent="0.25">
      <c r="C81" s="176" t="s">
        <v>23</v>
      </c>
      <c r="D81"/>
      <c r="E81"/>
      <c r="F81"/>
      <c r="G81"/>
      <c r="H81" s="267">
        <f>SUM(H82:H84)</f>
        <v>3.9586592199999999</v>
      </c>
      <c r="I81" s="267">
        <f>SUM(I82:I84)</f>
        <v>19.638006508999997</v>
      </c>
      <c r="J81" s="267">
        <f>SUM(J82:J84)</f>
        <v>12.6021305875</v>
      </c>
      <c r="K81" s="267">
        <f>SUM(K82:K84)</f>
        <v>16.410283487699999</v>
      </c>
      <c r="L81" s="268">
        <f t="shared" si="15"/>
        <v>52.609079804199993</v>
      </c>
      <c r="M81" s="99"/>
      <c r="N81" s="179" t="s">
        <v>280</v>
      </c>
      <c r="O81" s="36">
        <f>O82+O83</f>
        <v>3.8874337769367404</v>
      </c>
      <c r="P81" s="35">
        <f t="shared" ref="P81:R81" si="17">P82+P83</f>
        <v>11.388314604220763</v>
      </c>
      <c r="Q81" s="35">
        <f t="shared" si="17"/>
        <v>9.6134424318279077</v>
      </c>
      <c r="R81" s="35">
        <f t="shared" si="17"/>
        <v>13.104002297133148</v>
      </c>
      <c r="S81" s="171">
        <f t="shared" si="16"/>
        <v>37.993193110118561</v>
      </c>
      <c r="U81" s="176" t="s">
        <v>23</v>
      </c>
      <c r="V81"/>
      <c r="W81"/>
      <c r="X81"/>
      <c r="Y81"/>
      <c r="Z81" s="267">
        <v>6.5055512700786897</v>
      </c>
      <c r="AA81" s="267">
        <v>21.485050563663798</v>
      </c>
      <c r="AB81" s="267">
        <v>11.790696553032124</v>
      </c>
      <c r="AC81" s="267">
        <v>14.989341277352226</v>
      </c>
      <c r="AD81" s="268">
        <v>54.770639664126833</v>
      </c>
    </row>
    <row r="82" spans="3:30" s="3" customFormat="1" x14ac:dyDescent="0.25">
      <c r="C82" s="178" t="s">
        <v>24</v>
      </c>
      <c r="D82" t="s">
        <v>105</v>
      </c>
      <c r="E82" t="s">
        <v>106</v>
      </c>
      <c r="F82" t="s">
        <v>107</v>
      </c>
      <c r="G82" t="s">
        <v>108</v>
      </c>
      <c r="H82" s="37">
        <f>VLOOKUP(D82,Résultats!$B$2:$AX$476,'T energie vecteurs'!U5,FALSE)</f>
        <v>2.8852105379999999</v>
      </c>
      <c r="I82" s="37">
        <f>VLOOKUP(E82,Résultats!$B$2:$AX$476,'T energie vecteurs'!U5,FALSE)</f>
        <v>14.219895749999999</v>
      </c>
      <c r="J82" s="37">
        <f>VLOOKUP(F82,Résultats!$B$2:$AX$476,'T energie vecteurs'!U5,FALSE)</f>
        <v>12.20851287</v>
      </c>
      <c r="K82" s="37">
        <f>VLOOKUP(G82,Résultats!$B$2:$AX$476,'T energie vecteurs'!U5,FALSE)</f>
        <v>13.6073722</v>
      </c>
      <c r="L82" s="266">
        <f t="shared" si="15"/>
        <v>42.920991357999995</v>
      </c>
      <c r="M82" s="19"/>
      <c r="N82" s="178" t="s">
        <v>281</v>
      </c>
      <c r="O82" s="172">
        <f>'[1]Bilan 2040'!$U$46/11.63</f>
        <v>0.46996817074585479</v>
      </c>
      <c r="P82" s="37">
        <f>SUM('[1]Bilan 2040'!$U$41:$U$43)/11.63</f>
        <v>1.9564072098333778</v>
      </c>
      <c r="Q82" s="37">
        <f>'[1]Bilan 2040'!$U$13/11.63</f>
        <v>9.6134424318279077</v>
      </c>
      <c r="R82" s="37">
        <f>('[1]Bilan 2040'!$U$22+'[1]Bilan 2040'!$U$30+SUM('[1]Bilan 2040'!$U$36:$U$40)+SUM('[1]Bilan 2040'!$U$44:$U$45)+'[1]Bilan 2040'!$U$47)/11.63</f>
        <v>11.936351978766361</v>
      </c>
      <c r="S82" s="120">
        <f t="shared" si="16"/>
        <v>23.976169791173501</v>
      </c>
      <c r="U82" s="178" t="s">
        <v>24</v>
      </c>
      <c r="V82" t="s">
        <v>105</v>
      </c>
      <c r="W82" t="s">
        <v>106</v>
      </c>
      <c r="X82" t="s">
        <v>107</v>
      </c>
      <c r="Y82" t="s">
        <v>108</v>
      </c>
      <c r="Z82" s="37">
        <v>5.29586302754001</v>
      </c>
      <c r="AA82" s="37">
        <v>17.561448036494799</v>
      </c>
      <c r="AB82" s="37">
        <v>11.5052790237851</v>
      </c>
      <c r="AC82" s="37">
        <v>13.0504704752259</v>
      </c>
      <c r="AD82" s="266">
        <v>47.413060563045811</v>
      </c>
    </row>
    <row r="83" spans="3:30" s="3" customFormat="1" x14ac:dyDescent="0.25">
      <c r="C83" s="178" t="s">
        <v>153</v>
      </c>
      <c r="D83" t="s">
        <v>154</v>
      </c>
      <c r="E83" t="s">
        <v>155</v>
      </c>
      <c r="F83" t="s">
        <v>156</v>
      </c>
      <c r="G83" t="s">
        <v>157</v>
      </c>
      <c r="H83" s="37">
        <f>VLOOKUP(D83,Résultats!$B$2:$AX$476,'T energie vecteurs'!U5,FALSE)</f>
        <v>1.073448682</v>
      </c>
      <c r="I83" s="37">
        <f>VLOOKUP(E83,Résultats!$B$2:$AX$476,'T energie vecteurs'!U5,FALSE)</f>
        <v>2.4742934660000002</v>
      </c>
      <c r="J83" s="37">
        <f>VLOOKUP(F83,Résultats!$B$2:$AX$476,'T energie vecteurs'!U5,FALSE)</f>
        <v>0</v>
      </c>
      <c r="K83" s="37">
        <f>VLOOKUP(G83,Résultats!$B$2:$AX$476,'T energie vecteurs'!U5,FALSE)</f>
        <v>2.40213411</v>
      </c>
      <c r="L83" s="266">
        <f t="shared" si="15"/>
        <v>5.9498762579999998</v>
      </c>
      <c r="M83" s="19"/>
      <c r="N83" s="178" t="s">
        <v>153</v>
      </c>
      <c r="O83" s="28">
        <f>'[1]Bilan 2040'!$E$52/11.63</f>
        <v>3.4174656061908855</v>
      </c>
      <c r="P83" s="19">
        <f>('[1]Bilan 2040'!$E$54+'[1]Bilan 2040'!$E$56)/11.63</f>
        <v>9.4319073943873857</v>
      </c>
      <c r="Q83" s="19">
        <v>0</v>
      </c>
      <c r="R83" s="19">
        <f>('[1]Bilan 2040'!$E$53+'[1]Bilan 2040'!$E$55+'[1]Bilan 2040'!$E$57)/11.63</f>
        <v>1.1676503183667879</v>
      </c>
      <c r="S83" s="120">
        <f t="shared" si="16"/>
        <v>14.017023318945059</v>
      </c>
      <c r="U83" s="178" t="s">
        <v>153</v>
      </c>
      <c r="V83" t="s">
        <v>154</v>
      </c>
      <c r="W83" t="s">
        <v>155</v>
      </c>
      <c r="X83" t="s">
        <v>156</v>
      </c>
      <c r="Y83" t="s">
        <v>157</v>
      </c>
      <c r="Z83" s="37">
        <v>1.2096882425386799</v>
      </c>
      <c r="AA83" s="37">
        <v>1.7386821308642</v>
      </c>
      <c r="AB83" s="37">
        <v>0</v>
      </c>
      <c r="AC83" s="37">
        <v>1.5944013702764701</v>
      </c>
      <c r="AD83" s="266">
        <v>4.5427717436793502</v>
      </c>
    </row>
    <row r="84" spans="3:30" s="3" customFormat="1" x14ac:dyDescent="0.25">
      <c r="C84" s="178" t="s">
        <v>25</v>
      </c>
      <c r="D84" t="s">
        <v>109</v>
      </c>
      <c r="E84" t="s">
        <v>110</v>
      </c>
      <c r="F84" t="s">
        <v>111</v>
      </c>
      <c r="G84" t="s">
        <v>112</v>
      </c>
      <c r="H84" s="37">
        <f>VLOOKUP(D84,Résultats!$B$2:$AX$476,'T energie vecteurs'!U5,FALSE)</f>
        <v>0</v>
      </c>
      <c r="I84" s="37">
        <f>VLOOKUP(E84,Résultats!$B$2:$AX$476,'T energie vecteurs'!U5,FALSE)</f>
        <v>2.9438172929999999</v>
      </c>
      <c r="J84" s="37">
        <f>VLOOKUP(F84,Résultats!$B$2:$AX$476,'T energie vecteurs'!U5,FALSE)</f>
        <v>0.39361771750000002</v>
      </c>
      <c r="K84" s="37">
        <f>VLOOKUP(G84,Résultats!$B$2:$AX$476,'T energie vecteurs'!U5,FALSE)</f>
        <v>0.40077717769999999</v>
      </c>
      <c r="L84" s="266">
        <f t="shared" si="15"/>
        <v>3.7382121882000003</v>
      </c>
      <c r="M84" s="19"/>
      <c r="N84" s="179" t="s">
        <v>25</v>
      </c>
      <c r="O84" s="36">
        <f>'[1]Bilan 2040'!$T$46/11.63</f>
        <v>0</v>
      </c>
      <c r="P84" s="35">
        <f>SUM('[1]Bilan 2040'!$T$41:$T$43)/11.63</f>
        <v>2.79232070662915</v>
      </c>
      <c r="Q84" s="35">
        <f>'[1]Bilan 2040'!$T$13/11.63</f>
        <v>0.54723304841648379</v>
      </c>
      <c r="R84" s="35">
        <f>('[1]Bilan 2040'!$T$22+'[1]Bilan 2040'!$T$30+SUM('[1]Bilan 2040'!$T$36:$T$40)+SUM('[1]Bilan 2040'!$T$44:$T$45)+'[1]Bilan 2040'!$T$47)/11.63</f>
        <v>0.43855300175211398</v>
      </c>
      <c r="S84" s="171">
        <f t="shared" si="16"/>
        <v>3.7781067567977473</v>
      </c>
      <c r="U84" s="178" t="s">
        <v>25</v>
      </c>
      <c r="V84" t="s">
        <v>109</v>
      </c>
      <c r="W84" t="s">
        <v>110</v>
      </c>
      <c r="X84" t="s">
        <v>111</v>
      </c>
      <c r="Y84" t="s">
        <v>112</v>
      </c>
      <c r="Z84" s="37">
        <v>0</v>
      </c>
      <c r="AA84" s="37">
        <v>2.1849203963048001</v>
      </c>
      <c r="AB84" s="37">
        <v>0.28541752924702302</v>
      </c>
      <c r="AC84" s="37">
        <v>0.34446943184985501</v>
      </c>
      <c r="AD84" s="266">
        <v>2.8148073574016781</v>
      </c>
    </row>
    <row r="85" spans="3:30" s="3" customFormat="1" x14ac:dyDescent="0.25">
      <c r="C85" s="29" t="s">
        <v>26</v>
      </c>
      <c r="D85" s="10"/>
      <c r="E85" s="10"/>
      <c r="F85" s="10"/>
      <c r="G85" s="10"/>
      <c r="H85" s="269">
        <f>SUM(H76,H79:H81)</f>
        <v>4.0915624998000002</v>
      </c>
      <c r="I85" s="269">
        <f>SUM(I76,I79:I81)</f>
        <v>60.418968109000005</v>
      </c>
      <c r="J85" s="269">
        <f>SUM(J76,J79:J81)</f>
        <v>43.083238467499996</v>
      </c>
      <c r="K85" s="269">
        <f>SUM(K76,K79:K81)</f>
        <v>40.877198636126693</v>
      </c>
      <c r="L85" s="270">
        <f t="shared" si="15"/>
        <v>148.4709677124267</v>
      </c>
      <c r="M85" s="105"/>
      <c r="N85" s="180" t="s">
        <v>26</v>
      </c>
      <c r="O85" s="40">
        <f>O76+O79+O80+O81+O84</f>
        <v>3.8874337769367404</v>
      </c>
      <c r="P85" s="38">
        <f>P76+P79+P80+P81+P84</f>
        <v>39.702333101799972</v>
      </c>
      <c r="Q85" s="38">
        <f>Q76+Q79+Q80+Q81+Q84</f>
        <v>43.524288849120879</v>
      </c>
      <c r="R85" s="38">
        <f>R76+R79+R80+R81+R84</f>
        <v>44.198180431013775</v>
      </c>
      <c r="S85" s="173">
        <f t="shared" si="16"/>
        <v>131.31223615887137</v>
      </c>
      <c r="U85" s="29" t="s">
        <v>26</v>
      </c>
      <c r="V85" s="10"/>
      <c r="W85" s="10"/>
      <c r="X85" s="10"/>
      <c r="Y85" s="10"/>
      <c r="Z85" s="269">
        <v>6.8697046694628225</v>
      </c>
      <c r="AA85" s="269">
        <v>85.009326087840094</v>
      </c>
      <c r="AB85" s="269">
        <v>36.612179613755927</v>
      </c>
      <c r="AC85" s="269">
        <v>46.375863104827253</v>
      </c>
      <c r="AD85" s="270">
        <v>174.86707347588612</v>
      </c>
    </row>
    <row r="86" spans="3:30" s="3" customFormat="1" x14ac:dyDescent="0.25"/>
    <row r="87" spans="3:30" s="3" customFormat="1" x14ac:dyDescent="0.25"/>
    <row r="88" spans="3:30" ht="31.5" x14ac:dyDescent="0.35">
      <c r="C88" s="174">
        <v>2050</v>
      </c>
      <c r="D88" s="175"/>
      <c r="E88" s="175"/>
      <c r="F88" s="175"/>
      <c r="G88" s="175"/>
      <c r="H88" s="101" t="s">
        <v>36</v>
      </c>
      <c r="I88" s="101" t="s">
        <v>159</v>
      </c>
      <c r="J88" s="101" t="s">
        <v>38</v>
      </c>
      <c r="K88" s="101" t="s">
        <v>158</v>
      </c>
      <c r="L88" s="118" t="s">
        <v>1</v>
      </c>
      <c r="M88" s="25"/>
      <c r="N88" s="174">
        <v>2050</v>
      </c>
      <c r="O88" s="170" t="s">
        <v>36</v>
      </c>
      <c r="P88" s="101" t="s">
        <v>159</v>
      </c>
      <c r="Q88" s="101" t="s">
        <v>38</v>
      </c>
      <c r="R88" s="101" t="s">
        <v>158</v>
      </c>
      <c r="S88" s="118" t="s">
        <v>1</v>
      </c>
      <c r="T88" s="25"/>
      <c r="U88" s="174">
        <v>2050</v>
      </c>
      <c r="V88" s="175"/>
      <c r="W88" s="175"/>
      <c r="X88" s="175"/>
      <c r="Y88" s="175"/>
      <c r="Z88" s="101" t="s">
        <v>36</v>
      </c>
      <c r="AA88" s="101" t="s">
        <v>159</v>
      </c>
      <c r="AB88" s="101" t="s">
        <v>38</v>
      </c>
      <c r="AC88" s="101" t="s">
        <v>158</v>
      </c>
      <c r="AD88" s="118" t="s">
        <v>1</v>
      </c>
    </row>
    <row r="89" spans="3:30" x14ac:dyDescent="0.25">
      <c r="C89" s="176" t="s">
        <v>18</v>
      </c>
      <c r="H89" s="8">
        <f>SUM(H90:H91)</f>
        <v>0</v>
      </c>
      <c r="I89" s="8">
        <f>SUM(I90:I91)</f>
        <v>30.10401263</v>
      </c>
      <c r="J89" s="8">
        <f>SUM(J90:J91)</f>
        <v>5.2410508729999998</v>
      </c>
      <c r="K89" s="8">
        <f>SUM(K90:K91)</f>
        <v>1.4564062376855</v>
      </c>
      <c r="L89" s="121">
        <f>SUM(H89:K89)</f>
        <v>36.801469740685498</v>
      </c>
      <c r="M89" s="99"/>
      <c r="N89" s="179" t="s">
        <v>18</v>
      </c>
      <c r="O89" s="36">
        <f>'[1]Bilan 2050'!$X$46/11.63</f>
        <v>0</v>
      </c>
      <c r="P89" s="35">
        <f>SUM('[1]Bilan 2050'!$X$41:$X$43)/11.63</f>
        <v>20.444690116616325</v>
      </c>
      <c r="Q89" s="35">
        <f>'[1]Bilan 2050'!$X$13/11.63</f>
        <v>6.9492063867804656</v>
      </c>
      <c r="R89" s="35">
        <f>('[1]Bilan 2050'!$X$22+'[1]Bilan 2050'!$X$30+SUM('[1]Bilan 2050'!$X$36:$X$40)+SUM('[1]Bilan 2050'!$X$44:$X$45)+'[1]Bilan 2050'!$X$47)/11.63</f>
        <v>3.1240940704702966</v>
      </c>
      <c r="S89" s="171">
        <f>SUM(O89:R89)</f>
        <v>30.517990573867085</v>
      </c>
      <c r="T89" s="245"/>
      <c r="U89" s="176" t="s">
        <v>18</v>
      </c>
      <c r="Z89" s="8">
        <v>0</v>
      </c>
      <c r="AA89" s="8">
        <v>29.659941552999996</v>
      </c>
      <c r="AB89" s="8">
        <v>6.7514286729999995</v>
      </c>
      <c r="AC89" s="8">
        <v>1.4156959597019001</v>
      </c>
      <c r="AD89" s="121">
        <v>37.827066185701895</v>
      </c>
    </row>
    <row r="90" spans="3:30" x14ac:dyDescent="0.25">
      <c r="C90" s="177" t="s">
        <v>19</v>
      </c>
      <c r="D90" t="s">
        <v>89</v>
      </c>
      <c r="E90" t="s">
        <v>90</v>
      </c>
      <c r="F90" t="s">
        <v>91</v>
      </c>
      <c r="G90" t="s">
        <v>92</v>
      </c>
      <c r="H90" s="19">
        <f>VLOOKUP(D90,Résultats!$B$2:$AX$476,'T energie vecteurs'!W5,FALSE)</f>
        <v>0</v>
      </c>
      <c r="I90" s="19">
        <f>VLOOKUP(E90,Résultats!$B$2:$AX$476,'T energie vecteurs'!W5,FALSE)</f>
        <v>12.532121289999999</v>
      </c>
      <c r="J90" s="19">
        <f>VLOOKUP(F90,Résultats!$B$2:$AX$476,'T energie vecteurs'!W5,FALSE)</f>
        <v>3.3804141489999999</v>
      </c>
      <c r="K90" s="19">
        <f>VLOOKUP(G90,Résultats!$B$2:$AX$476,'T energie vecteurs'!W5,FALSE)</f>
        <v>7.0397685499999996E-5</v>
      </c>
      <c r="L90" s="120">
        <f t="shared" ref="L90:L98" si="18">SUM(H90:K90)</f>
        <v>15.912605836685499</v>
      </c>
      <c r="M90" s="19"/>
      <c r="N90" s="177" t="s">
        <v>19</v>
      </c>
      <c r="O90" s="172"/>
      <c r="P90" s="19"/>
      <c r="Q90" s="55"/>
      <c r="R90" s="19"/>
      <c r="S90" s="120"/>
      <c r="T90" s="245"/>
      <c r="U90" s="177" t="s">
        <v>19</v>
      </c>
      <c r="V90" t="s">
        <v>89</v>
      </c>
      <c r="W90" t="s">
        <v>90</v>
      </c>
      <c r="X90" t="s">
        <v>91</v>
      </c>
      <c r="Y90" t="s">
        <v>92</v>
      </c>
      <c r="Z90" s="19">
        <v>0</v>
      </c>
      <c r="AA90" s="19">
        <v>8.1227564129999994</v>
      </c>
      <c r="AB90" s="19">
        <v>5.0559065749999998</v>
      </c>
      <c r="AC90" s="19">
        <v>4.16607019E-5</v>
      </c>
      <c r="AD90" s="120">
        <v>13.178704648701899</v>
      </c>
    </row>
    <row r="91" spans="3:30" x14ac:dyDescent="0.25">
      <c r="C91" s="178" t="s">
        <v>20</v>
      </c>
      <c r="D91" t="s">
        <v>93</v>
      </c>
      <c r="E91" t="s">
        <v>94</v>
      </c>
      <c r="F91" t="s">
        <v>95</v>
      </c>
      <c r="G91" t="s">
        <v>96</v>
      </c>
      <c r="H91" s="19">
        <f>VLOOKUP(D91,Résultats!$B$2:$AX$476,'T energie vecteurs'!W5,FALSE)</f>
        <v>0</v>
      </c>
      <c r="I91" s="19">
        <f>VLOOKUP(E91,Résultats!$B$2:$AX$476,'T energie vecteurs'!W5,FALSE)</f>
        <v>17.571891340000001</v>
      </c>
      <c r="J91" s="19">
        <f>VLOOKUP(F91,Résultats!$B$2:$AX$476,'T energie vecteurs'!W5,FALSE)</f>
        <v>1.8606367239999999</v>
      </c>
      <c r="K91" s="19">
        <f>VLOOKUP(G91,Résultats!$B$2:$AX$476,'T energie vecteurs'!W5,FALSE)</f>
        <v>1.4563358399999999</v>
      </c>
      <c r="L91" s="120">
        <f t="shared" si="18"/>
        <v>20.888863904000001</v>
      </c>
      <c r="M91" s="19"/>
      <c r="N91" s="178" t="s">
        <v>20</v>
      </c>
      <c r="O91" s="172"/>
      <c r="P91" s="19"/>
      <c r="Q91" s="55"/>
      <c r="R91" s="19"/>
      <c r="S91" s="120"/>
      <c r="T91" s="245"/>
      <c r="U91" s="178" t="s">
        <v>20</v>
      </c>
      <c r="V91" t="s">
        <v>93</v>
      </c>
      <c r="W91" t="s">
        <v>94</v>
      </c>
      <c r="X91" t="s">
        <v>95</v>
      </c>
      <c r="Y91" t="s">
        <v>96</v>
      </c>
      <c r="Z91" s="19">
        <v>0</v>
      </c>
      <c r="AA91" s="19">
        <v>21.537185139999998</v>
      </c>
      <c r="AB91" s="19">
        <v>1.6955220980000001</v>
      </c>
      <c r="AC91" s="19">
        <v>1.4156542990000001</v>
      </c>
      <c r="AD91" s="120">
        <v>24.648361537</v>
      </c>
    </row>
    <row r="92" spans="3:30" x14ac:dyDescent="0.25">
      <c r="C92" s="176" t="s">
        <v>21</v>
      </c>
      <c r="D92" t="s">
        <v>97</v>
      </c>
      <c r="E92" t="s">
        <v>98</v>
      </c>
      <c r="F92" t="s">
        <v>99</v>
      </c>
      <c r="G92" t="s">
        <v>100</v>
      </c>
      <c r="H92" s="263">
        <f>VLOOKUP(D92,Résultats!$B$2:$AX$476,'T energie vecteurs'!W5,FALSE)</f>
        <v>0.103664513</v>
      </c>
      <c r="I92" s="263">
        <f>VLOOKUP(E92,Résultats!$B$2:$AX$476,'T energie vecteurs'!W5,FALSE)</f>
        <v>2.9639348569999999</v>
      </c>
      <c r="J92" s="263">
        <f>VLOOKUP(F92,Résultats!$B$2:$AX$476,'T energie vecteurs'!W5,FALSE)</f>
        <v>14.1766524</v>
      </c>
      <c r="K92" s="263">
        <f>VLOOKUP(G92,Résultats!$B$2:$AX$476,'T energie vecteurs'!W5,FALSE)+8</f>
        <v>15.887355862</v>
      </c>
      <c r="L92" s="264">
        <f t="shared" si="18"/>
        <v>33.131607631999998</v>
      </c>
      <c r="M92" s="99"/>
      <c r="N92" s="179" t="s">
        <v>21</v>
      </c>
      <c r="O92" s="36">
        <f>'[1]Bilan 2050'!$V$46/11.63</f>
        <v>0</v>
      </c>
      <c r="P92" s="35">
        <f>SUM('[1]Bilan 2050'!$V$41:$V$43)/11.63</f>
        <v>0.44793357100944881</v>
      </c>
      <c r="Q92" s="35">
        <f>'[1]Bilan 2050'!$V$13/11.63</f>
        <v>16.722069816294518</v>
      </c>
      <c r="R92" s="35">
        <f>('[1]Bilan 2050'!$V$22+'[1]Bilan 2050'!$V$30+SUM('[1]Bilan 2050'!$V$36:$V$40)+SUM('[1]Bilan 2050'!$V$44:$V$45)+'[1]Bilan 2050'!$V$47)/11.63</f>
        <v>20.626598768707204</v>
      </c>
      <c r="S92" s="171">
        <f t="shared" ref="S92:S98" si="19">SUM(O92:R92)</f>
        <v>37.796602156011176</v>
      </c>
      <c r="T92" s="245"/>
      <c r="U92" s="176" t="s">
        <v>21</v>
      </c>
      <c r="V92" t="s">
        <v>97</v>
      </c>
      <c r="W92" t="s">
        <v>98</v>
      </c>
      <c r="X92" t="s">
        <v>99</v>
      </c>
      <c r="Y92" t="s">
        <v>100</v>
      </c>
      <c r="Z92" s="263">
        <v>0.1007195182</v>
      </c>
      <c r="AA92" s="263">
        <v>3.3751307210000001</v>
      </c>
      <c r="AB92" s="263">
        <v>13.05827629</v>
      </c>
      <c r="AC92" s="263">
        <v>15.602199312</v>
      </c>
      <c r="AD92" s="264">
        <v>32.136325841200005</v>
      </c>
    </row>
    <row r="93" spans="3:30" x14ac:dyDescent="0.25">
      <c r="C93" s="176" t="s">
        <v>22</v>
      </c>
      <c r="D93" t="s">
        <v>101</v>
      </c>
      <c r="E93" t="s">
        <v>102</v>
      </c>
      <c r="F93" t="s">
        <v>103</v>
      </c>
      <c r="G93" t="s">
        <v>104</v>
      </c>
      <c r="H93" s="8">
        <f>VLOOKUP(D93,Résultats!$B$2:$AX$476,'T energie vecteurs'!W5,FALSE)</f>
        <v>0</v>
      </c>
      <c r="I93" s="8">
        <f>VLOOKUP(E93,Résultats!$B$2:$AX$476,'T energie vecteurs'!W5,FALSE)</f>
        <v>2.0439663270000001</v>
      </c>
      <c r="J93" s="8">
        <f>VLOOKUP(F93,Résultats!$B$2:$AX$476,'T energie vecteurs'!W5,FALSE)</f>
        <v>12.52018047</v>
      </c>
      <c r="K93" s="8">
        <f>VLOOKUP(G93,Résultats!$B$2:$AX$476,'T energie vecteurs'!W5,FALSE)</f>
        <v>5.0013794980000004</v>
      </c>
      <c r="L93" s="121">
        <f t="shared" si="18"/>
        <v>19.565526294999998</v>
      </c>
      <c r="M93" s="99"/>
      <c r="N93" s="179" t="s">
        <v>22</v>
      </c>
      <c r="O93" s="36">
        <f>('[1]Bilan 2050'!$W$46)/11.63</f>
        <v>0</v>
      </c>
      <c r="P93" s="35">
        <f>SUM('[1]Bilan 2050'!$W$41:$W$43)/11.63</f>
        <v>0.19932306002356692</v>
      </c>
      <c r="Q93" s="35">
        <f>('[1]Bilan 2050'!$W$13)/11.63</f>
        <v>12.561375724275205</v>
      </c>
      <c r="R93" s="35">
        <f>('[1]Bilan 2050'!$W$22+'[1]Bilan 2050'!$W$30+SUM('[1]Bilan 2050'!$W$36:$W$40)+SUM('[1]Bilan 2050'!$W$44:$W$45)+'[1]Bilan 2050'!$W$47)/11.63</f>
        <v>6.8359123459815141</v>
      </c>
      <c r="S93" s="171">
        <f t="shared" si="19"/>
        <v>19.596611130280287</v>
      </c>
      <c r="T93" s="245"/>
      <c r="U93" s="176" t="s">
        <v>22</v>
      </c>
      <c r="V93" t="s">
        <v>101</v>
      </c>
      <c r="W93" t="s">
        <v>102</v>
      </c>
      <c r="X93" t="s">
        <v>103</v>
      </c>
      <c r="Y93" t="s">
        <v>104</v>
      </c>
      <c r="Z93" s="8">
        <v>0</v>
      </c>
      <c r="AA93" s="8">
        <v>4.1105268129999999</v>
      </c>
      <c r="AB93" s="8">
        <v>12.628540640000001</v>
      </c>
      <c r="AC93" s="8">
        <v>5.8581517160000001</v>
      </c>
      <c r="AD93" s="121">
        <v>22.597219168999999</v>
      </c>
    </row>
    <row r="94" spans="3:30" x14ac:dyDescent="0.25">
      <c r="C94" s="176" t="s">
        <v>23</v>
      </c>
      <c r="H94" s="8">
        <f>SUM(H95:H97)</f>
        <v>4.5171373260000003</v>
      </c>
      <c r="I94" s="8">
        <f>SUM(I95:I97)</f>
        <v>21.387157454</v>
      </c>
      <c r="J94" s="8">
        <f>SUM(J95:J97)</f>
        <v>15.966587178099999</v>
      </c>
      <c r="K94" s="8">
        <f>SUM(K95:K97)</f>
        <v>18.231784486800002</v>
      </c>
      <c r="L94" s="8">
        <f>SUM(L95:L97)</f>
        <v>60.102666444899995</v>
      </c>
      <c r="M94" s="99"/>
      <c r="N94" s="179" t="s">
        <v>280</v>
      </c>
      <c r="O94" s="36">
        <f>O95+O96</f>
        <v>3.7208173415817956</v>
      </c>
      <c r="P94" s="35">
        <f t="shared" ref="P94:R94" si="20">P95+P96</f>
        <v>10.357640817267992</v>
      </c>
      <c r="Q94" s="35">
        <f t="shared" si="20"/>
        <v>9.8880397220191174</v>
      </c>
      <c r="R94" s="35">
        <f t="shared" si="20"/>
        <v>12.816914942214364</v>
      </c>
      <c r="S94" s="171">
        <f t="shared" si="19"/>
        <v>36.783412823083268</v>
      </c>
      <c r="T94" s="245"/>
      <c r="U94" s="176" t="s">
        <v>23</v>
      </c>
      <c r="Z94" s="8">
        <v>4.9688520430000001</v>
      </c>
      <c r="AA94" s="8">
        <v>25.974803027000004</v>
      </c>
      <c r="AB94" s="8">
        <v>14.9660517969</v>
      </c>
      <c r="AC94" s="8">
        <v>18.462798791099999</v>
      </c>
      <c r="AD94" s="8">
        <v>64.372505657999994</v>
      </c>
    </row>
    <row r="95" spans="3:30" x14ac:dyDescent="0.25">
      <c r="C95" s="178" t="s">
        <v>24</v>
      </c>
      <c r="D95" t="s">
        <v>105</v>
      </c>
      <c r="E95" t="s">
        <v>106</v>
      </c>
      <c r="F95" t="s">
        <v>107</v>
      </c>
      <c r="G95" t="s">
        <v>108</v>
      </c>
      <c r="H95" s="19">
        <f>VLOOKUP(D95,Résultats!$B$2:$AX$476,'T energie vecteurs'!W5,FALSE)</f>
        <v>3.2856010499999999</v>
      </c>
      <c r="I95" s="19">
        <f>VLOOKUP(E95,Résultats!$B$2:$AX$476,'T energie vecteurs'!W5,FALSE)</f>
        <v>15.18417796</v>
      </c>
      <c r="J95" s="19">
        <f>VLOOKUP(F95,Résultats!$B$2:$AX$476,'T energie vecteurs'!W5,FALSE)</f>
        <v>15.43961944</v>
      </c>
      <c r="K95" s="19">
        <f>VLOOKUP(G95,Résultats!$B$2:$AX$476,'T energie vecteurs'!W5,FALSE)</f>
        <v>14.98134776</v>
      </c>
      <c r="L95" s="120">
        <f t="shared" si="18"/>
        <v>48.890746209999996</v>
      </c>
      <c r="M95" s="19"/>
      <c r="N95" s="178" t="s">
        <v>281</v>
      </c>
      <c r="O95" s="172">
        <f>'[1]Bilan 2050'!$U$46/11.63</f>
        <v>0.31585492622281036</v>
      </c>
      <c r="P95" s="37">
        <f>SUM('[1]Bilan 2050'!$U$41:$U$43)/11.63</f>
        <v>1.7544463445123659</v>
      </c>
      <c r="Q95" s="37">
        <f>'[1]Bilan 2050'!$U$13/11.63</f>
        <v>9.8880397220191174</v>
      </c>
      <c r="R95" s="37">
        <f>('[1]Bilan 2050'!$U$22+'[1]Bilan 2050'!$U$30+SUM('[1]Bilan 2050'!$U$36:$U$40)+SUM('[1]Bilan 2050'!$U$44:$U$45)+'[1]Bilan 2050'!$U$47)/11.63</f>
        <v>11.51748338251616</v>
      </c>
      <c r="S95" s="120">
        <f t="shared" si="19"/>
        <v>23.475824375270456</v>
      </c>
      <c r="T95" s="245"/>
      <c r="U95" s="178" t="s">
        <v>24</v>
      </c>
      <c r="V95" t="s">
        <v>105</v>
      </c>
      <c r="W95" t="s">
        <v>106</v>
      </c>
      <c r="X95" t="s">
        <v>107</v>
      </c>
      <c r="Y95" t="s">
        <v>108</v>
      </c>
      <c r="Z95" s="19">
        <v>3.6808184709999998</v>
      </c>
      <c r="AA95" s="19">
        <v>19.183261040000001</v>
      </c>
      <c r="AB95" s="19">
        <v>14.5257047</v>
      </c>
      <c r="AC95" s="19">
        <v>15.19605745</v>
      </c>
      <c r="AD95" s="120">
        <v>52.585841660999996</v>
      </c>
    </row>
    <row r="96" spans="3:30" x14ac:dyDescent="0.25">
      <c r="C96" s="178" t="s">
        <v>153</v>
      </c>
      <c r="D96" t="s">
        <v>154</v>
      </c>
      <c r="E96" t="s">
        <v>155</v>
      </c>
      <c r="F96" t="s">
        <v>156</v>
      </c>
      <c r="G96" t="s">
        <v>157</v>
      </c>
      <c r="H96" s="19">
        <f>VLOOKUP(D96,Résultats!$B$2:$AX$476,'T energie vecteurs'!W5,FALSE)</f>
        <v>1.2315362759999999</v>
      </c>
      <c r="I96" s="19">
        <f>VLOOKUP(E96,Résultats!$B$2:$AX$476,'T energie vecteurs'!W5,FALSE)</f>
        <v>2.8707551910000002</v>
      </c>
      <c r="J96" s="19">
        <f>VLOOKUP(F96,Résultats!$B$2:$AX$476,'T energie vecteurs'!W5,FALSE)</f>
        <v>0</v>
      </c>
      <c r="K96" s="19">
        <f>VLOOKUP(G96,Résultats!$B$2:$AX$476,'T energie vecteurs'!W5,FALSE)</f>
        <v>2.7741882160000002</v>
      </c>
      <c r="L96" s="120">
        <f t="shared" si="18"/>
        <v>6.8764796830000012</v>
      </c>
      <c r="M96" s="19"/>
      <c r="N96" s="178" t="s">
        <v>153</v>
      </c>
      <c r="O96" s="28">
        <f>'[1]Bilan 2050'!$E$52/11.63</f>
        <v>3.4049624153589853</v>
      </c>
      <c r="P96" s="19">
        <f>('[1]Bilan 2050'!$E$54+'[1]Bilan 2050'!$E$56)/11.63</f>
        <v>8.6031944727556251</v>
      </c>
      <c r="Q96" s="19">
        <v>0</v>
      </c>
      <c r="R96" s="19">
        <f>('[1]Bilan 2050'!$E$53+'[1]Bilan 2050'!$E$55+'[1]Bilan 2050'!$E$57)/11.63</f>
        <v>1.2994315596982036</v>
      </c>
      <c r="S96" s="120">
        <f t="shared" si="19"/>
        <v>13.307588447812815</v>
      </c>
      <c r="T96" s="245"/>
      <c r="U96" s="178" t="s">
        <v>153</v>
      </c>
      <c r="V96" t="s">
        <v>154</v>
      </c>
      <c r="W96" t="s">
        <v>155</v>
      </c>
      <c r="X96" t="s">
        <v>156</v>
      </c>
      <c r="Y96" t="s">
        <v>157</v>
      </c>
      <c r="Z96" s="19">
        <v>1.288033572</v>
      </c>
      <c r="AA96" s="19">
        <v>3.054762309</v>
      </c>
      <c r="AB96" s="19">
        <v>0</v>
      </c>
      <c r="AC96" s="19">
        <v>2.8431255719999999</v>
      </c>
      <c r="AD96" s="120">
        <v>7.1859214529999997</v>
      </c>
    </row>
    <row r="97" spans="3:30" x14ac:dyDescent="0.25">
      <c r="C97" s="178" t="s">
        <v>25</v>
      </c>
      <c r="D97" t="s">
        <v>109</v>
      </c>
      <c r="E97" t="s">
        <v>110</v>
      </c>
      <c r="F97" t="s">
        <v>111</v>
      </c>
      <c r="G97" t="s">
        <v>112</v>
      </c>
      <c r="H97" s="19">
        <f>VLOOKUP(D97,Résultats!$B$2:$AX$476,'T energie vecteurs'!W5,FALSE)</f>
        <v>0</v>
      </c>
      <c r="I97" s="19">
        <f>VLOOKUP(E97,Résultats!$B$2:$AX$476,'T energie vecteurs'!W5,FALSE)</f>
        <v>3.3322243029999998</v>
      </c>
      <c r="J97" s="19">
        <f>VLOOKUP(F97,Résultats!$B$2:$AX$476,'T energie vecteurs'!W5,FALSE)</f>
        <v>0.52696773809999997</v>
      </c>
      <c r="K97" s="19">
        <f>VLOOKUP(G97,Résultats!$B$2:$AX$476,'T energie vecteurs'!W5,FALSE)</f>
        <v>0.47624851080000002</v>
      </c>
      <c r="L97" s="120">
        <f t="shared" si="18"/>
        <v>4.3354405518999997</v>
      </c>
      <c r="M97" s="19"/>
      <c r="N97" s="179" t="s">
        <v>25</v>
      </c>
      <c r="O97" s="36">
        <f>'[1]Bilan 2050'!$T$46/11.63</f>
        <v>0</v>
      </c>
      <c r="P97" s="35">
        <f>SUM('[1]Bilan 2050'!$T$41:$T$43)/11.63</f>
        <v>2.6210382547955651</v>
      </c>
      <c r="Q97" s="35">
        <f>'[1]Bilan 2050'!$T$13/11.63</f>
        <v>0.47494021651696666</v>
      </c>
      <c r="R97" s="35">
        <f>('[1]Bilan 2050'!$T$22+'[1]Bilan 2050'!$T$30+SUM('[1]Bilan 2050'!$T$36:$T$40)+SUM('[1]Bilan 2050'!$T$44:$T$45)+'[1]Bilan 2050'!$T$47)/11.63</f>
        <v>0.5067259755592558</v>
      </c>
      <c r="S97" s="171">
        <f t="shared" si="19"/>
        <v>3.6027044468717877</v>
      </c>
      <c r="T97" s="245"/>
      <c r="U97" s="178" t="s">
        <v>25</v>
      </c>
      <c r="V97" t="s">
        <v>109</v>
      </c>
      <c r="W97" t="s">
        <v>110</v>
      </c>
      <c r="X97" t="s">
        <v>111</v>
      </c>
      <c r="Y97" t="s">
        <v>112</v>
      </c>
      <c r="Z97" s="19">
        <v>0</v>
      </c>
      <c r="AA97" s="19">
        <v>3.736779678</v>
      </c>
      <c r="AB97" s="19">
        <v>0.44034709690000001</v>
      </c>
      <c r="AC97" s="19">
        <v>0.42361576909999998</v>
      </c>
      <c r="AD97" s="120">
        <v>4.6007425439999992</v>
      </c>
    </row>
    <row r="98" spans="3:30" x14ac:dyDescent="0.25">
      <c r="C98" s="29" t="s">
        <v>26</v>
      </c>
      <c r="D98" s="10"/>
      <c r="E98" s="10"/>
      <c r="F98" s="10"/>
      <c r="G98" s="10"/>
      <c r="H98" s="9">
        <f>SUM(H89,H92:H94)</f>
        <v>4.6208018390000003</v>
      </c>
      <c r="I98" s="9">
        <f>SUM(I89,I92:I94)</f>
        <v>56.499071267999994</v>
      </c>
      <c r="J98" s="9">
        <f>SUM(J89,J92:J94)</f>
        <v>47.9044709211</v>
      </c>
      <c r="K98" s="9">
        <f>SUM(K89,K92:K94)</f>
        <v>40.5769260844855</v>
      </c>
      <c r="L98" s="123">
        <f t="shared" si="18"/>
        <v>149.6012701125855</v>
      </c>
      <c r="M98" s="105"/>
      <c r="N98" s="180" t="s">
        <v>26</v>
      </c>
      <c r="O98" s="40">
        <f>O89+O92+O93+O94+O97</f>
        <v>3.7208173415817956</v>
      </c>
      <c r="P98" s="38">
        <f>P89+P92+P93+P94+P97</f>
        <v>34.070625819712902</v>
      </c>
      <c r="Q98" s="38">
        <f>Q89+Q92+Q93+Q94+Q97</f>
        <v>46.595631865886276</v>
      </c>
      <c r="R98" s="38">
        <f>R89+R92+R93+R94+R97</f>
        <v>43.910246102932639</v>
      </c>
      <c r="S98" s="173">
        <f t="shared" si="19"/>
        <v>128.2973211301136</v>
      </c>
      <c r="T98" s="105"/>
      <c r="U98" s="29" t="s">
        <v>26</v>
      </c>
      <c r="V98" s="10"/>
      <c r="W98" s="10"/>
      <c r="X98" s="10"/>
      <c r="Y98" s="10"/>
      <c r="Z98" s="9">
        <v>5.0695715612000001</v>
      </c>
      <c r="AA98" s="9">
        <v>63.120402114000001</v>
      </c>
      <c r="AB98" s="9">
        <v>47.404297399900003</v>
      </c>
      <c r="AC98" s="9">
        <v>41.338845778801897</v>
      </c>
      <c r="AD98" s="123">
        <v>156.93311685390191</v>
      </c>
    </row>
    <row r="99" spans="3:30" x14ac:dyDescent="0.25">
      <c r="C99" s="3"/>
      <c r="D99" s="3"/>
      <c r="E99" s="3"/>
      <c r="F99" s="3"/>
      <c r="G99" s="3"/>
      <c r="H99" s="3"/>
      <c r="I99" s="3"/>
      <c r="J99" s="3"/>
      <c r="K99" s="3"/>
      <c r="L99" s="69"/>
      <c r="M99" s="3"/>
      <c r="O99" s="103"/>
      <c r="P99" s="103"/>
      <c r="Q99" s="103"/>
      <c r="R99" s="104"/>
      <c r="S99" s="69"/>
      <c r="U99" s="3"/>
      <c r="V99" s="3"/>
      <c r="W99" s="3"/>
      <c r="X99" s="3"/>
      <c r="Y99" s="3"/>
      <c r="Z99" s="3"/>
      <c r="AA99" s="3"/>
      <c r="AB99" s="3"/>
      <c r="AC99" s="3"/>
      <c r="AD99" s="69"/>
    </row>
    <row r="100" spans="3:30" x14ac:dyDescent="0.25"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O100" s="3"/>
      <c r="P100" s="3"/>
      <c r="Q100" s="3"/>
      <c r="R100" s="3"/>
      <c r="S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3:30" x14ac:dyDescent="0.25"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O101" s="3"/>
      <c r="P101" s="3"/>
      <c r="Q101" s="3"/>
      <c r="R101" s="3"/>
      <c r="S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3:30" x14ac:dyDescent="0.25">
      <c r="C102" s="84" t="s">
        <v>250</v>
      </c>
      <c r="D102" s="3"/>
      <c r="E102" s="3"/>
      <c r="F102" s="3">
        <f>0.1/0.028*51.84</f>
        <v>185.14285714285717</v>
      </c>
      <c r="G102" s="3"/>
      <c r="H102" s="3"/>
      <c r="I102" s="3"/>
      <c r="J102" s="3"/>
      <c r="K102" s="3"/>
      <c r="L102" s="3"/>
      <c r="M102" s="3"/>
      <c r="N102" s="84" t="s">
        <v>251</v>
      </c>
      <c r="O102" s="3"/>
      <c r="P102" s="3"/>
      <c r="Q102" s="3"/>
      <c r="R102" s="3"/>
      <c r="S102" s="3"/>
      <c r="U102" s="84" t="s">
        <v>250</v>
      </c>
      <c r="V102" s="3"/>
      <c r="W102" s="3"/>
      <c r="X102" s="3">
        <v>185.14285714285717</v>
      </c>
      <c r="Y102" s="3"/>
      <c r="Z102" s="3"/>
      <c r="AA102" s="3"/>
      <c r="AB102" s="3"/>
      <c r="AC102" s="3"/>
      <c r="AD102" s="3"/>
    </row>
    <row r="103" spans="3:30" s="3" customFormat="1" ht="31.5" x14ac:dyDescent="0.35">
      <c r="C103" s="174">
        <v>2050</v>
      </c>
      <c r="D103" s="175"/>
      <c r="E103" s="175"/>
      <c r="F103" s="175"/>
      <c r="G103" s="175"/>
      <c r="H103" s="101" t="s">
        <v>36</v>
      </c>
      <c r="I103" s="101" t="s">
        <v>159</v>
      </c>
      <c r="J103" s="101" t="s">
        <v>38</v>
      </c>
      <c r="K103" s="101" t="s">
        <v>158</v>
      </c>
      <c r="L103" s="118" t="s">
        <v>1</v>
      </c>
      <c r="N103" s="174">
        <v>2050</v>
      </c>
      <c r="O103" s="170" t="s">
        <v>36</v>
      </c>
      <c r="P103" s="101" t="s">
        <v>159</v>
      </c>
      <c r="Q103" s="101" t="s">
        <v>38</v>
      </c>
      <c r="R103" s="101" t="s">
        <v>158</v>
      </c>
      <c r="S103" s="118" t="s">
        <v>1</v>
      </c>
      <c r="U103" s="174">
        <v>2050</v>
      </c>
      <c r="V103" s="175"/>
      <c r="W103" s="175"/>
      <c r="X103" s="175"/>
      <c r="Y103" s="175"/>
      <c r="Z103" s="101" t="s">
        <v>36</v>
      </c>
      <c r="AA103" s="101" t="s">
        <v>159</v>
      </c>
      <c r="AB103" s="101" t="s">
        <v>38</v>
      </c>
      <c r="AC103" s="101" t="s">
        <v>158</v>
      </c>
      <c r="AD103" s="118" t="s">
        <v>1</v>
      </c>
    </row>
    <row r="104" spans="3:30" s="3" customFormat="1" x14ac:dyDescent="0.25">
      <c r="C104" s="248" t="s">
        <v>18</v>
      </c>
      <c r="D104" s="249"/>
      <c r="E104" s="249"/>
      <c r="F104" s="249"/>
      <c r="G104" s="249"/>
      <c r="H104" s="250" t="e">
        <f>H89-#REF!</f>
        <v>#REF!</v>
      </c>
      <c r="I104" s="251" t="e">
        <f>I89-#REF!</f>
        <v>#REF!</v>
      </c>
      <c r="J104" s="251" t="e">
        <f>J89-#REF!</f>
        <v>#REF!</v>
      </c>
      <c r="K104" s="251" t="e">
        <f>K89-#REF!</f>
        <v>#REF!</v>
      </c>
      <c r="L104" s="252" t="e">
        <f>L89-#REF!</f>
        <v>#REF!</v>
      </c>
      <c r="N104" s="248" t="s">
        <v>18</v>
      </c>
      <c r="O104" s="250">
        <f>H89-O89</f>
        <v>0</v>
      </c>
      <c r="P104" s="251">
        <f t="shared" ref="P104:S113" si="21">I89-P89</f>
        <v>9.6593225133836746</v>
      </c>
      <c r="Q104" s="251">
        <f t="shared" si="21"/>
        <v>-1.7081555137804658</v>
      </c>
      <c r="R104" s="251">
        <f t="shared" si="21"/>
        <v>-1.6676878327847966</v>
      </c>
      <c r="S104" s="252">
        <f t="shared" si="21"/>
        <v>6.2834791668184131</v>
      </c>
      <c r="U104" s="248" t="s">
        <v>18</v>
      </c>
      <c r="V104" s="249"/>
      <c r="W104" s="249"/>
      <c r="X104" s="249"/>
      <c r="Y104" s="249"/>
      <c r="Z104" s="250" t="e">
        <v>#REF!</v>
      </c>
      <c r="AA104" s="251" t="e">
        <v>#REF!</v>
      </c>
      <c r="AB104" s="251" t="e">
        <v>#REF!</v>
      </c>
      <c r="AC104" s="251" t="e">
        <v>#REF!</v>
      </c>
      <c r="AD104" s="252" t="e">
        <v>#REF!</v>
      </c>
    </row>
    <row r="105" spans="3:30" s="3" customFormat="1" x14ac:dyDescent="0.25">
      <c r="C105" s="177" t="s">
        <v>19</v>
      </c>
      <c r="D105" t="s">
        <v>252</v>
      </c>
      <c r="E105" t="s">
        <v>253</v>
      </c>
      <c r="F105" t="s">
        <v>254</v>
      </c>
      <c r="G105" t="s">
        <v>255</v>
      </c>
      <c r="H105" s="253" t="e">
        <f>H90-#REF!</f>
        <v>#REF!</v>
      </c>
      <c r="I105" s="55" t="e">
        <f>I90-#REF!</f>
        <v>#REF!</v>
      </c>
      <c r="J105" s="55" t="e">
        <f>J90-#REF!</f>
        <v>#REF!</v>
      </c>
      <c r="K105" s="55" t="e">
        <f>K90-#REF!</f>
        <v>#REF!</v>
      </c>
      <c r="L105" s="254" t="e">
        <f>L90-#REF!</f>
        <v>#REF!</v>
      </c>
      <c r="N105" s="177" t="s">
        <v>19</v>
      </c>
      <c r="O105" s="253">
        <f t="shared" ref="O105:O113" si="22">H90-O90</f>
        <v>0</v>
      </c>
      <c r="P105" s="55">
        <f t="shared" si="21"/>
        <v>12.532121289999999</v>
      </c>
      <c r="Q105" s="55">
        <f t="shared" si="21"/>
        <v>3.3804141489999999</v>
      </c>
      <c r="R105" s="55">
        <f t="shared" si="21"/>
        <v>7.0397685499999996E-5</v>
      </c>
      <c r="S105" s="254">
        <f t="shared" si="21"/>
        <v>15.912605836685499</v>
      </c>
      <c r="U105" s="177" t="s">
        <v>19</v>
      </c>
      <c r="V105" t="s">
        <v>252</v>
      </c>
      <c r="W105" t="s">
        <v>253</v>
      </c>
      <c r="X105" t="s">
        <v>254</v>
      </c>
      <c r="Y105" t="s">
        <v>255</v>
      </c>
      <c r="Z105" s="253" t="e">
        <v>#REF!</v>
      </c>
      <c r="AA105" s="55" t="e">
        <v>#REF!</v>
      </c>
      <c r="AB105" s="55" t="e">
        <v>#REF!</v>
      </c>
      <c r="AC105" s="55" t="e">
        <v>#REF!</v>
      </c>
      <c r="AD105" s="254" t="e">
        <v>#REF!</v>
      </c>
    </row>
    <row r="106" spans="3:30" s="3" customFormat="1" x14ac:dyDescent="0.25">
      <c r="C106" s="178" t="s">
        <v>20</v>
      </c>
      <c r="D106" t="s">
        <v>256</v>
      </c>
      <c r="E106" t="s">
        <v>257</v>
      </c>
      <c r="F106" t="s">
        <v>258</v>
      </c>
      <c r="G106" t="s">
        <v>259</v>
      </c>
      <c r="H106" s="253" t="e">
        <f>H91-#REF!</f>
        <v>#REF!</v>
      </c>
      <c r="I106" s="55" t="e">
        <f>I91-#REF!</f>
        <v>#REF!</v>
      </c>
      <c r="J106" s="55" t="e">
        <f>J91-#REF!</f>
        <v>#REF!</v>
      </c>
      <c r="K106" s="55" t="e">
        <f>K91-#REF!</f>
        <v>#REF!</v>
      </c>
      <c r="L106" s="254" t="e">
        <f>L91-#REF!</f>
        <v>#REF!</v>
      </c>
      <c r="N106" s="178" t="s">
        <v>20</v>
      </c>
      <c r="O106" s="253">
        <f t="shared" si="22"/>
        <v>0</v>
      </c>
      <c r="P106" s="55">
        <f t="shared" si="21"/>
        <v>17.571891340000001</v>
      </c>
      <c r="Q106" s="55">
        <f t="shared" si="21"/>
        <v>1.8606367239999999</v>
      </c>
      <c r="R106" s="55">
        <f t="shared" si="21"/>
        <v>1.4563358399999999</v>
      </c>
      <c r="S106" s="254">
        <f t="shared" si="21"/>
        <v>20.888863904000001</v>
      </c>
      <c r="U106" s="178" t="s">
        <v>20</v>
      </c>
      <c r="V106" t="s">
        <v>256</v>
      </c>
      <c r="W106" t="s">
        <v>257</v>
      </c>
      <c r="X106" t="s">
        <v>258</v>
      </c>
      <c r="Y106" t="s">
        <v>259</v>
      </c>
      <c r="Z106" s="253" t="e">
        <v>#REF!</v>
      </c>
      <c r="AA106" s="55" t="e">
        <v>#REF!</v>
      </c>
      <c r="AB106" s="55" t="e">
        <v>#REF!</v>
      </c>
      <c r="AC106" s="55" t="e">
        <v>#REF!</v>
      </c>
      <c r="AD106" s="254" t="e">
        <v>#REF!</v>
      </c>
    </row>
    <row r="107" spans="3:30" s="3" customFormat="1" x14ac:dyDescent="0.25">
      <c r="C107" s="248" t="s">
        <v>21</v>
      </c>
      <c r="D107" s="249" t="s">
        <v>260</v>
      </c>
      <c r="E107" s="249" t="s">
        <v>261</v>
      </c>
      <c r="F107" s="249" t="s">
        <v>262</v>
      </c>
      <c r="G107" s="249" t="s">
        <v>263</v>
      </c>
      <c r="H107" s="255" t="e">
        <f>H92-#REF!</f>
        <v>#REF!</v>
      </c>
      <c r="I107" s="251" t="e">
        <f>I92-#REF!</f>
        <v>#REF!</v>
      </c>
      <c r="J107" s="251" t="e">
        <f>J92-#REF!</f>
        <v>#REF!</v>
      </c>
      <c r="K107" s="251" t="e">
        <f>K92-#REF!</f>
        <v>#REF!</v>
      </c>
      <c r="L107" s="252" t="e">
        <f>L92-#REF!</f>
        <v>#REF!</v>
      </c>
      <c r="N107" s="248" t="s">
        <v>21</v>
      </c>
      <c r="O107" s="255">
        <f t="shared" si="22"/>
        <v>0.103664513</v>
      </c>
      <c r="P107" s="251">
        <f t="shared" si="21"/>
        <v>2.516001285990551</v>
      </c>
      <c r="Q107" s="251">
        <f t="shared" si="21"/>
        <v>-2.5454174162945176</v>
      </c>
      <c r="R107" s="251">
        <f t="shared" si="21"/>
        <v>-4.7392429067072044</v>
      </c>
      <c r="S107" s="252">
        <f t="shared" si="21"/>
        <v>-4.6649945240111776</v>
      </c>
      <c r="U107" s="248" t="s">
        <v>21</v>
      </c>
      <c r="V107" s="249" t="s">
        <v>260</v>
      </c>
      <c r="W107" s="249" t="s">
        <v>261</v>
      </c>
      <c r="X107" s="249" t="s">
        <v>262</v>
      </c>
      <c r="Y107" s="249" t="s">
        <v>263</v>
      </c>
      <c r="Z107" s="255" t="e">
        <v>#REF!</v>
      </c>
      <c r="AA107" s="251" t="e">
        <v>#REF!</v>
      </c>
      <c r="AB107" s="251" t="e">
        <v>#REF!</v>
      </c>
      <c r="AC107" s="251" t="e">
        <v>#REF!</v>
      </c>
      <c r="AD107" s="252" t="e">
        <v>#REF!</v>
      </c>
    </row>
    <row r="108" spans="3:30" s="3" customFormat="1" x14ac:dyDescent="0.25">
      <c r="C108" s="248" t="s">
        <v>22</v>
      </c>
      <c r="D108" s="249" t="s">
        <v>264</v>
      </c>
      <c r="E108" s="249" t="s">
        <v>265</v>
      </c>
      <c r="F108" s="249" t="s">
        <v>266</v>
      </c>
      <c r="G108" s="249" t="s">
        <v>267</v>
      </c>
      <c r="H108" s="255" t="e">
        <f>H93-#REF!</f>
        <v>#REF!</v>
      </c>
      <c r="I108" s="251" t="e">
        <f>I93-#REF!</f>
        <v>#REF!</v>
      </c>
      <c r="J108" s="251" t="e">
        <f>J93-#REF!</f>
        <v>#REF!</v>
      </c>
      <c r="K108" s="251" t="e">
        <f>K93-#REF!</f>
        <v>#REF!</v>
      </c>
      <c r="L108" s="252" t="e">
        <f>L93-#REF!</f>
        <v>#REF!</v>
      </c>
      <c r="N108" s="248" t="s">
        <v>22</v>
      </c>
      <c r="O108" s="255">
        <f t="shared" si="22"/>
        <v>0</v>
      </c>
      <c r="P108" s="251">
        <f t="shared" si="21"/>
        <v>1.8446432669764332</v>
      </c>
      <c r="Q108" s="251">
        <f t="shared" si="21"/>
        <v>-4.1195254275205428E-2</v>
      </c>
      <c r="R108" s="251">
        <f t="shared" si="21"/>
        <v>-1.8345328479815137</v>
      </c>
      <c r="S108" s="252">
        <f t="shared" si="21"/>
        <v>-3.1084835280289269E-2</v>
      </c>
      <c r="U108" s="248" t="s">
        <v>22</v>
      </c>
      <c r="V108" s="249" t="s">
        <v>264</v>
      </c>
      <c r="W108" s="249" t="s">
        <v>265</v>
      </c>
      <c r="X108" s="249" t="s">
        <v>266</v>
      </c>
      <c r="Y108" s="249" t="s">
        <v>267</v>
      </c>
      <c r="Z108" s="255" t="e">
        <v>#REF!</v>
      </c>
      <c r="AA108" s="251" t="e">
        <v>#REF!</v>
      </c>
      <c r="AB108" s="251" t="e">
        <v>#REF!</v>
      </c>
      <c r="AC108" s="251" t="e">
        <v>#REF!</v>
      </c>
      <c r="AD108" s="252" t="e">
        <v>#REF!</v>
      </c>
    </row>
    <row r="109" spans="3:30" s="3" customFormat="1" x14ac:dyDescent="0.25">
      <c r="C109" s="248" t="s">
        <v>23</v>
      </c>
      <c r="D109" s="249"/>
      <c r="E109" s="249"/>
      <c r="F109" s="249"/>
      <c r="G109" s="249"/>
      <c r="H109" s="255" t="e">
        <f>H94-#REF!</f>
        <v>#REF!</v>
      </c>
      <c r="I109" s="251" t="e">
        <f>I94-#REF!</f>
        <v>#REF!</v>
      </c>
      <c r="J109" s="251" t="e">
        <f>J94-#REF!</f>
        <v>#REF!</v>
      </c>
      <c r="K109" s="251" t="e">
        <f>K94-#REF!</f>
        <v>#REF!</v>
      </c>
      <c r="L109" s="252" t="e">
        <f>L94-#REF!</f>
        <v>#REF!</v>
      </c>
      <c r="N109" s="248" t="s">
        <v>23</v>
      </c>
      <c r="O109" s="255">
        <f t="shared" si="22"/>
        <v>0.79631998441820473</v>
      </c>
      <c r="P109" s="251">
        <f t="shared" si="21"/>
        <v>11.029516636732009</v>
      </c>
      <c r="Q109" s="251">
        <f t="shared" si="21"/>
        <v>6.0785474560808819</v>
      </c>
      <c r="R109" s="251">
        <f t="shared" si="21"/>
        <v>5.4148695445856383</v>
      </c>
      <c r="S109" s="252">
        <f t="shared" si="21"/>
        <v>23.319253621816728</v>
      </c>
      <c r="U109" s="248" t="s">
        <v>23</v>
      </c>
      <c r="V109" s="249"/>
      <c r="W109" s="249"/>
      <c r="X109" s="249"/>
      <c r="Y109" s="249"/>
      <c r="Z109" s="255" t="e">
        <v>#REF!</v>
      </c>
      <c r="AA109" s="251" t="e">
        <v>#REF!</v>
      </c>
      <c r="AB109" s="251" t="e">
        <v>#REF!</v>
      </c>
      <c r="AC109" s="251" t="e">
        <v>#REF!</v>
      </c>
      <c r="AD109" s="252" t="e">
        <v>#REF!</v>
      </c>
    </row>
    <row r="110" spans="3:30" s="3" customFormat="1" x14ac:dyDescent="0.25">
      <c r="C110" s="178" t="s">
        <v>24</v>
      </c>
      <c r="D110" t="s">
        <v>268</v>
      </c>
      <c r="E110" t="s">
        <v>269</v>
      </c>
      <c r="F110" t="s">
        <v>270</v>
      </c>
      <c r="G110" t="s">
        <v>271</v>
      </c>
      <c r="H110" s="253" t="e">
        <f>H95-#REF!</f>
        <v>#REF!</v>
      </c>
      <c r="I110" s="256" t="e">
        <f>I95-#REF!</f>
        <v>#REF!</v>
      </c>
      <c r="J110" s="256" t="e">
        <f>J95-#REF!</f>
        <v>#REF!</v>
      </c>
      <c r="K110" s="256" t="e">
        <f>K95-#REF!</f>
        <v>#REF!</v>
      </c>
      <c r="L110" s="254" t="e">
        <f>L95-#REF!</f>
        <v>#REF!</v>
      </c>
      <c r="N110" s="178" t="s">
        <v>24</v>
      </c>
      <c r="O110" s="253">
        <f t="shared" si="22"/>
        <v>2.9697461237771896</v>
      </c>
      <c r="P110" s="256">
        <f t="shared" si="21"/>
        <v>13.429731615487633</v>
      </c>
      <c r="Q110" s="256">
        <f t="shared" si="21"/>
        <v>5.5515797179808821</v>
      </c>
      <c r="R110" s="256">
        <f t="shared" si="21"/>
        <v>3.4638643774838407</v>
      </c>
      <c r="S110" s="254">
        <f t="shared" si="21"/>
        <v>25.41492183472954</v>
      </c>
      <c r="U110" s="178" t="s">
        <v>24</v>
      </c>
      <c r="V110" t="s">
        <v>268</v>
      </c>
      <c r="W110" t="s">
        <v>269</v>
      </c>
      <c r="X110" t="s">
        <v>270</v>
      </c>
      <c r="Y110" t="s">
        <v>271</v>
      </c>
      <c r="Z110" s="253" t="e">
        <v>#REF!</v>
      </c>
      <c r="AA110" s="256" t="e">
        <v>#REF!</v>
      </c>
      <c r="AB110" s="256" t="e">
        <v>#REF!</v>
      </c>
      <c r="AC110" s="256" t="e">
        <v>#REF!</v>
      </c>
      <c r="AD110" s="254" t="e">
        <v>#REF!</v>
      </c>
    </row>
    <row r="111" spans="3:30" s="3" customFormat="1" x14ac:dyDescent="0.25">
      <c r="C111" s="178" t="s">
        <v>153</v>
      </c>
      <c r="D111" t="s">
        <v>272</v>
      </c>
      <c r="E111" t="s">
        <v>273</v>
      </c>
      <c r="F111" t="s">
        <v>274</v>
      </c>
      <c r="G111" t="s">
        <v>275</v>
      </c>
      <c r="H111" s="257" t="e">
        <f>H96-#REF!</f>
        <v>#REF!</v>
      </c>
      <c r="I111" s="55" t="e">
        <f>I96-#REF!</f>
        <v>#REF!</v>
      </c>
      <c r="J111" s="55" t="e">
        <f>J96-#REF!</f>
        <v>#REF!</v>
      </c>
      <c r="K111" s="55" t="e">
        <f>K96-#REF!</f>
        <v>#REF!</v>
      </c>
      <c r="L111" s="254" t="e">
        <f>L96-#REF!</f>
        <v>#REF!</v>
      </c>
      <c r="N111" s="178" t="s">
        <v>153</v>
      </c>
      <c r="O111" s="257">
        <f t="shared" si="22"/>
        <v>-2.1734261393589853</v>
      </c>
      <c r="P111" s="55">
        <f t="shared" si="21"/>
        <v>-5.7324392817556244</v>
      </c>
      <c r="Q111" s="55">
        <f t="shared" si="21"/>
        <v>0</v>
      </c>
      <c r="R111" s="55">
        <f t="shared" si="21"/>
        <v>1.4747566563017966</v>
      </c>
      <c r="S111" s="254">
        <f t="shared" si="21"/>
        <v>-6.431108764812814</v>
      </c>
      <c r="U111" s="178" t="s">
        <v>153</v>
      </c>
      <c r="V111" t="s">
        <v>272</v>
      </c>
      <c r="W111" t="s">
        <v>273</v>
      </c>
      <c r="X111" t="s">
        <v>274</v>
      </c>
      <c r="Y111" t="s">
        <v>275</v>
      </c>
      <c r="Z111" s="257" t="e">
        <v>#REF!</v>
      </c>
      <c r="AA111" s="55" t="e">
        <v>#REF!</v>
      </c>
      <c r="AB111" s="55" t="e">
        <v>#REF!</v>
      </c>
      <c r="AC111" s="55" t="e">
        <v>#REF!</v>
      </c>
      <c r="AD111" s="254" t="e">
        <v>#REF!</v>
      </c>
    </row>
    <row r="112" spans="3:30" s="3" customFormat="1" x14ac:dyDescent="0.25">
      <c r="C112" s="178" t="s">
        <v>25</v>
      </c>
      <c r="D112" t="s">
        <v>276</v>
      </c>
      <c r="E112" t="s">
        <v>277</v>
      </c>
      <c r="F112" t="s">
        <v>278</v>
      </c>
      <c r="G112" t="s">
        <v>279</v>
      </c>
      <c r="H112" s="253" t="e">
        <f>H97-#REF!</f>
        <v>#REF!</v>
      </c>
      <c r="I112" s="256" t="e">
        <f>I97-#REF!</f>
        <v>#REF!</v>
      </c>
      <c r="J112" s="256" t="e">
        <f>J97-#REF!</f>
        <v>#REF!</v>
      </c>
      <c r="K112" s="256" t="e">
        <f>K97-#REF!</f>
        <v>#REF!</v>
      </c>
      <c r="L112" s="254" t="e">
        <f>L97-#REF!</f>
        <v>#REF!</v>
      </c>
      <c r="N112" s="178" t="s">
        <v>25</v>
      </c>
      <c r="O112" s="253">
        <f t="shared" si="22"/>
        <v>0</v>
      </c>
      <c r="P112" s="256">
        <f t="shared" si="21"/>
        <v>0.71118604820443476</v>
      </c>
      <c r="Q112" s="256">
        <f t="shared" si="21"/>
        <v>5.2027521583033309E-2</v>
      </c>
      <c r="R112" s="256">
        <f t="shared" si="21"/>
        <v>-3.0477464759255779E-2</v>
      </c>
      <c r="S112" s="254">
        <f t="shared" si="21"/>
        <v>0.73273610502821196</v>
      </c>
      <c r="U112" s="178" t="s">
        <v>25</v>
      </c>
      <c r="V112" t="s">
        <v>276</v>
      </c>
      <c r="W112" t="s">
        <v>277</v>
      </c>
      <c r="X112" t="s">
        <v>278</v>
      </c>
      <c r="Y112" t="s">
        <v>279</v>
      </c>
      <c r="Z112" s="253" t="e">
        <v>#REF!</v>
      </c>
      <c r="AA112" s="256" t="e">
        <v>#REF!</v>
      </c>
      <c r="AB112" s="256" t="e">
        <v>#REF!</v>
      </c>
      <c r="AC112" s="256" t="e">
        <v>#REF!</v>
      </c>
      <c r="AD112" s="254" t="e">
        <v>#REF!</v>
      </c>
    </row>
    <row r="113" spans="3:30" s="3" customFormat="1" x14ac:dyDescent="0.25">
      <c r="C113" s="258" t="s">
        <v>26</v>
      </c>
      <c r="D113" s="259"/>
      <c r="E113" s="259"/>
      <c r="F113" s="259"/>
      <c r="G113" s="259"/>
      <c r="H113" s="260" t="e">
        <f>H98-#REF!</f>
        <v>#REF!</v>
      </c>
      <c r="I113" s="261" t="e">
        <f>I98-#REF!</f>
        <v>#REF!</v>
      </c>
      <c r="J113" s="261" t="e">
        <f>J98-#REF!</f>
        <v>#REF!</v>
      </c>
      <c r="K113" s="261" t="e">
        <f>K98-#REF!</f>
        <v>#REF!</v>
      </c>
      <c r="L113" s="262" t="e">
        <f>L98-#REF!</f>
        <v>#REF!</v>
      </c>
      <c r="N113" s="258" t="s">
        <v>26</v>
      </c>
      <c r="O113" s="260">
        <f t="shared" si="22"/>
        <v>0.89998449741820474</v>
      </c>
      <c r="P113" s="261">
        <f t="shared" si="21"/>
        <v>22.428445448287093</v>
      </c>
      <c r="Q113" s="261">
        <f t="shared" si="21"/>
        <v>1.3088390552137241</v>
      </c>
      <c r="R113" s="261">
        <f t="shared" si="21"/>
        <v>-3.3333200184471394</v>
      </c>
      <c r="S113" s="262">
        <f t="shared" si="21"/>
        <v>21.303948982471894</v>
      </c>
      <c r="U113" s="258" t="s">
        <v>26</v>
      </c>
      <c r="V113" s="259"/>
      <c r="W113" s="259"/>
      <c r="X113" s="259"/>
      <c r="Y113" s="259"/>
      <c r="Z113" s="260" t="e">
        <v>#REF!</v>
      </c>
      <c r="AA113" s="261" t="e">
        <v>#REF!</v>
      </c>
      <c r="AB113" s="261" t="e">
        <v>#REF!</v>
      </c>
      <c r="AC113" s="261" t="e">
        <v>#REF!</v>
      </c>
      <c r="AD113" s="262" t="e">
        <v>#REF!</v>
      </c>
    </row>
    <row r="114" spans="3:30" s="3" customFormat="1" x14ac:dyDescent="0.25"/>
    <row r="115" spans="3:30" s="3" customFormat="1" x14ac:dyDescent="0.25"/>
    <row r="116" spans="3:30" s="3" customFormat="1" x14ac:dyDescent="0.25"/>
    <row r="117" spans="3:30" s="3" customFormat="1" x14ac:dyDescent="0.25"/>
    <row r="118" spans="3:30" s="3" customFormat="1" x14ac:dyDescent="0.25"/>
    <row r="119" spans="3:30" s="3" customFormat="1" x14ac:dyDescent="0.25"/>
    <row r="120" spans="3:30" s="3" customFormat="1" x14ac:dyDescent="0.25"/>
    <row r="121" spans="3:30" s="3" customFormat="1" x14ac:dyDescent="0.25"/>
    <row r="122" spans="3:30" s="3" customFormat="1" x14ac:dyDescent="0.25"/>
    <row r="123" spans="3:30" s="3" customFormat="1" x14ac:dyDescent="0.25"/>
    <row r="124" spans="3:30" s="3" customFormat="1" x14ac:dyDescent="0.25"/>
    <row r="125" spans="3:30" s="3" customFormat="1" x14ac:dyDescent="0.25"/>
    <row r="126" spans="3:30" s="3" customFormat="1" x14ac:dyDescent="0.25"/>
    <row r="127" spans="3:30" s="3" customFormat="1" x14ac:dyDescent="0.25"/>
    <row r="128" spans="3:30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  <row r="193" s="3" customFormat="1" x14ac:dyDescent="0.25"/>
    <row r="194" s="3" customFormat="1" x14ac:dyDescent="0.25"/>
    <row r="195" s="3" customFormat="1" x14ac:dyDescent="0.25"/>
    <row r="196" s="3" customFormat="1" x14ac:dyDescent="0.25"/>
    <row r="197" s="3" customFormat="1" x14ac:dyDescent="0.25"/>
    <row r="198" s="3" customFormat="1" x14ac:dyDescent="0.25"/>
    <row r="199" s="3" customFormat="1" x14ac:dyDescent="0.25"/>
    <row r="200" s="3" customFormat="1" x14ac:dyDescent="0.25"/>
    <row r="201" s="3" customFormat="1" x14ac:dyDescent="0.25"/>
    <row r="202" s="3" customFormat="1" x14ac:dyDescent="0.25"/>
    <row r="203" s="3" customFormat="1" x14ac:dyDescent="0.25"/>
    <row r="204" s="3" customFormat="1" x14ac:dyDescent="0.25"/>
    <row r="205" s="3" customFormat="1" x14ac:dyDescent="0.25"/>
    <row r="206" s="3" customFormat="1" x14ac:dyDescent="0.25"/>
    <row r="207" s="3" customFormat="1" x14ac:dyDescent="0.25"/>
    <row r="208" s="3" customFormat="1" x14ac:dyDescent="0.25"/>
    <row r="209" s="3" customFormat="1" x14ac:dyDescent="0.25"/>
    <row r="210" s="3" customFormat="1" x14ac:dyDescent="0.25"/>
    <row r="211" s="3" customFormat="1" x14ac:dyDescent="0.25"/>
    <row r="212" s="3" customFormat="1" x14ac:dyDescent="0.25"/>
    <row r="213" s="3" customFormat="1" x14ac:dyDescent="0.25"/>
    <row r="214" s="3" customFormat="1" x14ac:dyDescent="0.25"/>
    <row r="215" s="3" customFormat="1" x14ac:dyDescent="0.25"/>
    <row r="216" s="3" customFormat="1" x14ac:dyDescent="0.25"/>
    <row r="217" s="3" customFormat="1" x14ac:dyDescent="0.25"/>
    <row r="218" s="3" customFormat="1" x14ac:dyDescent="0.25"/>
    <row r="219" s="3" customFormat="1" x14ac:dyDescent="0.25"/>
    <row r="220" s="3" customFormat="1" x14ac:dyDescent="0.25"/>
    <row r="221" s="3" customFormat="1" x14ac:dyDescent="0.25"/>
    <row r="222" s="3" customFormat="1" x14ac:dyDescent="0.25"/>
    <row r="223" s="3" customFormat="1" x14ac:dyDescent="0.25"/>
    <row r="224" s="3" customFormat="1" x14ac:dyDescent="0.25"/>
    <row r="225" s="3" customFormat="1" x14ac:dyDescent="0.25"/>
    <row r="226" s="3" customFormat="1" x14ac:dyDescent="0.25"/>
    <row r="227" s="3" customFormat="1" x14ac:dyDescent="0.25"/>
    <row r="228" s="3" customFormat="1" x14ac:dyDescent="0.25"/>
    <row r="229" s="3" customFormat="1" x14ac:dyDescent="0.25"/>
    <row r="230" s="3" customFormat="1" x14ac:dyDescent="0.25"/>
    <row r="231" s="3" customFormat="1" x14ac:dyDescent="0.25"/>
    <row r="232" s="3" customFormat="1" x14ac:dyDescent="0.25"/>
    <row r="233" s="3" customFormat="1" x14ac:dyDescent="0.25"/>
    <row r="234" s="3" customFormat="1" x14ac:dyDescent="0.25"/>
    <row r="235" s="3" customFormat="1" x14ac:dyDescent="0.25"/>
    <row r="236" s="3" customFormat="1" x14ac:dyDescent="0.25"/>
    <row r="237" s="3" customFormat="1" x14ac:dyDescent="0.25"/>
    <row r="238" s="3" customFormat="1" x14ac:dyDescent="0.25"/>
    <row r="239" s="3" customFormat="1" x14ac:dyDescent="0.25"/>
    <row r="240" s="3" customFormat="1" x14ac:dyDescent="0.25"/>
    <row r="241" s="3" customFormat="1" x14ac:dyDescent="0.25"/>
    <row r="242" s="3" customFormat="1" x14ac:dyDescent="0.25"/>
    <row r="243" s="3" customFormat="1" x14ac:dyDescent="0.25"/>
    <row r="244" s="3" customFormat="1" x14ac:dyDescent="0.25"/>
    <row r="245" s="3" customFormat="1" x14ac:dyDescent="0.25"/>
    <row r="246" s="3" customFormat="1" x14ac:dyDescent="0.25"/>
    <row r="247" s="3" customFormat="1" x14ac:dyDescent="0.25"/>
    <row r="248" s="3" customFormat="1" x14ac:dyDescent="0.25"/>
    <row r="249" s="3" customFormat="1" x14ac:dyDescent="0.25"/>
    <row r="250" s="3" customFormat="1" x14ac:dyDescent="0.25"/>
    <row r="251" s="3" customFormat="1" x14ac:dyDescent="0.25"/>
    <row r="252" s="3" customFormat="1" x14ac:dyDescent="0.25"/>
    <row r="253" s="3" customFormat="1" x14ac:dyDescent="0.25"/>
    <row r="254" s="3" customFormat="1" x14ac:dyDescent="0.25"/>
    <row r="255" s="3" customFormat="1" x14ac:dyDescent="0.25"/>
    <row r="256" s="3" customFormat="1" x14ac:dyDescent="0.25"/>
    <row r="257" s="3" customFormat="1" x14ac:dyDescent="0.25"/>
    <row r="258" s="3" customFormat="1" x14ac:dyDescent="0.25"/>
    <row r="259" s="3" customFormat="1" x14ac:dyDescent="0.25"/>
    <row r="260" s="3" customFormat="1" x14ac:dyDescent="0.25"/>
    <row r="261" s="3" customFormat="1" x14ac:dyDescent="0.25"/>
    <row r="262" s="3" customFormat="1" x14ac:dyDescent="0.25"/>
    <row r="263" s="3" customFormat="1" x14ac:dyDescent="0.25"/>
    <row r="264" s="3" customFormat="1" x14ac:dyDescent="0.25"/>
    <row r="265" s="3" customFormat="1" x14ac:dyDescent="0.25"/>
    <row r="266" s="3" customFormat="1" x14ac:dyDescent="0.25"/>
    <row r="267" s="3" customFormat="1" x14ac:dyDescent="0.25"/>
    <row r="268" s="3" customFormat="1" x14ac:dyDescent="0.25"/>
    <row r="269" s="3" customFormat="1" x14ac:dyDescent="0.25"/>
    <row r="270" s="3" customFormat="1" x14ac:dyDescent="0.25"/>
    <row r="271" s="3" customFormat="1" x14ac:dyDescent="0.25"/>
    <row r="272" s="3" customFormat="1" x14ac:dyDescent="0.25"/>
    <row r="273" s="3" customFormat="1" x14ac:dyDescent="0.25"/>
    <row r="274" s="3" customFormat="1" x14ac:dyDescent="0.25"/>
    <row r="275" s="3" customFormat="1" x14ac:dyDescent="0.25"/>
    <row r="276" s="3" customFormat="1" x14ac:dyDescent="0.25"/>
    <row r="277" s="3" customFormat="1" x14ac:dyDescent="0.25"/>
    <row r="278" s="3" customFormat="1" x14ac:dyDescent="0.25"/>
    <row r="279" s="3" customFormat="1" x14ac:dyDescent="0.25"/>
    <row r="280" s="3" customFormat="1" x14ac:dyDescent="0.25"/>
    <row r="281" s="3" customFormat="1" x14ac:dyDescent="0.25"/>
    <row r="282" s="3" customFormat="1" x14ac:dyDescent="0.25"/>
    <row r="283" s="3" customFormat="1" x14ac:dyDescent="0.25"/>
    <row r="284" s="3" customFormat="1" x14ac:dyDescent="0.25"/>
    <row r="285" s="3" customFormat="1" x14ac:dyDescent="0.25"/>
    <row r="286" s="3" customFormat="1" x14ac:dyDescent="0.25"/>
    <row r="287" s="3" customFormat="1" x14ac:dyDescent="0.25"/>
    <row r="288" s="3" customFormat="1" x14ac:dyDescent="0.25"/>
    <row r="289" s="3" customFormat="1" x14ac:dyDescent="0.25"/>
    <row r="290" s="3" customFormat="1" x14ac:dyDescent="0.25"/>
    <row r="291" s="3" customFormat="1" x14ac:dyDescent="0.25"/>
    <row r="292" s="3" customFormat="1" x14ac:dyDescent="0.25"/>
    <row r="293" s="3" customFormat="1" x14ac:dyDescent="0.25"/>
    <row r="294" s="3" customFormat="1" x14ac:dyDescent="0.25"/>
    <row r="295" s="3" customFormat="1" x14ac:dyDescent="0.25"/>
    <row r="296" s="3" customFormat="1" x14ac:dyDescent="0.25"/>
    <row r="297" s="3" customFormat="1" x14ac:dyDescent="0.25"/>
    <row r="298" s="3" customFormat="1" x14ac:dyDescent="0.25"/>
    <row r="299" s="3" customFormat="1" x14ac:dyDescent="0.25"/>
    <row r="300" s="3" customFormat="1" x14ac:dyDescent="0.25"/>
    <row r="301" s="3" customFormat="1" x14ac:dyDescent="0.25"/>
    <row r="302" s="3" customFormat="1" x14ac:dyDescent="0.25"/>
    <row r="303" s="3" customFormat="1" x14ac:dyDescent="0.25"/>
    <row r="304" s="3" customFormat="1" x14ac:dyDescent="0.25"/>
    <row r="305" s="3" customFormat="1" x14ac:dyDescent="0.25"/>
    <row r="306" s="3" customFormat="1" x14ac:dyDescent="0.25"/>
    <row r="307" s="3" customFormat="1" x14ac:dyDescent="0.25"/>
    <row r="308" s="3" customFormat="1" x14ac:dyDescent="0.25"/>
    <row r="309" s="3" customFormat="1" x14ac:dyDescent="0.25"/>
    <row r="310" s="3" customFormat="1" x14ac:dyDescent="0.25"/>
    <row r="311" s="3" customFormat="1" x14ac:dyDescent="0.25"/>
    <row r="312" s="3" customFormat="1" x14ac:dyDescent="0.25"/>
    <row r="313" s="3" customFormat="1" x14ac:dyDescent="0.25"/>
    <row r="314" s="3" customFormat="1" x14ac:dyDescent="0.25"/>
    <row r="315" s="3" customFormat="1" x14ac:dyDescent="0.25"/>
    <row r="316" s="3" customFormat="1" x14ac:dyDescent="0.25"/>
    <row r="317" s="3" customFormat="1" x14ac:dyDescent="0.25"/>
    <row r="318" s="3" customFormat="1" x14ac:dyDescent="0.25"/>
    <row r="319" s="3" customFormat="1" x14ac:dyDescent="0.25"/>
    <row r="320" s="3" customFormat="1" x14ac:dyDescent="0.25"/>
    <row r="321" s="3" customFormat="1" x14ac:dyDescent="0.25"/>
    <row r="322" s="3" customFormat="1" x14ac:dyDescent="0.25"/>
    <row r="323" s="3" customFormat="1" x14ac:dyDescent="0.25"/>
    <row r="324" s="3" customFormat="1" x14ac:dyDescent="0.25"/>
    <row r="325" s="3" customFormat="1" x14ac:dyDescent="0.25"/>
    <row r="326" s="3" customFormat="1" x14ac:dyDescent="0.25"/>
    <row r="327" s="3" customFormat="1" x14ac:dyDescent="0.25"/>
    <row r="328" s="3" customFormat="1" x14ac:dyDescent="0.25"/>
    <row r="329" s="3" customFormat="1" x14ac:dyDescent="0.25"/>
    <row r="330" s="3" customFormat="1" x14ac:dyDescent="0.25"/>
    <row r="331" s="3" customFormat="1" x14ac:dyDescent="0.25"/>
    <row r="332" s="3" customFormat="1" x14ac:dyDescent="0.25"/>
    <row r="333" s="3" customFormat="1" x14ac:dyDescent="0.25"/>
    <row r="334" s="3" customFormat="1" x14ac:dyDescent="0.25"/>
    <row r="335" s="3" customFormat="1" x14ac:dyDescent="0.25"/>
    <row r="336" s="3" customFormat="1" x14ac:dyDescent="0.25"/>
    <row r="337" s="3" customFormat="1" x14ac:dyDescent="0.25"/>
    <row r="338" s="3" customFormat="1" x14ac:dyDescent="0.25"/>
    <row r="339" s="3" customFormat="1" x14ac:dyDescent="0.25"/>
    <row r="340" s="3" customFormat="1" x14ac:dyDescent="0.25"/>
    <row r="341" s="3" customFormat="1" x14ac:dyDescent="0.25"/>
    <row r="342" s="3" customFormat="1" x14ac:dyDescent="0.25"/>
    <row r="343" s="3" customFormat="1" x14ac:dyDescent="0.25"/>
    <row r="344" s="3" customFormat="1" x14ac:dyDescent="0.25"/>
    <row r="345" s="3" customFormat="1" x14ac:dyDescent="0.25"/>
  </sheetData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</sheetPr>
  <dimension ref="A1:AB121"/>
  <sheetViews>
    <sheetView topLeftCell="A40" workbookViewId="0">
      <selection activeCell="E22" sqref="E22"/>
    </sheetView>
  </sheetViews>
  <sheetFormatPr baseColWidth="10" defaultRowHeight="15" x14ac:dyDescent="0.25"/>
  <cols>
    <col min="1" max="1" width="29.85546875" customWidth="1"/>
    <col min="5" max="6" width="11.42578125" customWidth="1"/>
    <col min="9" max="9" width="13.140625" customWidth="1"/>
    <col min="13" max="13" width="11.42578125" customWidth="1"/>
    <col min="16" max="16" width="13.42578125" customWidth="1"/>
    <col min="20" max="20" width="11.42578125" customWidth="1"/>
  </cols>
  <sheetData>
    <row r="1" spans="1:28" ht="23.25" x14ac:dyDescent="0.35">
      <c r="A1" s="1" t="s">
        <v>232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8" ht="18.75" x14ac:dyDescent="0.3">
      <c r="A2" s="6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65"/>
      <c r="S2" s="3"/>
      <c r="T2" s="3"/>
      <c r="U2" s="3"/>
      <c r="V2" s="69"/>
      <c r="W2" s="69"/>
      <c r="X2" s="3"/>
      <c r="Y2" s="3"/>
    </row>
    <row r="3" spans="1:28" ht="23.25" x14ac:dyDescent="0.35">
      <c r="A3" s="194" t="str">
        <f>Résultats!B1</f>
        <v>TEND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65"/>
      <c r="S3" s="3"/>
      <c r="T3" s="3"/>
      <c r="U3" s="3"/>
      <c r="V3" s="69"/>
      <c r="W3" s="69"/>
      <c r="X3" s="3"/>
      <c r="Y3" s="3"/>
    </row>
    <row r="4" spans="1:28" x14ac:dyDescent="0.25">
      <c r="A4" s="3"/>
      <c r="B4" s="67"/>
      <c r="C4" s="67"/>
      <c r="D4" s="67"/>
      <c r="E4" s="67"/>
      <c r="F4" s="68"/>
      <c r="G4" s="3"/>
      <c r="H4" s="3"/>
      <c r="I4" s="3"/>
      <c r="J4" s="43"/>
      <c r="K4" s="43"/>
      <c r="L4" s="43"/>
      <c r="M4" s="43"/>
      <c r="O4" s="12"/>
      <c r="Q4" s="43"/>
      <c r="R4" s="43"/>
      <c r="S4" s="43"/>
      <c r="T4" s="43"/>
      <c r="X4" s="43"/>
      <c r="Y4" s="43"/>
      <c r="Z4" s="43"/>
      <c r="AA4" s="43"/>
    </row>
    <row r="5" spans="1:28" ht="21" x14ac:dyDescent="0.35">
      <c r="A5" s="174">
        <v>2015</v>
      </c>
      <c r="B5" s="4" t="s">
        <v>36</v>
      </c>
      <c r="C5" s="4" t="s">
        <v>37</v>
      </c>
      <c r="D5" s="4" t="s">
        <v>38</v>
      </c>
      <c r="E5" s="4" t="s">
        <v>39</v>
      </c>
      <c r="F5" s="4" t="s">
        <v>40</v>
      </c>
      <c r="G5" s="118" t="s">
        <v>1</v>
      </c>
      <c r="H5" s="3"/>
      <c r="I5" s="25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</row>
    <row r="6" spans="1:28" x14ac:dyDescent="0.25">
      <c r="A6" s="195" t="s">
        <v>18</v>
      </c>
      <c r="B6" s="57">
        <f>B7+B8</f>
        <v>0</v>
      </c>
      <c r="C6" s="57">
        <f>C7+C8</f>
        <v>134.116566143478</v>
      </c>
      <c r="D6" s="57">
        <f>D7+D8</f>
        <v>0.57753692052825567</v>
      </c>
      <c r="E6" s="57">
        <f>E7+E8</f>
        <v>0.47183301849894921</v>
      </c>
      <c r="F6" s="57">
        <f>F7+F8</f>
        <v>0</v>
      </c>
      <c r="G6" s="196">
        <f t="shared" ref="G6:G15" si="0">SUM(B6:F6)</f>
        <v>135.1659360825052</v>
      </c>
      <c r="H6" s="3"/>
      <c r="I6" s="203"/>
      <c r="J6" s="51"/>
      <c r="K6" s="51" t="s">
        <v>235</v>
      </c>
      <c r="L6" s="51"/>
      <c r="M6" s="51"/>
      <c r="N6" s="53"/>
      <c r="O6" s="54"/>
      <c r="P6" s="54"/>
      <c r="Q6" s="54"/>
      <c r="R6" s="54"/>
      <c r="S6" s="54"/>
      <c r="T6" s="46"/>
      <c r="U6" s="53"/>
      <c r="V6" s="24"/>
      <c r="W6" s="45"/>
      <c r="X6" s="52"/>
      <c r="Y6" s="52"/>
      <c r="Z6" s="52"/>
      <c r="AA6" s="52"/>
      <c r="AB6" s="52"/>
    </row>
    <row r="7" spans="1:28" x14ac:dyDescent="0.25">
      <c r="A7" s="177" t="s">
        <v>19</v>
      </c>
      <c r="B7" s="19">
        <v>0</v>
      </c>
      <c r="C7" s="19">
        <f>'T energie usages'!I12*3.2*Résultats!L250</f>
        <v>84.62126379647799</v>
      </c>
      <c r="D7" s="19">
        <f>'T energie usages'!J12/'T energie usages'!J$20*(Résultats!N$159+Résultats!N$60+Résultats!N$161)/1000000</f>
        <v>1.0855043405920743E-2</v>
      </c>
      <c r="E7" s="19">
        <f>'T energie usages'!K12*2.394*Résultats!L251</f>
        <v>2.7602808949140151E-5</v>
      </c>
      <c r="F7" s="19">
        <v>0</v>
      </c>
      <c r="G7" s="120">
        <f t="shared" si="0"/>
        <v>84.632146442692871</v>
      </c>
      <c r="H7" s="3"/>
      <c r="I7" s="203"/>
      <c r="J7" s="51"/>
      <c r="K7" s="208"/>
      <c r="L7" s="209">
        <v>2020</v>
      </c>
      <c r="M7" s="209">
        <v>2030</v>
      </c>
      <c r="N7" s="210">
        <v>2050</v>
      </c>
      <c r="O7" s="54"/>
      <c r="P7" s="54"/>
      <c r="Q7" s="54"/>
      <c r="R7" s="54"/>
      <c r="S7" s="54"/>
      <c r="T7" s="46"/>
      <c r="U7" s="53"/>
      <c r="V7" s="24"/>
      <c r="W7" s="41"/>
      <c r="X7" s="52"/>
      <c r="Y7" s="52"/>
      <c r="Z7" s="52"/>
      <c r="AA7" s="52"/>
      <c r="AB7" s="52"/>
    </row>
    <row r="8" spans="1:28" x14ac:dyDescent="0.25">
      <c r="A8" s="178" t="s">
        <v>20</v>
      </c>
      <c r="B8" s="19">
        <v>0</v>
      </c>
      <c r="C8" s="19">
        <f>(Résultats!N$150+Résultats!N$151+Résultats!N$152+Résultats!N$153+Résultats!N$154)/1000000</f>
        <v>49.495302346999992</v>
      </c>
      <c r="D8" s="19">
        <f>'T energie usages'!J13/'T energie usages'!J$20*(Résultats!N$159+Résultats!N$160+Résultats!N$161)/1000000</f>
        <v>0.56668187712233498</v>
      </c>
      <c r="E8" s="19">
        <f>(Résultats!N$176+Résultats!N$177+Résultats!N$178+Résultats!N$179+Résultats!N$180)/1000000</f>
        <v>0.47180541569000006</v>
      </c>
      <c r="F8" s="19">
        <v>0</v>
      </c>
      <c r="G8" s="120">
        <f t="shared" si="0"/>
        <v>50.533789639812326</v>
      </c>
      <c r="H8" s="3"/>
      <c r="I8" s="203"/>
      <c r="J8" s="51"/>
      <c r="K8" s="211" t="s">
        <v>18</v>
      </c>
      <c r="L8" s="24">
        <f>G19</f>
        <v>135.0895699727333</v>
      </c>
      <c r="M8" s="24">
        <f>G45</f>
        <v>119.14060161917824</v>
      </c>
      <c r="N8" s="214">
        <f>G71</f>
        <v>91.032854349538482</v>
      </c>
      <c r="O8" s="54"/>
      <c r="P8" s="54"/>
      <c r="Q8" s="54"/>
      <c r="R8" s="54"/>
      <c r="S8" s="54"/>
      <c r="T8" s="46"/>
      <c r="U8" s="53"/>
      <c r="V8" s="24"/>
      <c r="W8" s="41"/>
      <c r="X8" s="52"/>
      <c r="Y8" s="52"/>
      <c r="Z8" s="52"/>
      <c r="AA8" s="52"/>
      <c r="AB8" s="52"/>
    </row>
    <row r="9" spans="1:28" x14ac:dyDescent="0.25">
      <c r="A9" s="195" t="s">
        <v>21</v>
      </c>
      <c r="B9" s="57">
        <f>Résultats!N$102/1000000</f>
        <v>0.8871024018</v>
      </c>
      <c r="C9" s="57">
        <f>'T energie usages'!I14*3.2*Résultats!L250</f>
        <v>21.957741317748457</v>
      </c>
      <c r="D9" s="57">
        <f>'T energie usages'!J14/'T energie usages'!J$20*(Résultats!N$159+Résultats!N$160+Résultats!N$161)/1000000</f>
        <v>6.9178306027498682</v>
      </c>
      <c r="E9" s="57">
        <f>('T energie usages'!K14-5)*2.394*Résultats!L251</f>
        <v>32.786407357517064</v>
      </c>
      <c r="F9" s="57">
        <v>0</v>
      </c>
      <c r="G9" s="196">
        <f t="shared" si="0"/>
        <v>62.549081679815387</v>
      </c>
      <c r="H9" s="3"/>
      <c r="I9" s="203"/>
      <c r="J9" s="51"/>
      <c r="K9" s="211" t="s">
        <v>233</v>
      </c>
      <c r="L9" s="24">
        <f>G22</f>
        <v>45.733416659123179</v>
      </c>
      <c r="M9" s="24">
        <f>G48</f>
        <v>33.985693192800895</v>
      </c>
      <c r="N9" s="214">
        <f>G74</f>
        <v>22.563704815935257</v>
      </c>
      <c r="O9" s="54"/>
      <c r="P9" s="54"/>
      <c r="Q9" s="54"/>
      <c r="R9" s="54"/>
      <c r="S9" s="54"/>
      <c r="T9" s="46"/>
      <c r="U9" s="53"/>
      <c r="V9" s="24"/>
      <c r="W9" s="45"/>
      <c r="X9" s="52"/>
      <c r="Y9" s="52"/>
      <c r="Z9" s="52"/>
      <c r="AA9" s="52"/>
      <c r="AB9" s="52"/>
    </row>
    <row r="10" spans="1:28" x14ac:dyDescent="0.25">
      <c r="A10" s="195" t="s">
        <v>22</v>
      </c>
      <c r="B10" s="57">
        <f>(Résultats!N$135+Résultats!N$136)/1000000</f>
        <v>0</v>
      </c>
      <c r="C10" s="57">
        <f>(Résultats!N$155+Résultats!N$156)/1000000</f>
        <v>12.012542223199999</v>
      </c>
      <c r="D10" s="57">
        <f>'T energie usages'!J15/'T energie usages'!J$20*(Résultats!N$159+Résultats!N$160+Résultats!N$161)/1000000</f>
        <v>6.3452050563537084</v>
      </c>
      <c r="E10" s="57">
        <f>(Résultats!N$181+Résultats!N$182)/1000000</f>
        <v>17.440366662999999</v>
      </c>
      <c r="F10" s="57">
        <v>0</v>
      </c>
      <c r="G10" s="196">
        <f t="shared" si="0"/>
        <v>35.798113942553705</v>
      </c>
      <c r="H10" s="3"/>
      <c r="I10" s="203"/>
      <c r="J10" s="51"/>
      <c r="K10" s="212" t="s">
        <v>22</v>
      </c>
      <c r="L10" s="24">
        <f>G23</f>
        <v>24.607433455649108</v>
      </c>
      <c r="M10" s="24">
        <f>G49</f>
        <v>19.629720980968557</v>
      </c>
      <c r="N10" s="214">
        <f>G75</f>
        <v>15.082680425952319</v>
      </c>
      <c r="O10" s="54"/>
      <c r="P10" s="54"/>
      <c r="Q10" s="54"/>
      <c r="R10" s="54"/>
      <c r="S10" s="54"/>
      <c r="T10" s="46"/>
      <c r="U10" s="53"/>
      <c r="V10" s="24"/>
      <c r="W10" s="45"/>
      <c r="X10" s="52"/>
      <c r="Y10" s="52"/>
      <c r="Z10" s="52"/>
      <c r="AA10" s="52"/>
      <c r="AB10" s="52"/>
    </row>
    <row r="11" spans="1:28" x14ac:dyDescent="0.25">
      <c r="A11" s="195" t="s">
        <v>23</v>
      </c>
      <c r="B11" s="57">
        <f>B12+B13</f>
        <v>20.721332604799997</v>
      </c>
      <c r="C11" s="57">
        <f>C12+C13</f>
        <v>64.155065431774815</v>
      </c>
      <c r="D11" s="57">
        <f>D12+D13</f>
        <v>5.3332454978725039</v>
      </c>
      <c r="E11" s="57">
        <f>E12+E13</f>
        <v>28.64431607015549</v>
      </c>
      <c r="F11" s="57">
        <f>F12+F13</f>
        <v>12.099488490000001</v>
      </c>
      <c r="G11" s="196">
        <f t="shared" si="0"/>
        <v>130.95344809460281</v>
      </c>
      <c r="H11" s="3"/>
      <c r="I11" s="203"/>
      <c r="J11" s="51"/>
      <c r="K11" s="213" t="s">
        <v>234</v>
      </c>
      <c r="L11" s="215">
        <f>G24</f>
        <v>108.25201776298969</v>
      </c>
      <c r="M11" s="215">
        <f>G50</f>
        <v>112.73155647520555</v>
      </c>
      <c r="N11" s="216">
        <f>G76</f>
        <v>134.46184741415072</v>
      </c>
      <c r="O11" s="54"/>
      <c r="P11" s="54"/>
      <c r="Q11" s="54"/>
      <c r="R11" s="54"/>
      <c r="S11" s="54"/>
      <c r="T11" s="46"/>
      <c r="U11" s="53"/>
      <c r="V11" s="24"/>
      <c r="W11" s="45"/>
      <c r="X11" s="52"/>
      <c r="Y11" s="52"/>
      <c r="Z11" s="52"/>
      <c r="AA11" s="52"/>
      <c r="AB11" s="52"/>
    </row>
    <row r="12" spans="1:28" x14ac:dyDescent="0.25">
      <c r="A12" s="178" t="s">
        <v>24</v>
      </c>
      <c r="B12" s="19">
        <f>(Résultats!N$129+Résultats!N$130+Résultats!N$131+Résultats!N$132+Résultats!N$133+Résultats!N$134)/1000000</f>
        <v>20.721332604799997</v>
      </c>
      <c r="C12" s="19">
        <f>(Résultats!N$138+Résultats!N$140+Résultats!N$141+Résultats!N$142+Résultats!N$143+Résultats!N$144+Résultats!N$145+Résultats!N$146+Résultats!N$147+Résultats!N$148+Résultats!N$149)/1000000</f>
        <v>57.71918692677481</v>
      </c>
      <c r="D12" s="19">
        <f>'T energie usages'!J17/'T energie usages'!J$20*(Résultats!N$159+Résultats!N$160+Résultats!N$161)/1000000</f>
        <v>5.1856499361614148</v>
      </c>
      <c r="E12" s="19">
        <f>(Résultats!N$164+Résultats!N$165+Résultats!N$166+Résultats!N$167+Résultats!N$168+Résultats!N$169+Résultats!N$170+Résultats!N$171+Résultats!N$172+Résultats!N$173+Résultats!N$174+Résultats!N$175+Résultats!N$183+Résultats!N$185)/1000000</f>
        <v>27.951729245755491</v>
      </c>
      <c r="F12" s="19">
        <f>Résultats!N$100/1000000</f>
        <v>12.099488490000001</v>
      </c>
      <c r="G12" s="120">
        <f t="shared" si="0"/>
        <v>123.6773872034917</v>
      </c>
      <c r="H12" s="3"/>
      <c r="I12" s="203"/>
      <c r="J12" s="51"/>
      <c r="K12" s="217" t="s">
        <v>1</v>
      </c>
      <c r="L12" s="218">
        <f>SUM(L8:L11)</f>
        <v>313.68243785049526</v>
      </c>
      <c r="M12" s="218">
        <f t="shared" ref="M12:N12" si="1">SUM(M8:M11)</f>
        <v>285.48757226815326</v>
      </c>
      <c r="N12" s="218">
        <f t="shared" si="1"/>
        <v>263.14108700557676</v>
      </c>
      <c r="O12" s="54"/>
      <c r="P12" s="54"/>
      <c r="Q12" s="54"/>
      <c r="R12" s="54"/>
      <c r="S12" s="54"/>
      <c r="T12" s="46"/>
      <c r="U12" s="53"/>
      <c r="V12" s="24"/>
      <c r="W12" s="41"/>
      <c r="X12" s="52"/>
      <c r="Y12" s="52"/>
      <c r="Z12" s="52"/>
      <c r="AA12" s="52"/>
      <c r="AB12" s="52"/>
    </row>
    <row r="13" spans="1:28" x14ac:dyDescent="0.25">
      <c r="A13" s="178" t="s">
        <v>25</v>
      </c>
      <c r="B13" s="19">
        <v>0</v>
      </c>
      <c r="C13" s="19">
        <f>(Résultats!N$139)/1000000</f>
        <v>6.4358785049999998</v>
      </c>
      <c r="D13" s="19">
        <f>'T energie usages'!J19/'T energie usages'!J$20*(Résultats!N$159+Résultats!N$160+Résultats!N$161)/1000000</f>
        <v>0.1475955617110892</v>
      </c>
      <c r="E13" s="19">
        <f>(Résultats!N$163)/1000000</f>
        <v>0.69258682440000008</v>
      </c>
      <c r="F13" s="19">
        <v>0</v>
      </c>
      <c r="G13" s="120">
        <f t="shared" si="0"/>
        <v>7.2760608911110891</v>
      </c>
      <c r="H13" s="3"/>
      <c r="I13" s="203"/>
      <c r="J13" s="51"/>
      <c r="K13" s="51"/>
      <c r="L13" s="51"/>
      <c r="M13" s="51"/>
      <c r="N13" s="53"/>
      <c r="O13" s="54"/>
      <c r="P13" s="54"/>
      <c r="Q13" s="54"/>
      <c r="R13" s="54"/>
      <c r="S13" s="54"/>
      <c r="T13" s="46"/>
      <c r="U13" s="53"/>
      <c r="V13" s="24"/>
      <c r="W13" s="41"/>
      <c r="X13" s="52"/>
      <c r="Y13" s="52"/>
      <c r="Z13" s="52"/>
      <c r="AA13" s="52"/>
      <c r="AB13" s="52"/>
    </row>
    <row r="14" spans="1:28" x14ac:dyDescent="0.25">
      <c r="A14" s="72" t="s">
        <v>41</v>
      </c>
      <c r="B14" s="58">
        <f>SUM(B9:B11)+B6</f>
        <v>21.608435006599997</v>
      </c>
      <c r="C14" s="58">
        <f>SUM(C9:C11)+C6</f>
        <v>232.24191511620126</v>
      </c>
      <c r="D14" s="58">
        <f>SUM(D9:D11)+D6</f>
        <v>19.173818077504336</v>
      </c>
      <c r="E14" s="58">
        <f>SUM(E9:E11)+E6</f>
        <v>79.342923109171508</v>
      </c>
      <c r="F14" s="58">
        <f>SUM(F9:F11)+F6</f>
        <v>12.099488490000001</v>
      </c>
      <c r="G14" s="197">
        <f t="shared" si="0"/>
        <v>364.46657979947707</v>
      </c>
      <c r="H14" s="3"/>
      <c r="I14" s="203"/>
      <c r="J14" s="51"/>
      <c r="K14" s="51"/>
      <c r="L14" s="51"/>
      <c r="M14" s="51"/>
      <c r="N14" s="53"/>
      <c r="O14" s="54"/>
      <c r="P14" s="54"/>
      <c r="Q14" s="54"/>
      <c r="R14" s="54"/>
      <c r="S14" s="54"/>
      <c r="T14" s="46"/>
      <c r="U14" s="53"/>
      <c r="V14" s="24"/>
      <c r="W14" s="47"/>
      <c r="X14" s="52"/>
      <c r="Y14" s="52"/>
      <c r="Z14" s="52"/>
      <c r="AA14" s="52"/>
      <c r="AB14" s="52"/>
    </row>
    <row r="15" spans="1:28" x14ac:dyDescent="0.25">
      <c r="A15" s="198" t="s">
        <v>43</v>
      </c>
      <c r="B15" s="201">
        <f>(Résultats!N$102+Résultats!N$129+Résultats!N$130+Résultats!N$131+Résultats!N$132+Résultats!N$133+Résultats!N$134+Résultats!N$135+Résultats!N$136)/1000000</f>
        <v>21.608435006600001</v>
      </c>
      <c r="C15" s="201">
        <f>(Résultats!N$104+Résultats!N$138+Résultats!N$139+Résultats!N$140+Résultats!N$141+Résultats!N$142+Résultats!N$143+Résultats!N$144+Résultats!N$145+Résultats!N$146+Résultats!N$147+Résultats!N$148+Résultats!N$149+Résultats!N$150+Résultats!N$151+Résultats!N$152+Résultats!N$153+Résultats!N$154+Résultats!N$155+Résultats!N$156)/1000000</f>
        <v>231.27571680197477</v>
      </c>
      <c r="D15" s="201">
        <f>(Résultats!N$159+Résultats!N$160+Résultats!N$161)/1000000</f>
        <v>19.1783614</v>
      </c>
      <c r="E15" s="201">
        <f>(Résultats!N$106+Résultats!N$163+Résultats!N$164+Résultats!N$165+Résultats!N$166+Résultats!N$167+Résultats!N$168+Résultats!N$169+Résultats!N$170+Résultats!N$171+Résultats!N$172+Résultats!N$173+Résultats!N$174+Résultats!N$175+Résultats!N$176+Résultats!N$177+Résultats!N$178+Résultats!N$179+Résultats!N$180+Résultats!N$181+Résultats!N$182+Résultats!N$183+Résultats!N$185)/1000000</f>
        <v>79.048039508845477</v>
      </c>
      <c r="F15" s="201">
        <f>Résultats!N$100/1000000</f>
        <v>12.099488490000001</v>
      </c>
      <c r="G15" s="202">
        <f t="shared" si="0"/>
        <v>363.2100412074202</v>
      </c>
      <c r="H15" s="3"/>
      <c r="I15" s="203"/>
      <c r="J15" s="51"/>
      <c r="K15" s="51"/>
      <c r="L15" s="51"/>
      <c r="M15" s="46"/>
      <c r="N15" s="24"/>
      <c r="O15" s="51"/>
      <c r="P15" s="51"/>
      <c r="Q15" s="51"/>
      <c r="R15" s="51"/>
      <c r="S15" s="46"/>
      <c r="T15" s="46"/>
      <c r="U15" s="24"/>
      <c r="V15" s="24"/>
      <c r="W15" s="48"/>
      <c r="X15" s="52"/>
      <c r="Y15" s="52"/>
      <c r="Z15" s="52"/>
      <c r="AA15" s="52"/>
      <c r="AB15" s="52"/>
    </row>
    <row r="16" spans="1:28" x14ac:dyDescent="0.25">
      <c r="A16" s="198"/>
      <c r="B16" s="199"/>
      <c r="C16" s="199"/>
      <c r="D16" s="199"/>
      <c r="E16" s="199"/>
      <c r="F16" s="199"/>
      <c r="G16" s="200">
        <f>Résultats!N$194/1000000</f>
        <v>363.21004039999997</v>
      </c>
      <c r="H16" s="3"/>
      <c r="I16" s="203"/>
      <c r="J16" s="51"/>
      <c r="K16" s="51"/>
      <c r="L16" s="51"/>
      <c r="M16" s="46"/>
      <c r="N16" s="50"/>
      <c r="O16" s="51"/>
      <c r="P16" s="51"/>
      <c r="Q16" s="51"/>
      <c r="R16" s="51"/>
      <c r="S16" s="46"/>
      <c r="T16" s="46"/>
      <c r="U16" s="50"/>
      <c r="V16" s="50"/>
      <c r="W16" s="49"/>
      <c r="X16" s="52"/>
      <c r="Y16" s="52"/>
      <c r="Z16" s="52"/>
      <c r="AA16" s="52"/>
      <c r="AB16" s="52"/>
    </row>
    <row r="17" spans="1:28" x14ac:dyDescent="0.25">
      <c r="A17" s="3"/>
      <c r="B17" s="64"/>
      <c r="C17" s="64"/>
      <c r="D17" s="64"/>
      <c r="E17" s="64"/>
      <c r="F17" s="64"/>
      <c r="G17" s="3"/>
      <c r="H17" s="3"/>
      <c r="I17" s="203"/>
      <c r="J17" s="51"/>
      <c r="K17" s="51"/>
      <c r="L17" s="51"/>
      <c r="M17" s="46"/>
      <c r="O17" s="51"/>
      <c r="P17" s="51"/>
      <c r="Q17" s="51"/>
      <c r="R17" s="51"/>
      <c r="S17" s="46"/>
      <c r="T17" s="46"/>
      <c r="X17" s="52"/>
      <c r="Y17" s="52"/>
      <c r="Z17" s="52"/>
      <c r="AA17" s="52"/>
      <c r="AB17" s="52"/>
    </row>
    <row r="18" spans="1:28" ht="21" x14ac:dyDescent="0.35">
      <c r="A18" s="174">
        <v>2020</v>
      </c>
      <c r="B18" s="4" t="s">
        <v>36</v>
      </c>
      <c r="C18" s="4" t="s">
        <v>37</v>
      </c>
      <c r="D18" s="4" t="s">
        <v>38</v>
      </c>
      <c r="E18" s="4" t="s">
        <v>39</v>
      </c>
      <c r="F18" s="4" t="s">
        <v>40</v>
      </c>
      <c r="G18" s="118" t="s">
        <v>1</v>
      </c>
      <c r="H18" s="3"/>
      <c r="I18" s="25"/>
      <c r="J18" s="44"/>
      <c r="K18" s="44"/>
      <c r="L18" s="44"/>
      <c r="M18" s="44"/>
      <c r="N18" s="44"/>
      <c r="O18" s="44"/>
      <c r="P18" s="44"/>
      <c r="Q18" s="44"/>
      <c r="R18" s="44"/>
      <c r="S18" s="44"/>
      <c r="T18" s="44"/>
      <c r="U18" s="44"/>
      <c r="W18" s="44"/>
      <c r="X18" s="44"/>
      <c r="Y18" s="44"/>
      <c r="Z18" s="44"/>
      <c r="AA18" s="44"/>
      <c r="AB18" s="52"/>
    </row>
    <row r="19" spans="1:28" x14ac:dyDescent="0.25">
      <c r="A19" s="195" t="s">
        <v>18</v>
      </c>
      <c r="B19" s="57">
        <f>B20+B21</f>
        <v>0</v>
      </c>
      <c r="C19" s="57">
        <f>C20+C21</f>
        <v>134.25178668820129</v>
      </c>
      <c r="D19" s="57">
        <f>D20+D21</f>
        <v>0.51073106369609156</v>
      </c>
      <c r="E19" s="61">
        <f>E20+E21</f>
        <v>0.32705222083593283</v>
      </c>
      <c r="F19" s="57">
        <f>F20+F21</f>
        <v>0</v>
      </c>
      <c r="G19" s="196">
        <f>SUM(B19:F19)</f>
        <v>135.0895699727333</v>
      </c>
      <c r="H19" s="3"/>
      <c r="I19" s="203"/>
      <c r="J19" s="51"/>
      <c r="K19" s="51"/>
      <c r="L19" s="51"/>
      <c r="M19" s="51"/>
      <c r="N19" s="53"/>
      <c r="O19" s="54"/>
      <c r="P19" s="54"/>
      <c r="Q19" s="54"/>
      <c r="R19" s="54"/>
      <c r="S19" s="54"/>
      <c r="T19" s="46"/>
      <c r="U19" s="34"/>
      <c r="W19" s="45"/>
      <c r="X19" s="52"/>
      <c r="Y19" s="52"/>
      <c r="Z19" s="52"/>
      <c r="AA19" s="52"/>
      <c r="AB19" s="52"/>
    </row>
    <row r="20" spans="1:28" x14ac:dyDescent="0.25">
      <c r="A20" s="177" t="s">
        <v>19</v>
      </c>
      <c r="B20" s="19">
        <v>0</v>
      </c>
      <c r="C20" s="19">
        <f>'T energie usages'!I25*3.2*Résultats!S250</f>
        <v>81.847345670201307</v>
      </c>
      <c r="D20" s="19">
        <f>'T energie usages'!J25/'T energie usages'!J$33*(Résultats!S$159+Résultats!S$160+Résultats!S$161)/1000000</f>
        <v>4.1536480906102784E-2</v>
      </c>
      <c r="E20" s="55">
        <f>'T energie usages'!K25*2.394*Résultats!S251</f>
        <v>3.1901235932804569E-5</v>
      </c>
      <c r="F20" s="19">
        <v>0</v>
      </c>
      <c r="G20" s="120">
        <f>SUM(B20:F20)</f>
        <v>81.888914052343338</v>
      </c>
      <c r="H20" s="3"/>
      <c r="I20" s="203"/>
      <c r="J20" s="51"/>
      <c r="K20" s="51"/>
      <c r="L20" s="51"/>
      <c r="M20" s="51"/>
      <c r="N20" s="53"/>
      <c r="O20" s="54"/>
      <c r="P20" s="54"/>
      <c r="Q20" s="54"/>
      <c r="R20" s="54"/>
      <c r="S20" s="54"/>
      <c r="T20" s="46"/>
      <c r="U20" s="42"/>
      <c r="W20" s="41"/>
      <c r="X20" s="52"/>
      <c r="Y20" s="52"/>
      <c r="Z20" s="52"/>
      <c r="AA20" s="52"/>
      <c r="AB20" s="52"/>
    </row>
    <row r="21" spans="1:28" x14ac:dyDescent="0.25">
      <c r="A21" s="178" t="s">
        <v>20</v>
      </c>
      <c r="B21" s="19">
        <v>0</v>
      </c>
      <c r="C21" s="19">
        <f>(Résultats!S$150+Résultats!S$151+Résultats!S$152+Résultats!S$153+Résultats!S$154)/1000000</f>
        <v>52.404441017999993</v>
      </c>
      <c r="D21" s="19">
        <f>'T energie usages'!J26/'T energie usages'!J$33*(Résultats!S$159+Résultats!S$160+Résultats!S$161)/1000000</f>
        <v>0.46919458278998877</v>
      </c>
      <c r="E21" s="55">
        <f>(Résultats!S$176+Résultats!S$177+Résultats!S$178+Résultats!S$179+Résultats!S$180)/1000000</f>
        <v>0.3270203196</v>
      </c>
      <c r="F21" s="19">
        <v>0</v>
      </c>
      <c r="G21" s="120">
        <f>SUM(B21:F21)</f>
        <v>53.200655920389984</v>
      </c>
      <c r="H21" s="3"/>
      <c r="I21" s="203"/>
      <c r="J21" s="51"/>
      <c r="K21" s="51"/>
      <c r="L21" s="51"/>
      <c r="M21" s="51"/>
      <c r="N21" s="53"/>
      <c r="O21" s="54"/>
      <c r="P21" s="54"/>
      <c r="Q21" s="54"/>
      <c r="R21" s="54"/>
      <c r="S21" s="54"/>
      <c r="T21" s="46"/>
      <c r="U21" s="42"/>
      <c r="W21" s="41"/>
      <c r="X21" s="52"/>
      <c r="Y21" s="52"/>
      <c r="Z21" s="52"/>
      <c r="AA21" s="52"/>
      <c r="AB21" s="52"/>
    </row>
    <row r="22" spans="1:28" x14ac:dyDescent="0.25">
      <c r="A22" s="195" t="s">
        <v>21</v>
      </c>
      <c r="B22" s="57">
        <f>Résultats!S$102/1000000</f>
        <v>0.78722653269999998</v>
      </c>
      <c r="C22" s="57">
        <f>'T energie usages'!I27*3.2*Résultats!S250</f>
        <v>19.173624859301828</v>
      </c>
      <c r="D22" s="57">
        <f>'T energie usages'!J27/'T energie usages'!J$33*(Résultats!S$159+Résultats!S$160+Résultats!S$161)/1000000</f>
        <v>5.1015540110472974</v>
      </c>
      <c r="E22" s="57">
        <f>('T energie usages'!K27-7)*2.394*Résultats!S251</f>
        <v>20.671011256074049</v>
      </c>
      <c r="F22" s="57">
        <v>0</v>
      </c>
      <c r="G22" s="196">
        <f>SUM(B22:F22)</f>
        <v>45.733416659123179</v>
      </c>
      <c r="H22" s="3"/>
      <c r="I22" s="203"/>
      <c r="J22" s="51"/>
      <c r="K22" s="51"/>
      <c r="L22" s="51"/>
      <c r="M22" s="51"/>
      <c r="N22" s="53"/>
      <c r="O22" s="54"/>
      <c r="P22" s="54"/>
      <c r="Q22" s="54"/>
      <c r="R22" s="54"/>
      <c r="S22" s="54"/>
      <c r="T22" s="46"/>
      <c r="U22" s="34"/>
      <c r="W22" s="45"/>
      <c r="X22" s="52"/>
      <c r="Y22" s="52"/>
      <c r="Z22" s="52"/>
      <c r="AA22" s="52"/>
      <c r="AB22" s="52"/>
    </row>
    <row r="23" spans="1:28" x14ac:dyDescent="0.25">
      <c r="A23" s="195" t="s">
        <v>22</v>
      </c>
      <c r="B23" s="57">
        <f>(Résultats!S$135+Résultats!S$136)/1000000</f>
        <v>0</v>
      </c>
      <c r="C23" s="57">
        <f>(Résultats!S$155+Résultats!S$156)/1000000</f>
        <v>9.0126788002999998</v>
      </c>
      <c r="D23" s="57">
        <f>'T energie usages'!J28/'T energie usages'!J$33*(Résultats!S$159+Résultats!S$160+Résultats!S$161)/1000000</f>
        <v>4.3123003793491055</v>
      </c>
      <c r="E23" s="57">
        <f>(Résultats!S$181+Résultats!S$182)/1000000</f>
        <v>11.282454276000001</v>
      </c>
      <c r="F23" s="57">
        <v>0</v>
      </c>
      <c r="G23" s="196">
        <f t="shared" ref="G23:G28" si="2">SUM(B23:F23)</f>
        <v>24.607433455649108</v>
      </c>
      <c r="H23" s="3"/>
      <c r="I23" s="203"/>
      <c r="J23" s="51"/>
      <c r="K23" s="51"/>
      <c r="L23" s="51"/>
      <c r="M23" s="51"/>
      <c r="N23" s="53"/>
      <c r="O23" s="54"/>
      <c r="P23" s="54"/>
      <c r="Q23" s="54"/>
      <c r="R23" s="54"/>
      <c r="S23" s="54"/>
      <c r="T23" s="46"/>
      <c r="U23" s="34"/>
      <c r="W23" s="45"/>
      <c r="X23" s="52"/>
      <c r="Y23" s="52"/>
      <c r="Z23" s="52"/>
      <c r="AA23" s="52"/>
      <c r="AB23" s="52"/>
    </row>
    <row r="24" spans="1:28" x14ac:dyDescent="0.25">
      <c r="A24" s="195" t="s">
        <v>23</v>
      </c>
      <c r="B24" s="57">
        <f>B25+B26</f>
        <v>12.2573983848</v>
      </c>
      <c r="C24" s="57">
        <f>C25+C26</f>
        <v>53.387167578803812</v>
      </c>
      <c r="D24" s="57">
        <f>D25+D26</f>
        <v>3.6343006209075051</v>
      </c>
      <c r="E24" s="57">
        <f>E25+E26</f>
        <v>24.474443278478375</v>
      </c>
      <c r="F24" s="57">
        <f>F25+F26</f>
        <v>14.498707900000001</v>
      </c>
      <c r="G24" s="196">
        <f t="shared" si="2"/>
        <v>108.25201776298969</v>
      </c>
      <c r="H24" s="3"/>
      <c r="I24" s="203"/>
      <c r="J24" s="51"/>
      <c r="K24" s="51"/>
      <c r="L24" s="51"/>
      <c r="M24" s="51"/>
      <c r="N24" s="53"/>
      <c r="O24" s="54"/>
      <c r="P24" s="54"/>
      <c r="Q24" s="54"/>
      <c r="R24" s="54"/>
      <c r="S24" s="54"/>
      <c r="T24" s="46"/>
      <c r="U24" s="34"/>
      <c r="W24" s="45"/>
      <c r="X24" s="52"/>
      <c r="Y24" s="52"/>
      <c r="Z24" s="52"/>
      <c r="AA24" s="52"/>
      <c r="AB24" s="52"/>
    </row>
    <row r="25" spans="1:28" x14ac:dyDescent="0.25">
      <c r="A25" s="178" t="s">
        <v>24</v>
      </c>
      <c r="B25" s="19">
        <f>(Résultats!S$129+Résultats!S$130+Résultats!S$131+Résultats!S$132+Résultats!S$133+Résultats!S$134)/1000000</f>
        <v>12.2573983848</v>
      </c>
      <c r="C25" s="19">
        <f>(Résultats!S$138+Résultats!S$140+Résultats!S$141+Résultats!S$142+Résultats!S$143+Résultats!S$144+Résultats!S$145+Résultats!S$146+Résultats!S$147+Résultats!S$148+Résultats!V$149)/1000000</f>
        <v>46.486088368803813</v>
      </c>
      <c r="D25" s="19">
        <f>'T energie usages'!J30/'T energie usages'!J$33*(Résultats!S$159+Résultats!S$160+Résultats!S$161)/1000000</f>
        <v>3.5229739131344835</v>
      </c>
      <c r="E25" s="19">
        <f>(Résultats!S$164+Résultats!S$165+Résultats!S$166+Résultats!S$167+Résultats!S$168+Résultats!S$169+Résultats!S$170+Résultats!S$171+Résultats!S$172+Résultats!S$173+Résultats!S$174+Résultats!S$175+Résultats!S$183+Résultats!S$185)/1000000</f>
        <v>23.945166921178377</v>
      </c>
      <c r="F25" s="19">
        <f>Résultats!S$100/1000000</f>
        <v>14.498707900000001</v>
      </c>
      <c r="G25" s="120">
        <f t="shared" si="2"/>
        <v>100.71033548791667</v>
      </c>
      <c r="H25" s="3"/>
      <c r="I25" s="203"/>
      <c r="J25" s="51"/>
      <c r="K25" s="51"/>
      <c r="L25" s="51"/>
      <c r="M25" s="51"/>
      <c r="N25" s="53"/>
      <c r="O25" s="54"/>
      <c r="P25" s="54"/>
      <c r="Q25" s="54"/>
      <c r="R25" s="54"/>
      <c r="S25" s="54"/>
      <c r="T25" s="46"/>
      <c r="U25" s="42"/>
      <c r="W25" s="41"/>
      <c r="X25" s="52"/>
      <c r="Y25" s="52"/>
      <c r="Z25" s="52"/>
      <c r="AA25" s="52"/>
      <c r="AB25" s="52"/>
    </row>
    <row r="26" spans="1:28" x14ac:dyDescent="0.25">
      <c r="A26" s="178" t="s">
        <v>25</v>
      </c>
      <c r="B26" s="19">
        <v>0</v>
      </c>
      <c r="C26" s="19">
        <f>(Résultats!S$139)/1000000</f>
        <v>6.9010792099999998</v>
      </c>
      <c r="D26" s="19">
        <f>'T energie usages'!J32/'T energie usages'!J$33*(Résultats!S$159+Résultats!S$160+Résultats!S$161)/1000000</f>
        <v>0.11132670777302177</v>
      </c>
      <c r="E26" s="19">
        <f>(Résultats!S$163)/1000000</f>
        <v>0.5292763573</v>
      </c>
      <c r="F26" s="19">
        <v>0</v>
      </c>
      <c r="G26" s="120">
        <f t="shared" si="2"/>
        <v>7.541682275073021</v>
      </c>
      <c r="H26" s="3"/>
      <c r="I26" s="203"/>
      <c r="J26" s="51"/>
      <c r="K26" s="51"/>
      <c r="L26" s="51"/>
      <c r="M26" s="51"/>
      <c r="N26" s="53"/>
      <c r="O26" s="54"/>
      <c r="P26" s="54"/>
      <c r="Q26" s="54"/>
      <c r="R26" s="54"/>
      <c r="S26" s="54"/>
      <c r="T26" s="46"/>
      <c r="U26" s="42"/>
      <c r="W26" s="41"/>
      <c r="X26" s="52"/>
      <c r="Y26" s="52"/>
      <c r="Z26" s="52"/>
      <c r="AA26" s="52"/>
      <c r="AB26" s="52"/>
    </row>
    <row r="27" spans="1:28" x14ac:dyDescent="0.25">
      <c r="A27" s="72" t="s">
        <v>41</v>
      </c>
      <c r="B27" s="58">
        <f>SUM(B22:B24)+B19</f>
        <v>13.0446249175</v>
      </c>
      <c r="C27" s="58">
        <f>SUM(C22:C24)+C19</f>
        <v>215.82525792660692</v>
      </c>
      <c r="D27" s="58">
        <f>SUM(D22:D24)+D19</f>
        <v>13.558886074999998</v>
      </c>
      <c r="E27" s="58">
        <f>SUM(E22:E24)+E19</f>
        <v>56.754961031388355</v>
      </c>
      <c r="F27" s="58">
        <f>SUM(F22:F24)+F19</f>
        <v>14.498707900000001</v>
      </c>
      <c r="G27" s="197">
        <f t="shared" si="2"/>
        <v>313.68243785049526</v>
      </c>
      <c r="H27" s="3"/>
      <c r="I27" s="203"/>
      <c r="J27" s="51"/>
      <c r="K27" s="51"/>
      <c r="L27" s="51"/>
      <c r="M27" s="51"/>
      <c r="N27" s="53"/>
      <c r="O27" s="54"/>
      <c r="P27" s="54"/>
      <c r="Q27" s="54"/>
      <c r="R27" s="54"/>
      <c r="S27" s="54"/>
      <c r="T27" s="46"/>
      <c r="U27" s="48"/>
      <c r="W27" s="47"/>
      <c r="X27" s="52"/>
      <c r="Y27" s="52"/>
      <c r="Z27" s="52"/>
      <c r="AA27" s="52"/>
      <c r="AB27" s="52"/>
    </row>
    <row r="28" spans="1:28" x14ac:dyDescent="0.25">
      <c r="A28" s="198" t="s">
        <v>43</v>
      </c>
      <c r="B28" s="201">
        <f>(Résultats!S$102+Résultats!S$129+Résultats!S$130+Résultats!S$131+Résultats!S$132+Résultats!S$133+Résultats!S$134+Résultats!S$135+Résultats!S$136)/1000000</f>
        <v>13.044624917499998</v>
      </c>
      <c r="C28" s="201">
        <f>(Résultats!S$104+Résultats!S$138+Résultats!S$139+Résultats!S$140+Résultats!S$141+Résultats!S$142+Résultats!S$143+Résultats!S$144+Résultats!S$145+Résultats!S$146+Résultats!S$147+Résultats!S$148+Résultats!S$149+Résultats!S$150+Résultats!S$151+Résultats!S$152+Résultats!S$153+Résultats!S$154+Résultats!S$155+Résultats!S$156)/1000000</f>
        <v>215.88630494262705</v>
      </c>
      <c r="D28" s="201">
        <f>(Résultats!S$159+Résultats!S$160+Résultats!S$161)/1000000</f>
        <v>13.558886074999998</v>
      </c>
      <c r="E28" s="200">
        <f>(Résultats!S$106+Résultats!S$163+Résultats!S$164+Résultats!S$165+Résultats!S$166+Résultats!S$167+Résultats!S$168+Résultats!S$169+Résultats!S$170+Résultats!S$171+Résultats!S$172+Résultats!S$173+Résultats!S$174+Résultats!S$175+Résultats!S$176+Résultats!S$177+Résultats!S$178+Résultats!S$179+Résultats!S$180+Résultats!S$181+Résultats!S$182+Résultats!S$183)/1000000</f>
        <v>58.284950278678366</v>
      </c>
      <c r="F28" s="201">
        <f>Résultats!S$100/1000000</f>
        <v>14.498707900000001</v>
      </c>
      <c r="G28" s="202">
        <f t="shared" si="2"/>
        <v>315.27347411380538</v>
      </c>
      <c r="H28" s="3"/>
      <c r="I28" s="203"/>
      <c r="J28" s="51"/>
      <c r="K28" s="51"/>
      <c r="L28" s="51"/>
      <c r="M28" s="51"/>
      <c r="N28" s="24"/>
      <c r="O28" s="51"/>
      <c r="P28" s="51"/>
      <c r="Q28" s="51"/>
      <c r="R28" s="51"/>
      <c r="S28" s="51"/>
      <c r="T28" s="46"/>
      <c r="U28" s="24"/>
      <c r="V28" s="24"/>
      <c r="W28" s="24"/>
      <c r="X28" s="52"/>
      <c r="Y28" s="52"/>
      <c r="Z28" s="52"/>
      <c r="AA28" s="52"/>
      <c r="AB28" s="52"/>
    </row>
    <row r="29" spans="1:28" x14ac:dyDescent="0.25">
      <c r="A29" s="198"/>
      <c r="B29" s="199"/>
      <c r="C29" s="199"/>
      <c r="D29" s="199"/>
      <c r="E29" s="199"/>
      <c r="F29" s="199"/>
      <c r="G29" s="200">
        <f>Résultats!S$194/1000000</f>
        <v>315.53948270000001</v>
      </c>
      <c r="H29" s="3"/>
      <c r="I29" s="203"/>
      <c r="J29" s="51"/>
      <c r="K29" s="51"/>
      <c r="L29" s="51"/>
      <c r="M29" s="51"/>
      <c r="N29" s="24"/>
      <c r="O29" s="51"/>
      <c r="P29" s="51"/>
      <c r="Q29" s="51"/>
      <c r="R29" s="51"/>
      <c r="S29" s="51"/>
      <c r="T29" s="46"/>
      <c r="U29" s="24"/>
      <c r="V29" s="24"/>
      <c r="W29" s="24"/>
      <c r="X29" s="52"/>
      <c r="Y29" s="52"/>
      <c r="Z29" s="52"/>
      <c r="AA29" s="52"/>
      <c r="AB29" s="52"/>
    </row>
    <row r="30" spans="1:28" x14ac:dyDescent="0.25">
      <c r="A30" s="3"/>
      <c r="B30" s="63"/>
      <c r="C30" s="63"/>
      <c r="D30" s="63"/>
      <c r="E30" s="63"/>
      <c r="F30" s="64"/>
      <c r="G30" s="69"/>
      <c r="H30" s="3"/>
      <c r="I30" s="203"/>
      <c r="J30" s="51"/>
      <c r="K30" s="51"/>
      <c r="L30" s="51"/>
      <c r="N30" s="24"/>
      <c r="O30" s="51"/>
      <c r="P30" s="51"/>
      <c r="Q30" s="51"/>
      <c r="R30" s="51"/>
      <c r="S30" s="51"/>
      <c r="T30" s="46"/>
      <c r="U30" s="24"/>
      <c r="V30" s="24"/>
      <c r="W30" s="24"/>
      <c r="X30" s="52"/>
      <c r="Y30" s="52"/>
      <c r="Z30" s="52"/>
      <c r="AA30" s="52"/>
      <c r="AB30" s="52"/>
    </row>
    <row r="31" spans="1:28" ht="21" x14ac:dyDescent="0.35">
      <c r="A31" s="174">
        <v>2025</v>
      </c>
      <c r="B31" s="4" t="s">
        <v>36</v>
      </c>
      <c r="C31" s="4" t="s">
        <v>37</v>
      </c>
      <c r="D31" s="4" t="s">
        <v>38</v>
      </c>
      <c r="E31" s="4" t="s">
        <v>39</v>
      </c>
      <c r="F31" s="4" t="s">
        <v>40</v>
      </c>
      <c r="G31" s="118" t="s">
        <v>1</v>
      </c>
      <c r="H31" s="3"/>
      <c r="I31" s="25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24"/>
      <c r="W31" s="44"/>
      <c r="X31" s="44"/>
      <c r="Y31" s="44"/>
      <c r="Z31" s="44"/>
      <c r="AA31" s="44"/>
      <c r="AB31" s="52"/>
    </row>
    <row r="32" spans="1:28" x14ac:dyDescent="0.25">
      <c r="A32" s="195" t="s">
        <v>18</v>
      </c>
      <c r="B32" s="57">
        <f>B33+B34</f>
        <v>0</v>
      </c>
      <c r="C32" s="57">
        <f>C33+C34</f>
        <v>125.71010308009681</v>
      </c>
      <c r="D32" s="57">
        <f>D33+D34</f>
        <v>0.25616970855380677</v>
      </c>
      <c r="E32" s="61">
        <f>E33+E34</f>
        <v>0.31602642694792105</v>
      </c>
      <c r="F32" s="57">
        <f>F33+F34</f>
        <v>0</v>
      </c>
      <c r="G32" s="196">
        <f>SUM(B32:F32)</f>
        <v>126.28229921559854</v>
      </c>
      <c r="H32" s="3"/>
      <c r="I32" s="203"/>
      <c r="J32" s="51"/>
      <c r="K32" s="51"/>
      <c r="L32" s="51"/>
      <c r="M32" s="51"/>
      <c r="N32" s="53"/>
      <c r="O32" s="54"/>
      <c r="P32" s="54"/>
      <c r="Q32" s="54"/>
      <c r="R32" s="54"/>
      <c r="S32" s="54"/>
      <c r="T32" s="46"/>
      <c r="U32" s="34"/>
      <c r="V32" s="24"/>
      <c r="W32" s="45"/>
      <c r="X32" s="52"/>
      <c r="Y32" s="52"/>
      <c r="Z32" s="52"/>
      <c r="AA32" s="52"/>
      <c r="AB32" s="52"/>
    </row>
    <row r="33" spans="1:28" x14ac:dyDescent="0.25">
      <c r="A33" s="177" t="s">
        <v>19</v>
      </c>
      <c r="B33" s="19">
        <v>0</v>
      </c>
      <c r="C33" s="19">
        <f>'T energie usages'!I38*3.2*Résultats!X250</f>
        <v>75.762927603096827</v>
      </c>
      <c r="D33" s="19">
        <f>'T energie usages'!J38/'T energie usages'!J$46*(Résultats!X$159+Résultats!X$160+Résultats!X$161)/1000000</f>
        <v>5.7307226622850642E-2</v>
      </c>
      <c r="E33" s="55">
        <f>'T energie usages'!K38*2.394*Résultats!X251</f>
        <v>5.5609847921093177E-5</v>
      </c>
      <c r="F33" s="19">
        <v>0</v>
      </c>
      <c r="G33" s="120">
        <f>SUM(B33:F33)</f>
        <v>75.8202904395676</v>
      </c>
      <c r="H33" s="3"/>
      <c r="I33" s="203"/>
      <c r="J33" s="51"/>
      <c r="K33" s="51"/>
      <c r="L33" s="51"/>
      <c r="M33" s="51"/>
      <c r="N33" s="53"/>
      <c r="O33" s="54"/>
      <c r="P33" s="54"/>
      <c r="Q33" s="54"/>
      <c r="R33" s="54"/>
      <c r="S33" s="54"/>
      <c r="T33" s="46"/>
      <c r="U33" s="42"/>
      <c r="V33" s="24"/>
      <c r="W33" s="41"/>
      <c r="X33" s="52"/>
      <c r="Y33" s="52"/>
      <c r="Z33" s="52"/>
      <c r="AA33" s="52"/>
      <c r="AB33" s="52"/>
    </row>
    <row r="34" spans="1:28" x14ac:dyDescent="0.25">
      <c r="A34" s="178" t="s">
        <v>20</v>
      </c>
      <c r="B34" s="19">
        <v>0</v>
      </c>
      <c r="C34" s="19">
        <f>(Résultats!X$150+Résultats!X$151+Résultats!X$152+Résultats!X$153+Résultats!X$154)/1000000</f>
        <v>49.947175476999995</v>
      </c>
      <c r="D34" s="19">
        <f>'T energie usages'!J39/'T energie usages'!J$46*(Résultats!X$159+Résultats!X$160+Résultats!X$161)/1000000</f>
        <v>0.19886248193095615</v>
      </c>
      <c r="E34" s="55">
        <f>(Résultats!X$176+Résultats!X$177+Résultats!X$178+Résultats!X$179+Résultats!X$180)/1000000</f>
        <v>0.31597081709999997</v>
      </c>
      <c r="F34" s="19">
        <v>0</v>
      </c>
      <c r="G34" s="120">
        <f>SUM(B34:F34)</f>
        <v>50.462008776030956</v>
      </c>
      <c r="H34" s="3"/>
      <c r="I34" s="203"/>
      <c r="J34" s="51"/>
      <c r="K34" s="51"/>
      <c r="L34" s="51"/>
      <c r="M34" s="51"/>
      <c r="N34" s="53"/>
      <c r="O34" s="54"/>
      <c r="P34" s="54"/>
      <c r="Q34" s="54"/>
      <c r="R34" s="54"/>
      <c r="S34" s="54"/>
      <c r="T34" s="46"/>
      <c r="U34" s="42"/>
      <c r="V34" s="24"/>
      <c r="W34" s="41"/>
      <c r="X34" s="52"/>
      <c r="Y34" s="52"/>
      <c r="Z34" s="52"/>
      <c r="AA34" s="52"/>
      <c r="AB34" s="52"/>
    </row>
    <row r="35" spans="1:28" x14ac:dyDescent="0.25">
      <c r="A35" s="195" t="s">
        <v>21</v>
      </c>
      <c r="B35" s="57">
        <f>Résultats!X$102/1000000</f>
        <v>0.63638547699999992</v>
      </c>
      <c r="C35" s="57">
        <f>'T energie usages'!I40*3.2*Résultats!X250</f>
        <v>17.234341601492712</v>
      </c>
      <c r="D35" s="57">
        <f>'T energie usages'!J40/'T energie usages'!J$46*(Résultats!X$159+Résultats!X$160+Résultats!X$161)/1000000</f>
        <v>2.1555886955315029</v>
      </c>
      <c r="E35" s="57">
        <f>('T energie usages'!K40-8)*2.394*Résultats!X251</f>
        <v>19.242960229014379</v>
      </c>
      <c r="F35" s="57">
        <v>0</v>
      </c>
      <c r="G35" s="196">
        <f>SUM(B35:F35)</f>
        <v>39.269276003038598</v>
      </c>
      <c r="H35" s="3"/>
      <c r="I35" s="203"/>
      <c r="J35" s="51"/>
      <c r="K35" s="51"/>
      <c r="L35" s="51"/>
      <c r="M35" s="51"/>
      <c r="N35" s="53"/>
      <c r="O35" s="54"/>
      <c r="P35" s="54"/>
      <c r="Q35" s="54"/>
      <c r="R35" s="54"/>
      <c r="S35" s="54"/>
      <c r="T35" s="46"/>
      <c r="U35" s="34"/>
      <c r="V35" s="24"/>
      <c r="W35" s="45"/>
      <c r="X35" s="52"/>
      <c r="Y35" s="52"/>
      <c r="Z35" s="52"/>
      <c r="AA35" s="52"/>
      <c r="AB35" s="52"/>
    </row>
    <row r="36" spans="1:28" x14ac:dyDescent="0.25">
      <c r="A36" s="195" t="s">
        <v>22</v>
      </c>
      <c r="B36" s="57">
        <f>(Résultats!X$135+Résultats!X$136)/1000000</f>
        <v>0</v>
      </c>
      <c r="C36" s="57">
        <f>(Résultats!X$155+Résultats!X$156)/1000000</f>
        <v>8.9971636962999995</v>
      </c>
      <c r="D36" s="57">
        <f>'T energie usages'!J41/'T energie usages'!J$46*(Résultats!X$159+Résultats!X$160+Résultats!X$161)/1000000</f>
        <v>1.8501229409753674</v>
      </c>
      <c r="E36" s="57">
        <f>(Résultats!X$181+Résultats!X$182)/1000000</f>
        <v>10.101554402000001</v>
      </c>
      <c r="F36" s="57">
        <v>0</v>
      </c>
      <c r="G36" s="196">
        <f t="shared" ref="G36:G41" si="3">SUM(B36:F36)</f>
        <v>20.948841039275369</v>
      </c>
      <c r="H36" s="3"/>
      <c r="I36" s="203"/>
      <c r="J36" s="51"/>
      <c r="K36" s="51"/>
      <c r="L36" s="51"/>
      <c r="M36" s="51"/>
      <c r="N36" s="53"/>
      <c r="O36" s="54"/>
      <c r="P36" s="54"/>
      <c r="Q36" s="54"/>
      <c r="R36" s="54"/>
      <c r="S36" s="54"/>
      <c r="T36" s="46"/>
      <c r="U36" s="34"/>
      <c r="V36" s="24"/>
      <c r="W36" s="45"/>
      <c r="X36" s="52"/>
      <c r="Y36" s="52"/>
      <c r="Z36" s="52"/>
      <c r="AA36" s="52"/>
      <c r="AB36" s="52"/>
    </row>
    <row r="37" spans="1:28" x14ac:dyDescent="0.25">
      <c r="A37" s="195" t="s">
        <v>23</v>
      </c>
      <c r="B37" s="57">
        <f>B38+B39</f>
        <v>12.704917330499999</v>
      </c>
      <c r="C37" s="57">
        <f>C38+C39</f>
        <v>58.515631930780209</v>
      </c>
      <c r="D37" s="57">
        <f>D38+D39</f>
        <v>1.5449358209393222</v>
      </c>
      <c r="E37" s="57">
        <f>E38+E39</f>
        <v>22.777444704559361</v>
      </c>
      <c r="F37" s="57">
        <f>F38+F39</f>
        <v>14.64170863</v>
      </c>
      <c r="G37" s="196">
        <f t="shared" si="3"/>
        <v>110.18463841677888</v>
      </c>
      <c r="H37" s="3"/>
      <c r="I37" s="203"/>
      <c r="J37" s="51"/>
      <c r="K37" s="51"/>
      <c r="L37" s="51"/>
      <c r="M37" s="51"/>
      <c r="N37" s="53"/>
      <c r="O37" s="54"/>
      <c r="P37" s="54"/>
      <c r="Q37" s="54"/>
      <c r="R37" s="54"/>
      <c r="S37" s="54"/>
      <c r="T37" s="46"/>
      <c r="U37" s="34"/>
      <c r="V37" s="24"/>
      <c r="W37" s="45"/>
      <c r="X37" s="52"/>
      <c r="Y37" s="52"/>
      <c r="Z37" s="52"/>
      <c r="AA37" s="52"/>
      <c r="AB37" s="52"/>
    </row>
    <row r="38" spans="1:28" x14ac:dyDescent="0.25">
      <c r="A38" s="178" t="s">
        <v>24</v>
      </c>
      <c r="B38" s="19">
        <f>(Résultats!X$129+Résultats!X$130+Résultats!X$131+Résultats!X$132+Résultats!X$133+Résultats!X$134)/1000000</f>
        <v>12.704917330499999</v>
      </c>
      <c r="C38" s="19">
        <f>(Résultats!X$138+Résultats!X$140+Résultats!X$141+Résultats!X$142+Résultats!X$143+Résultats!X$144+Résultats!X$145+Résultats!X$146+Résultats!X$147+Résultats!X$148+Résultats!X149)/1000000</f>
        <v>51.767652195780208</v>
      </c>
      <c r="D38" s="19">
        <f>'T energie usages'!J43/'T energie usages'!J$46*(Résultats!X$159+Résultats!X$160+Résultats!X$161)/1000000</f>
        <v>1.498533189491148</v>
      </c>
      <c r="E38" s="19">
        <f>(Résultats!X$164+Résultats!X$165+Résultats!X$166+Résultats!X$167+Résultats!X$168+Résultats!X$169+Résultats!X$170+Résultats!X$171+Résultats!X$172+Résultats!X$173+Résultats!X$174+Résultats!X$175+Résultats!X$183+Résultats!X$185)/1000000</f>
        <v>22.275237832859361</v>
      </c>
      <c r="F38" s="19">
        <f>Résultats!X$100/1000000</f>
        <v>14.64170863</v>
      </c>
      <c r="G38" s="120">
        <f t="shared" si="3"/>
        <v>102.88804917863071</v>
      </c>
      <c r="H38" s="3"/>
      <c r="I38" s="203"/>
      <c r="J38" s="51"/>
      <c r="K38" s="51"/>
      <c r="L38" s="51"/>
      <c r="M38" s="51"/>
      <c r="N38" s="53"/>
      <c r="O38" s="54"/>
      <c r="P38" s="54"/>
      <c r="Q38" s="54"/>
      <c r="R38" s="54"/>
      <c r="S38" s="54"/>
      <c r="T38" s="46"/>
      <c r="U38" s="42"/>
      <c r="V38" s="24"/>
      <c r="W38" s="41"/>
      <c r="X38" s="52"/>
      <c r="Y38" s="52"/>
      <c r="Z38" s="52"/>
      <c r="AA38" s="52"/>
      <c r="AB38" s="52"/>
    </row>
    <row r="39" spans="1:28" x14ac:dyDescent="0.25">
      <c r="A39" s="178" t="s">
        <v>25</v>
      </c>
      <c r="B39" s="19">
        <v>0</v>
      </c>
      <c r="C39" s="19">
        <f>(Résultats!X$139)/1000000</f>
        <v>6.7479797350000004</v>
      </c>
      <c r="D39" s="19">
        <f>'T energie usages'!J45/'T energie usages'!J$46*(Résultats!X$159+Résultats!X$160+Résultats!X$161)/1000000</f>
        <v>4.6402631448174171E-2</v>
      </c>
      <c r="E39" s="19">
        <f>(Résultats!X$163)/1000000</f>
        <v>0.5022068717</v>
      </c>
      <c r="F39" s="19">
        <v>0</v>
      </c>
      <c r="G39" s="120">
        <f t="shared" si="3"/>
        <v>7.2965892381481749</v>
      </c>
      <c r="H39" s="3"/>
      <c r="I39" s="203"/>
      <c r="J39" s="51"/>
      <c r="K39" s="51"/>
      <c r="L39" s="51"/>
      <c r="M39" s="51"/>
      <c r="N39" s="53"/>
      <c r="O39" s="54"/>
      <c r="P39" s="54"/>
      <c r="Q39" s="54"/>
      <c r="R39" s="54"/>
      <c r="S39" s="54"/>
      <c r="T39" s="46"/>
      <c r="U39" s="42"/>
      <c r="V39" s="24"/>
      <c r="W39" s="41"/>
      <c r="X39" s="52"/>
      <c r="Y39" s="52"/>
      <c r="Z39" s="52"/>
      <c r="AA39" s="52"/>
      <c r="AB39" s="52"/>
    </row>
    <row r="40" spans="1:28" x14ac:dyDescent="0.25">
      <c r="A40" s="72" t="s">
        <v>41</v>
      </c>
      <c r="B40" s="58">
        <f>SUM(B35:B37)+B32</f>
        <v>13.341302807499998</v>
      </c>
      <c r="C40" s="58">
        <f>SUM(C35:C37)+C32</f>
        <v>210.45724030866972</v>
      </c>
      <c r="D40" s="58">
        <f>SUM(D35:D37)+D32</f>
        <v>5.8068171659999992</v>
      </c>
      <c r="E40" s="58">
        <f>SUM(E35:E37)+E32</f>
        <v>52.437985762521663</v>
      </c>
      <c r="F40" s="58">
        <f>SUM(F35:F37)+F32</f>
        <v>14.64170863</v>
      </c>
      <c r="G40" s="197">
        <f t="shared" si="3"/>
        <v>296.68505467469134</v>
      </c>
      <c r="H40" s="3"/>
      <c r="I40" s="203"/>
      <c r="J40" s="51"/>
      <c r="K40" s="51"/>
      <c r="L40" s="51"/>
      <c r="M40" s="51"/>
      <c r="N40" s="53"/>
      <c r="O40" s="54"/>
      <c r="P40" s="54"/>
      <c r="Q40" s="54"/>
      <c r="R40" s="54"/>
      <c r="S40" s="54"/>
      <c r="T40" s="46"/>
      <c r="U40" s="48"/>
      <c r="V40" s="24"/>
      <c r="W40" s="47"/>
      <c r="X40" s="52"/>
      <c r="Y40" s="52"/>
      <c r="Z40" s="52"/>
      <c r="AA40" s="52"/>
      <c r="AB40" s="52"/>
    </row>
    <row r="41" spans="1:28" x14ac:dyDescent="0.25">
      <c r="A41" s="198" t="s">
        <v>43</v>
      </c>
      <c r="B41" s="201">
        <f>(Résultats!X$102+Résultats!X$129+Résultats!X$130+Résultats!X$131+Résultats!X$132+Résultats!X$133+Résultats!X$134+Résultats!X$135+Résultats!X$136)/1000000</f>
        <v>13.341302807500002</v>
      </c>
      <c r="C41" s="201">
        <f>(Résultats!X$104+Résultats!X$139+Résultats!X$140+Résultats!X$141+Résultats!X$142+Résultats!X$143+Résultats!X$144+Résultats!X$145+Résultats!X$146+Résultats!X$147+Résultats!X$148+Résultats!X$149+Résultats!X$150+Résultats!X$151+Résultats!X$152+Résultats!X$153+Résultats!X$154+Résultats!X$155+Résultats!X$156++Résultats!X$157)/1000000</f>
        <v>210.51343815408021</v>
      </c>
      <c r="D41" s="201">
        <f>(Résultats!X$159+Résultats!X$160+Résultats!X$161)/1000000</f>
        <v>5.8068171659999992</v>
      </c>
      <c r="E41" s="200">
        <f>(Résultats!X$106+Résultats!X$163+Résultats!X$164+Résultats!X$165+Résultats!X$166+Résultats!X$167+Résultats!X$168+Résultats!X$169+Résultats!X$170+Résultats!X$171+Résultats!X$172+Résultats!X$173+Résultats!X$174+Résultats!X$175+Résultats!X$176+Résultats!X$177+Résultats!X$178+Résultats!X$179+Résultats!X$180+Résultats!X$181+Résultats!X$182+Résultats!X$183)/1000000</f>
        <v>52.352693184659337</v>
      </c>
      <c r="F41" s="201">
        <f>Résultats!X$100/1000000</f>
        <v>14.64170863</v>
      </c>
      <c r="G41" s="202">
        <f t="shared" si="3"/>
        <v>296.65595994223952</v>
      </c>
      <c r="H41" s="3"/>
      <c r="I41" s="203"/>
      <c r="J41" s="51"/>
      <c r="K41" s="51"/>
      <c r="L41" s="51"/>
      <c r="M41" s="46"/>
      <c r="N41" s="24"/>
      <c r="O41" s="51"/>
      <c r="P41" s="51"/>
      <c r="Q41" s="51"/>
      <c r="R41" s="51"/>
      <c r="S41" s="46"/>
      <c r="T41" s="46"/>
      <c r="U41" s="24"/>
      <c r="V41" s="24"/>
      <c r="W41" s="24"/>
      <c r="X41" s="52"/>
      <c r="Y41" s="52"/>
      <c r="Z41" s="52"/>
      <c r="AA41" s="52"/>
      <c r="AB41" s="52"/>
    </row>
    <row r="42" spans="1:28" x14ac:dyDescent="0.25">
      <c r="A42" s="198"/>
      <c r="B42" s="199"/>
      <c r="C42" s="199"/>
      <c r="D42" s="199"/>
      <c r="E42" s="199"/>
      <c r="F42" s="199"/>
      <c r="G42" s="200">
        <f>Résultats!X$194/1000000</f>
        <v>296.87709569999998</v>
      </c>
      <c r="H42" s="3"/>
      <c r="I42" s="203"/>
      <c r="J42" s="51"/>
      <c r="K42" s="51"/>
      <c r="L42" s="51"/>
      <c r="M42" s="46"/>
      <c r="N42" s="24"/>
      <c r="O42" s="51"/>
      <c r="P42" s="51"/>
      <c r="Q42" s="51"/>
      <c r="R42" s="51"/>
      <c r="S42" s="46"/>
      <c r="T42" s="46"/>
      <c r="U42" s="24"/>
      <c r="V42" s="24"/>
      <c r="W42" s="24"/>
      <c r="X42" s="52"/>
      <c r="Y42" s="52"/>
      <c r="Z42" s="52"/>
      <c r="AA42" s="52"/>
      <c r="AB42" s="52"/>
    </row>
    <row r="43" spans="1:28" x14ac:dyDescent="0.25">
      <c r="A43" s="3"/>
      <c r="B43" s="64"/>
      <c r="C43" s="64"/>
      <c r="D43" s="64"/>
      <c r="E43" s="64"/>
      <c r="F43" s="64"/>
      <c r="G43" s="69"/>
      <c r="H43" s="3"/>
      <c r="I43" s="203"/>
      <c r="J43" s="51"/>
      <c r="K43" s="51"/>
      <c r="L43" s="51"/>
      <c r="M43" s="46"/>
      <c r="N43" s="24"/>
      <c r="O43" s="51"/>
      <c r="P43" s="51"/>
      <c r="Q43" s="51"/>
      <c r="R43" s="51"/>
      <c r="S43" s="46"/>
      <c r="T43" s="46"/>
      <c r="U43" s="24"/>
      <c r="V43" s="24"/>
      <c r="W43" s="48"/>
      <c r="X43" s="52"/>
      <c r="Y43" s="52"/>
      <c r="Z43" s="52"/>
      <c r="AA43" s="52"/>
      <c r="AB43" s="52"/>
    </row>
    <row r="44" spans="1:28" ht="21" x14ac:dyDescent="0.35">
      <c r="A44" s="174">
        <v>2030</v>
      </c>
      <c r="B44" s="4" t="s">
        <v>36</v>
      </c>
      <c r="C44" s="4" t="s">
        <v>37</v>
      </c>
      <c r="D44" s="4" t="s">
        <v>38</v>
      </c>
      <c r="E44" s="4" t="s">
        <v>39</v>
      </c>
      <c r="F44" s="4" t="s">
        <v>40</v>
      </c>
      <c r="G44" s="118" t="s">
        <v>1</v>
      </c>
      <c r="H44" s="3"/>
      <c r="I44" s="25"/>
      <c r="J44" s="44"/>
      <c r="K44" s="44"/>
      <c r="L44" s="44"/>
      <c r="M44" s="44"/>
      <c r="N44" s="44"/>
      <c r="O44" s="44"/>
      <c r="P44" s="44"/>
      <c r="Q44" s="44"/>
      <c r="R44" s="44"/>
      <c r="S44" s="44"/>
      <c r="T44" s="44"/>
      <c r="U44" s="44"/>
      <c r="W44" s="44"/>
      <c r="X44" s="44"/>
      <c r="Y44" s="44"/>
      <c r="Z44" s="44"/>
      <c r="AA44" s="44"/>
      <c r="AB44" s="52"/>
    </row>
    <row r="45" spans="1:28" x14ac:dyDescent="0.25">
      <c r="A45" s="195" t="s">
        <v>18</v>
      </c>
      <c r="B45" s="57">
        <f>B46+B47</f>
        <v>0</v>
      </c>
      <c r="C45" s="57">
        <f>C46+C47</f>
        <v>118.51840469414188</v>
      </c>
      <c r="D45" s="57">
        <f>D46+D47</f>
        <v>0.30172154625693909</v>
      </c>
      <c r="E45" s="61">
        <f>E46+E47</f>
        <v>0.32047537877942234</v>
      </c>
      <c r="F45" s="57">
        <f>F46+F47</f>
        <v>0</v>
      </c>
      <c r="G45" s="196">
        <f>SUM(B45:F45)</f>
        <v>119.14060161917824</v>
      </c>
      <c r="H45" s="3"/>
      <c r="I45" s="203"/>
      <c r="J45" s="51"/>
      <c r="K45" s="51"/>
      <c r="L45" s="51"/>
      <c r="M45" s="51"/>
      <c r="N45" s="53"/>
      <c r="O45" s="54"/>
      <c r="P45" s="54"/>
      <c r="Q45" s="54"/>
      <c r="R45" s="54"/>
      <c r="S45" s="54"/>
      <c r="T45" s="46"/>
      <c r="U45" s="34"/>
      <c r="W45" s="45"/>
      <c r="X45" s="52"/>
      <c r="Y45" s="52"/>
      <c r="Z45" s="52"/>
      <c r="AA45" s="52"/>
      <c r="AB45" s="52"/>
    </row>
    <row r="46" spans="1:28" x14ac:dyDescent="0.25">
      <c r="A46" s="177" t="s">
        <v>19</v>
      </c>
      <c r="B46" s="19">
        <v>0</v>
      </c>
      <c r="C46" s="19">
        <f>'T energie usages'!I51*3.2*Résultats!AC250</f>
        <v>67.987517392141882</v>
      </c>
      <c r="D46" s="19">
        <f>'T energie usages'!J51/'T energie usages'!J$59*(Résultats!AC$159+Résultats!AC$160+Résultats!AC$161)/1000000</f>
        <v>0.11829278757576438</v>
      </c>
      <c r="E46" s="55">
        <f>'T energie usages'!K51*2.394*Résultats!AC251</f>
        <v>7.3820269422327026E-5</v>
      </c>
      <c r="F46" s="19">
        <v>0</v>
      </c>
      <c r="G46" s="120">
        <f>SUM(B46:F46)</f>
        <v>68.105883999987071</v>
      </c>
      <c r="H46" s="3"/>
      <c r="I46" s="203"/>
      <c r="J46" s="51"/>
      <c r="K46" s="51"/>
      <c r="L46" s="51"/>
      <c r="M46" s="51"/>
      <c r="N46" s="53"/>
      <c r="O46" s="54"/>
      <c r="P46" s="54"/>
      <c r="Q46" s="54"/>
      <c r="R46" s="54"/>
      <c r="S46" s="54"/>
      <c r="T46" s="46"/>
      <c r="U46" s="42"/>
      <c r="W46" s="41"/>
      <c r="X46" s="52"/>
      <c r="Y46" s="52"/>
      <c r="Z46" s="52"/>
      <c r="AA46" s="52"/>
      <c r="AB46" s="52"/>
    </row>
    <row r="47" spans="1:28" x14ac:dyDescent="0.25">
      <c r="A47" s="178" t="s">
        <v>20</v>
      </c>
      <c r="B47" s="19">
        <v>0</v>
      </c>
      <c r="C47" s="19">
        <f>(Résultats!AC$150+Résultats!AC$151+Résultats!AC$152+Résultats!AC$153+Résultats!AC$154)/1000000</f>
        <v>50.530887301999996</v>
      </c>
      <c r="D47" s="19">
        <f>'T energie usages'!J52/'T energie usages'!J$59*(Résultats!AC$159+Résultats!AC$160+Résultats!AC$161)/1000000</f>
        <v>0.1834287586811747</v>
      </c>
      <c r="E47" s="55">
        <f>(Résultats!AC$176+Résultats!AC$177+Résultats!AC$178+Résultats!AC$179+Résultats!AC$180)/1000000</f>
        <v>0.32040155851000002</v>
      </c>
      <c r="F47" s="19">
        <v>0</v>
      </c>
      <c r="G47" s="120">
        <f>SUM(B47:F47)</f>
        <v>51.03471761919117</v>
      </c>
      <c r="H47" s="3"/>
      <c r="I47" s="203"/>
      <c r="J47" s="51"/>
      <c r="K47" s="51"/>
      <c r="L47" s="51"/>
      <c r="M47" s="51"/>
      <c r="N47" s="53"/>
      <c r="O47" s="54"/>
      <c r="P47" s="54"/>
      <c r="Q47" s="54"/>
      <c r="R47" s="54"/>
      <c r="S47" s="54"/>
      <c r="T47" s="46"/>
      <c r="U47" s="42"/>
      <c r="W47" s="41"/>
      <c r="X47" s="52"/>
      <c r="Y47" s="52"/>
      <c r="Z47" s="52"/>
      <c r="AA47" s="52"/>
      <c r="AB47" s="52"/>
    </row>
    <row r="48" spans="1:28" x14ac:dyDescent="0.25">
      <c r="A48" s="195" t="s">
        <v>21</v>
      </c>
      <c r="B48" s="57">
        <f>Résultats!AC$102/1000000</f>
        <v>0.52798841780000005</v>
      </c>
      <c r="C48" s="57">
        <f>'T energie usages'!I53*3.2*Résultats!AC250</f>
        <v>14.929119779199617</v>
      </c>
      <c r="D48" s="57">
        <f>'T energie usages'!J53/'T energie usages'!J$59*(Résultats!AC$159+Résultats!AC$160+Résultats!AC$161)/1000000</f>
        <v>1.9175820119903162</v>
      </c>
      <c r="E48" s="57">
        <f>('T energie usages'!K53-8)*2.394*Résultats!AC251</f>
        <v>16.611002983810966</v>
      </c>
      <c r="F48" s="57">
        <v>0</v>
      </c>
      <c r="G48" s="196">
        <f>SUM(B48:F48)</f>
        <v>33.985693192800895</v>
      </c>
      <c r="H48" s="3"/>
      <c r="I48" s="203"/>
      <c r="J48" s="51"/>
      <c r="K48" s="51"/>
      <c r="L48" s="51"/>
      <c r="M48" s="51"/>
      <c r="N48" s="53"/>
      <c r="O48" s="54"/>
      <c r="P48" s="54"/>
      <c r="Q48" s="54"/>
      <c r="R48" s="54"/>
      <c r="S48" s="54"/>
      <c r="T48" s="46"/>
      <c r="U48" s="34"/>
      <c r="W48" s="45"/>
      <c r="X48" s="52"/>
      <c r="Y48" s="52"/>
      <c r="Z48" s="52"/>
      <c r="AA48" s="52"/>
      <c r="AB48" s="52"/>
    </row>
    <row r="49" spans="1:28" x14ac:dyDescent="0.25">
      <c r="A49" s="195" t="s">
        <v>22</v>
      </c>
      <c r="B49" s="57">
        <f>(Résultats!AC$135+Résultats!AC$136)/1000000</f>
        <v>0</v>
      </c>
      <c r="C49" s="57">
        <f>(Résultats!AC$155+Résultats!AC$156)/1000000</f>
        <v>7.9980958694000002</v>
      </c>
      <c r="D49" s="57">
        <f>'T energie usages'!J54/'T energie usages'!J$59*(Résultats!AC$159+Résultats!AC$160+Résultats!AC$161)/1000000</f>
        <v>1.7542994885685559</v>
      </c>
      <c r="E49" s="57">
        <f>(Résultats!AC$181+Résultats!AC$182)/1000000</f>
        <v>9.8773256229999991</v>
      </c>
      <c r="F49" s="57">
        <v>0</v>
      </c>
      <c r="G49" s="196">
        <f t="shared" ref="G49:G53" si="4">SUM(B49:F49)</f>
        <v>19.629720980968557</v>
      </c>
      <c r="H49" s="3"/>
      <c r="I49" s="203"/>
      <c r="J49" s="51"/>
      <c r="K49" s="51"/>
      <c r="L49" s="51"/>
      <c r="M49" s="51"/>
      <c r="N49" s="53"/>
      <c r="O49" s="54"/>
      <c r="P49" s="54"/>
      <c r="Q49" s="54"/>
      <c r="R49" s="54"/>
      <c r="S49" s="54"/>
      <c r="T49" s="46"/>
      <c r="U49" s="34"/>
      <c r="W49" s="45"/>
      <c r="X49" s="52"/>
      <c r="Y49" s="52"/>
      <c r="Z49" s="52"/>
      <c r="AA49" s="52"/>
      <c r="AB49" s="52"/>
    </row>
    <row r="50" spans="1:28" x14ac:dyDescent="0.25">
      <c r="A50" s="195" t="s">
        <v>23</v>
      </c>
      <c r="B50" s="57">
        <f>B51+B52</f>
        <v>13.613740699599999</v>
      </c>
      <c r="C50" s="57">
        <f>C51+C52</f>
        <v>60.986770691729099</v>
      </c>
      <c r="D50" s="57">
        <f>D51+D52</f>
        <v>1.4615278429841889</v>
      </c>
      <c r="E50" s="57">
        <f>E51+E52</f>
        <v>22.605502160892264</v>
      </c>
      <c r="F50" s="57">
        <f>F51+F52</f>
        <v>14.064015080000001</v>
      </c>
      <c r="G50" s="196">
        <f t="shared" si="4"/>
        <v>112.73155647520555</v>
      </c>
      <c r="H50" s="3"/>
      <c r="I50" s="203"/>
      <c r="J50" s="51"/>
      <c r="K50" s="51"/>
      <c r="L50" s="51"/>
      <c r="M50" s="51"/>
      <c r="N50" s="53"/>
      <c r="O50" s="54"/>
      <c r="P50" s="54"/>
      <c r="Q50" s="54"/>
      <c r="R50" s="54"/>
      <c r="S50" s="54"/>
      <c r="T50" s="46"/>
      <c r="U50" s="34"/>
      <c r="W50" s="45"/>
      <c r="X50" s="52"/>
      <c r="Y50" s="52"/>
      <c r="Z50" s="52"/>
      <c r="AA50" s="52"/>
      <c r="AB50" s="52"/>
    </row>
    <row r="51" spans="1:28" x14ac:dyDescent="0.25">
      <c r="A51" s="178" t="s">
        <v>24</v>
      </c>
      <c r="B51" s="19">
        <f>(Résultats!AC$129+Résultats!AC$130+Résultats!AC$131+Résultats!AC$132+Résultats!AC$133+Résultats!AC$134)/1000000</f>
        <v>13.613740699599999</v>
      </c>
      <c r="C51" s="19">
        <f>(Résultats!AC$138+Résultats!AC$140+Résultats!AC$141+Résultats!AC$142+Résultats!AC$143+Résultats!AC$144+Résultats!AC$145+Résultats!AC$146+Résultats!AC$147+Résultats!AC$148+Résultats!AC$149)/1000000</f>
        <v>53.884479290729097</v>
      </c>
      <c r="D51" s="19">
        <f>'T energie usages'!J56/'T energie usages'!J$59*(Résultats!AC$159+Résultats!AC$160+Résultats!AC$161)/1000000</f>
        <v>1.417459751103807</v>
      </c>
      <c r="E51" s="19">
        <f>(Résultats!AC$164+Résultats!AC$165+Résultats!AC$166+Résultats!AC$167+Résultats!AC$168+Résultats!AC$169+Résultats!AC$170+Résultats!AC$171+Résultats!AC$172+Résultats!AC$173+Résultats!AC$174+Résultats!AC$175+Résultats!AC$183+Résultats!AC$185)/1000000</f>
        <v>22.092047267292266</v>
      </c>
      <c r="F51" s="19">
        <f>Résultats!AC$100/1000000</f>
        <v>14.064015080000001</v>
      </c>
      <c r="G51" s="120">
        <f t="shared" si="4"/>
        <v>105.07174208872517</v>
      </c>
      <c r="H51" s="3"/>
      <c r="I51" s="203"/>
      <c r="J51" s="51"/>
      <c r="K51" s="51"/>
      <c r="L51" s="51"/>
      <c r="M51" s="51"/>
      <c r="N51" s="53"/>
      <c r="O51" s="54"/>
      <c r="P51" s="54"/>
      <c r="Q51" s="54"/>
      <c r="R51" s="54"/>
      <c r="S51" s="54"/>
      <c r="T51" s="46"/>
      <c r="U51" s="42"/>
      <c r="W51" s="41"/>
      <c r="X51" s="52"/>
      <c r="Y51" s="52"/>
      <c r="Z51" s="52"/>
      <c r="AA51" s="52"/>
      <c r="AB51" s="52"/>
    </row>
    <row r="52" spans="1:28" x14ac:dyDescent="0.25">
      <c r="A52" s="178" t="s">
        <v>25</v>
      </c>
      <c r="B52" s="19">
        <v>0</v>
      </c>
      <c r="C52" s="19">
        <f>(Résultats!AC$139)/1000000</f>
        <v>7.1022914009999996</v>
      </c>
      <c r="D52" s="19">
        <f>'T energie usages'!J58/'T energie usages'!J$59*(Résultats!AC$159+Résultats!AC$160+Résultats!AC$161)/1000000</f>
        <v>4.4068091880382056E-2</v>
      </c>
      <c r="E52" s="19">
        <f>(Résultats!AC$163)/1000000</f>
        <v>0.51345489359999996</v>
      </c>
      <c r="F52" s="19">
        <v>0</v>
      </c>
      <c r="G52" s="120">
        <f t="shared" si="4"/>
        <v>7.6598143864803809</v>
      </c>
      <c r="H52" s="3"/>
      <c r="I52" s="203"/>
      <c r="J52" s="51"/>
      <c r="K52" s="51"/>
      <c r="L52" s="51"/>
      <c r="M52" s="51"/>
      <c r="N52" s="53"/>
      <c r="O52" s="54"/>
      <c r="P52" s="54"/>
      <c r="Q52" s="54"/>
      <c r="R52" s="54"/>
      <c r="S52" s="54"/>
      <c r="T52" s="46"/>
      <c r="U52" s="42"/>
      <c r="W52" s="41"/>
      <c r="X52" s="52"/>
      <c r="Y52" s="52"/>
      <c r="Z52" s="52"/>
      <c r="AA52" s="52"/>
      <c r="AB52" s="52"/>
    </row>
    <row r="53" spans="1:28" x14ac:dyDescent="0.25">
      <c r="A53" s="72" t="s">
        <v>41</v>
      </c>
      <c r="B53" s="58">
        <f>SUM(B48:B50)+B45</f>
        <v>14.141729117399999</v>
      </c>
      <c r="C53" s="58">
        <f>SUM(C48:C50)+C45</f>
        <v>202.43239103447058</v>
      </c>
      <c r="D53" s="58">
        <f>SUM(D48:D50)+D45</f>
        <v>5.4351308897999999</v>
      </c>
      <c r="E53" s="58">
        <f>SUM(E48:E50)+E45</f>
        <v>49.414306146482652</v>
      </c>
      <c r="F53" s="58">
        <f>SUM(F48:F50)+F45</f>
        <v>14.064015080000001</v>
      </c>
      <c r="G53" s="197">
        <f t="shared" si="4"/>
        <v>285.4875722681532</v>
      </c>
      <c r="H53" s="3"/>
      <c r="I53" s="203"/>
      <c r="J53" s="51"/>
      <c r="K53" s="51"/>
      <c r="L53" s="51"/>
      <c r="M53" s="51"/>
      <c r="N53" s="53"/>
      <c r="O53" s="54"/>
      <c r="P53" s="54"/>
      <c r="Q53" s="54"/>
      <c r="R53" s="54"/>
      <c r="S53" s="54"/>
      <c r="T53" s="46"/>
      <c r="U53" s="48"/>
      <c r="W53" s="47"/>
      <c r="X53" s="52"/>
      <c r="Y53" s="52"/>
      <c r="Z53" s="52"/>
      <c r="AA53" s="52"/>
      <c r="AB53" s="52"/>
    </row>
    <row r="54" spans="1:28" x14ac:dyDescent="0.25">
      <c r="A54" s="198" t="s">
        <v>43</v>
      </c>
      <c r="B54" s="201">
        <f>(Résultats!AC$102+Résultats!AC$129+Résultats!AC$130+Résultats!AC$131+Résultats!AC$132+Résultats!AC$133+Résultats!AC$134+Résultats!AC$135+Résultats!AC$136)/1000000</f>
        <v>14.141729117400001</v>
      </c>
      <c r="C54" s="201">
        <f>(Résultats!AC$104+Résultats!AC$138+Résultats!AC$139+Résultats!AC$140+Résultats!AC$141+Résultats!AC$142+Résultats!AC$143+Résultats!AC$144+Résultats!AC$145+Résultats!AC$146+Résultats!AC$147+Résultats!AC$148+Résultats!AC$149+Résultats!AC$150+Résultats!AC$151+Résultats!AC$152+Résultats!AC$153+Résultats!AC$154+Résultats!AC$155+Résultats!AC$156)/1000000</f>
        <v>202.48249769312912</v>
      </c>
      <c r="D54" s="201">
        <f>(Résultats!AC$159+Résultats!AC$160+Résultats!AC$161)/1000000</f>
        <v>5.4351308897999999</v>
      </c>
      <c r="E54" s="200">
        <f>(Résultats!AC$106+Résultats!AC$163+Résultats!AC$164+Résultats!AC$165+Résultats!AC$166+Résultats!AC$167+Résultats!AC$168+Résultats!AC$169+Résultats!AC$170+Résultats!AC$171+Résultats!AC$172+Résultats!AC$173+Résultats!AC$174+Résultats!AC$175+Résultats!AC$176+Résultats!AC$177+Résultats!AC$178+Résultats!AC$179+Résultats!AC$180+Résultats!AC$181+Résultats!AC$182+Résultats!AC$183)/1000000</f>
        <v>49.327185357702263</v>
      </c>
      <c r="F54" s="201">
        <f>Résultats!AC$100/1000000</f>
        <v>14.064015080000001</v>
      </c>
      <c r="G54" s="202">
        <f>SUM(B54:F54)</f>
        <v>285.4505581380314</v>
      </c>
      <c r="H54" s="3"/>
      <c r="I54" s="203"/>
      <c r="J54" s="51"/>
      <c r="K54" s="51"/>
      <c r="L54" s="51"/>
      <c r="M54" s="46"/>
      <c r="O54" s="51"/>
      <c r="P54" s="51"/>
      <c r="Q54" s="51"/>
      <c r="R54" s="51"/>
      <c r="S54" s="46"/>
      <c r="T54" s="46"/>
      <c r="X54" s="52"/>
      <c r="Y54" s="52"/>
      <c r="Z54" s="52"/>
      <c r="AA54" s="52"/>
      <c r="AB54" s="52"/>
    </row>
    <row r="55" spans="1:28" x14ac:dyDescent="0.25">
      <c r="A55" s="198"/>
      <c r="B55" s="199"/>
      <c r="C55" s="199"/>
      <c r="D55" s="199"/>
      <c r="E55" s="199"/>
      <c r="F55" s="199"/>
      <c r="G55" s="200">
        <f>Résultats!AC$194/1000000</f>
        <v>285.65494180000002</v>
      </c>
      <c r="H55" s="3"/>
      <c r="I55" s="203"/>
      <c r="J55" s="51"/>
      <c r="K55" s="51"/>
      <c r="L55" s="51"/>
      <c r="M55" s="46"/>
      <c r="O55" s="51"/>
      <c r="P55" s="51"/>
      <c r="Q55" s="51"/>
      <c r="R55" s="51"/>
      <c r="S55" s="46"/>
      <c r="T55" s="46"/>
      <c r="W55" s="48"/>
      <c r="X55" s="52"/>
      <c r="Y55" s="52"/>
      <c r="Z55" s="52"/>
      <c r="AA55" s="52"/>
      <c r="AB55" s="52"/>
    </row>
    <row r="56" spans="1:28" x14ac:dyDescent="0.25">
      <c r="A56" s="3"/>
      <c r="B56" s="64"/>
      <c r="C56" s="64"/>
      <c r="D56" s="64"/>
      <c r="E56" s="64"/>
      <c r="F56" s="64"/>
      <c r="G56" s="3"/>
      <c r="H56" s="3"/>
      <c r="I56" s="203"/>
      <c r="J56" s="51"/>
      <c r="K56" s="51"/>
      <c r="L56" s="51"/>
      <c r="M56" s="46"/>
      <c r="O56" s="51"/>
      <c r="P56" s="51"/>
      <c r="Q56" s="51"/>
      <c r="R56" s="51"/>
      <c r="S56" s="46"/>
      <c r="T56" s="46"/>
      <c r="W56" s="49"/>
      <c r="X56" s="52"/>
      <c r="Y56" s="52"/>
      <c r="Z56" s="52"/>
      <c r="AA56" s="52"/>
      <c r="AB56" s="52"/>
    </row>
    <row r="57" spans="1:28" ht="21" x14ac:dyDescent="0.35">
      <c r="A57" s="174">
        <v>2035</v>
      </c>
      <c r="B57" s="4" t="s">
        <v>36</v>
      </c>
      <c r="C57" s="4" t="s">
        <v>37</v>
      </c>
      <c r="D57" s="4" t="s">
        <v>38</v>
      </c>
      <c r="E57" s="4" t="s">
        <v>39</v>
      </c>
      <c r="F57" s="4" t="s">
        <v>40</v>
      </c>
      <c r="G57" s="118" t="s">
        <v>1</v>
      </c>
      <c r="H57" s="3"/>
      <c r="I57" s="25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W57" s="44"/>
      <c r="X57" s="44"/>
      <c r="Y57" s="44"/>
      <c r="Z57" s="44"/>
      <c r="AA57" s="44"/>
      <c r="AB57" s="52"/>
    </row>
    <row r="58" spans="1:28" x14ac:dyDescent="0.25">
      <c r="A58" s="195" t="s">
        <v>18</v>
      </c>
      <c r="B58" s="57">
        <f>B59+B60</f>
        <v>0</v>
      </c>
      <c r="C58" s="57">
        <f>C59+C60</f>
        <v>109.65797106984824</v>
      </c>
      <c r="D58" s="57">
        <f>D59+D60</f>
        <v>0.38942236479956621</v>
      </c>
      <c r="E58" s="61">
        <f>E59+E60</f>
        <v>0.84846324677552909</v>
      </c>
      <c r="F58" s="57">
        <f>F59+F60</f>
        <v>0</v>
      </c>
      <c r="G58" s="196">
        <f t="shared" ref="G58:G67" si="5">SUM(B58:F58)</f>
        <v>110.89585668142334</v>
      </c>
      <c r="H58" s="3"/>
      <c r="I58" s="203"/>
      <c r="J58" s="51"/>
      <c r="K58" s="51"/>
      <c r="L58" s="51"/>
      <c r="M58" s="51"/>
      <c r="N58" s="53"/>
      <c r="O58" s="51"/>
      <c r="P58" s="51"/>
      <c r="Q58" s="51"/>
      <c r="R58" s="51"/>
      <c r="S58" s="51"/>
      <c r="T58" s="46"/>
      <c r="U58" s="34"/>
      <c r="W58" s="45"/>
      <c r="X58" s="52"/>
      <c r="Y58" s="52"/>
      <c r="Z58" s="52"/>
      <c r="AA58" s="52"/>
      <c r="AB58" s="52"/>
    </row>
    <row r="59" spans="1:28" x14ac:dyDescent="0.25">
      <c r="A59" s="177" t="s">
        <v>19</v>
      </c>
      <c r="B59" s="19">
        <v>0</v>
      </c>
      <c r="C59" s="19">
        <f>'T energie usages'!I64*3.2*Résultats!AH250</f>
        <v>59.786258631848241</v>
      </c>
      <c r="D59" s="19">
        <f>'T energie usages'!J64/'T energie usages'!J$72*(Résultats!AH$159+Résultats!AH$160+Résultats!AH$161)/1000000</f>
        <v>0.19973516881199638</v>
      </c>
      <c r="E59" s="55">
        <f>'T energie usages'!K64*2.394*Résultats!AH251</f>
        <v>8.2938165529094173E-5</v>
      </c>
      <c r="F59" s="19">
        <v>0</v>
      </c>
      <c r="G59" s="120">
        <f t="shared" si="5"/>
        <v>59.986076738825766</v>
      </c>
      <c r="H59" s="3"/>
      <c r="I59" s="203"/>
      <c r="J59" s="51"/>
      <c r="K59" s="51"/>
      <c r="L59" s="51"/>
      <c r="M59" s="51"/>
      <c r="N59" s="53"/>
      <c r="O59" s="51"/>
      <c r="P59" s="51"/>
      <c r="Q59" s="51"/>
      <c r="R59" s="51"/>
      <c r="S59" s="51"/>
      <c r="T59" s="46"/>
      <c r="U59" s="42"/>
      <c r="W59" s="41"/>
      <c r="X59" s="52"/>
      <c r="Y59" s="52"/>
      <c r="Z59" s="52"/>
      <c r="AA59" s="52"/>
      <c r="AB59" s="52"/>
    </row>
    <row r="60" spans="1:28" x14ac:dyDescent="0.25">
      <c r="A60" s="178" t="s">
        <v>20</v>
      </c>
      <c r="B60" s="19">
        <v>0</v>
      </c>
      <c r="C60" s="19">
        <f>(Résultats!AH$150+Résultats!AH$151+Résultats!AH$152+Résultats!AH$153+Résultats!AH$154)/1000000</f>
        <v>49.871712438000003</v>
      </c>
      <c r="D60" s="19">
        <f>'T energie usages'!J65/'T energie usages'!J$72*(Résultats!AH$159+Résultats!AH$160+Résultats!AH$161)/1000000</f>
        <v>0.18968719598756983</v>
      </c>
      <c r="E60" s="55">
        <f>(Résultats!AH$176+Résultats!AH$177+Résultats!AH$178+Résultats!AH$179+Résultats!AH$180)/1000000</f>
        <v>0.84838030861000002</v>
      </c>
      <c r="F60" s="19">
        <v>0</v>
      </c>
      <c r="G60" s="120">
        <f t="shared" si="5"/>
        <v>50.909779942597567</v>
      </c>
      <c r="H60" s="3"/>
      <c r="I60" s="203"/>
      <c r="J60" s="51"/>
      <c r="K60" s="51"/>
      <c r="L60" s="51"/>
      <c r="M60" s="51"/>
      <c r="N60" s="53"/>
      <c r="O60" s="51"/>
      <c r="P60" s="51"/>
      <c r="Q60" s="51"/>
      <c r="R60" s="51"/>
      <c r="S60" s="51"/>
      <c r="T60" s="46"/>
      <c r="U60" s="42"/>
      <c r="W60" s="41"/>
      <c r="X60" s="52"/>
      <c r="Y60" s="52"/>
      <c r="Z60" s="52"/>
      <c r="AA60" s="52"/>
      <c r="AB60" s="52"/>
    </row>
    <row r="61" spans="1:28" x14ac:dyDescent="0.25">
      <c r="A61" s="195" t="s">
        <v>21</v>
      </c>
      <c r="B61" s="57">
        <f>Résultats!AH$102/1000000</f>
        <v>0.46014468120000002</v>
      </c>
      <c r="C61" s="57">
        <f>'T energie usages'!I66*3.2*Résultats!AH250</f>
        <v>13.298209751161412</v>
      </c>
      <c r="D61" s="57">
        <f>'T energie usages'!J66/'T energie usages'!J$72*(Résultats!AH$159+Résultats!AH$160+Résultats!AH$161)/1000000</f>
        <v>1.8641236928917626</v>
      </c>
      <c r="E61" s="57">
        <f>('T energie usages'!K66-8)*2.394*Résultats!AH251</f>
        <v>14.43716142396606</v>
      </c>
      <c r="F61" s="57">
        <v>0</v>
      </c>
      <c r="G61" s="196">
        <f t="shared" si="5"/>
        <v>30.059639549219234</v>
      </c>
      <c r="H61" s="3"/>
      <c r="I61" s="203"/>
      <c r="J61" s="51"/>
      <c r="K61" s="51"/>
      <c r="L61" s="51"/>
      <c r="M61" s="51"/>
      <c r="N61" s="53"/>
      <c r="O61" s="51"/>
      <c r="P61" s="51"/>
      <c r="Q61" s="51"/>
      <c r="R61" s="51"/>
      <c r="S61" s="51"/>
      <c r="T61" s="46"/>
      <c r="U61" s="34"/>
      <c r="W61" s="45"/>
      <c r="X61" s="52"/>
      <c r="Y61" s="52"/>
      <c r="Z61" s="52"/>
      <c r="AA61" s="52"/>
      <c r="AB61" s="52"/>
    </row>
    <row r="62" spans="1:28" x14ac:dyDescent="0.25">
      <c r="A62" s="195" t="s">
        <v>22</v>
      </c>
      <c r="B62" s="57">
        <f>(Résultats!AH$135+Résultats!AH$136)/1000000</f>
        <v>0</v>
      </c>
      <c r="C62" s="57">
        <f>(Résultats!AH$155+Résultats!AH$156)/1000000</f>
        <v>7.1472195368999998</v>
      </c>
      <c r="D62" s="57">
        <f>'T energie usages'!J67/'T energie usages'!J$72*(Résultats!AH$159+Résultats!AH$160+Résultats!AH$161)/1000000</f>
        <v>1.7672339153280376</v>
      </c>
      <c r="E62" s="57">
        <f>(Résultats!AH$181+Résultats!AH$182)/1000000</f>
        <v>9.1294299859999999</v>
      </c>
      <c r="F62" s="57">
        <v>0</v>
      </c>
      <c r="G62" s="196">
        <f t="shared" si="5"/>
        <v>18.043883438228036</v>
      </c>
      <c r="H62" s="3"/>
      <c r="I62" s="203"/>
      <c r="J62" s="51"/>
      <c r="K62" s="51"/>
      <c r="L62" s="51"/>
      <c r="M62" s="51"/>
      <c r="N62" s="53"/>
      <c r="O62" s="51"/>
      <c r="P62" s="51"/>
      <c r="Q62" s="51"/>
      <c r="R62" s="51"/>
      <c r="S62" s="51"/>
      <c r="T62" s="46"/>
      <c r="U62" s="34"/>
      <c r="W62" s="45"/>
      <c r="X62" s="52"/>
      <c r="Y62" s="52"/>
      <c r="Z62" s="52"/>
      <c r="AA62" s="52"/>
      <c r="AB62" s="52"/>
    </row>
    <row r="63" spans="1:28" x14ac:dyDescent="0.25">
      <c r="A63" s="195" t="s">
        <v>23</v>
      </c>
      <c r="B63" s="57">
        <f>B64+B65</f>
        <v>14.684620172800001</v>
      </c>
      <c r="C63" s="57">
        <f>C64+C65</f>
        <v>65.062369917430587</v>
      </c>
      <c r="D63" s="57">
        <f>D64+D65</f>
        <v>1.5588582804806337</v>
      </c>
      <c r="E63" s="57">
        <f>E64+E65</f>
        <v>22.653211765018334</v>
      </c>
      <c r="F63" s="57">
        <f>F64+F65</f>
        <v>13.97377466</v>
      </c>
      <c r="G63" s="196">
        <f t="shared" si="5"/>
        <v>117.93283479572955</v>
      </c>
      <c r="H63" s="3"/>
      <c r="I63" s="203"/>
      <c r="J63" s="51"/>
      <c r="K63" s="51"/>
      <c r="L63" s="51"/>
      <c r="M63" s="51"/>
      <c r="N63" s="53"/>
      <c r="O63" s="51"/>
      <c r="P63" s="51"/>
      <c r="Q63" s="51"/>
      <c r="R63" s="51"/>
      <c r="S63" s="51"/>
      <c r="T63" s="46"/>
      <c r="U63" s="34"/>
      <c r="W63" s="45"/>
      <c r="X63" s="52"/>
      <c r="Y63" s="52"/>
      <c r="Z63" s="52"/>
      <c r="AA63" s="52"/>
      <c r="AB63" s="52"/>
    </row>
    <row r="64" spans="1:28" x14ac:dyDescent="0.25">
      <c r="A64" s="178" t="s">
        <v>24</v>
      </c>
      <c r="B64" s="99">
        <f>(Résultats!AH$129+Résultats!AH$130+Résultats!AH$131+Résultats!AH$132+Résultats!AH$133+Résultats!AH$134)/1000000</f>
        <v>14.684620172800001</v>
      </c>
      <c r="C64" s="19">
        <f>(Résultats!AH$138+Résultats!AH$140+Résultats!AH$141+Résultats!AH$142+Résultats!AH$143+Résultats!AH$144+Résultats!AH$145+Résultats!AH$146+Résultats!AH$147+Résultats!AH$148+Résultats!AH$149)/1000000</f>
        <v>57.306474978430586</v>
      </c>
      <c r="D64" s="19">
        <f>'T energie usages'!J69/'T energie usages'!J$72*(Résultats!AH$159+Résultats!AH$160+Résultats!AH$161)/1000000</f>
        <v>1.5111190736206115</v>
      </c>
      <c r="E64" s="19">
        <f>(Résultats!AH$164+Résultats!AH$165+Résultats!AH$166+Résultats!AH$167+Résultats!AH$168+Résultats!AH$169+Résultats!AH$170+Résultats!AH$171+Résultats!AH$172+Résultats!AH$173+Résultats!AH$174+Résultats!AH$175+Résultats!AH$183+Résultats!AH$185)/1000000</f>
        <v>22.125347190018335</v>
      </c>
      <c r="F64" s="19">
        <f>Résultats!AH$100/1000000</f>
        <v>13.97377466</v>
      </c>
      <c r="G64" s="120">
        <f t="shared" si="5"/>
        <v>109.60133607486952</v>
      </c>
      <c r="H64" s="3"/>
      <c r="I64" s="203"/>
      <c r="K64" s="51"/>
      <c r="L64" s="51"/>
      <c r="M64" s="51"/>
      <c r="N64" s="53"/>
      <c r="O64" s="51"/>
      <c r="P64" s="51"/>
      <c r="Q64" s="51"/>
      <c r="R64" s="51"/>
      <c r="S64" s="51"/>
      <c r="T64" s="46"/>
      <c r="U64" s="42"/>
      <c r="W64" s="41"/>
      <c r="X64" s="52"/>
      <c r="Y64" s="52"/>
      <c r="Z64" s="52"/>
      <c r="AA64" s="52"/>
      <c r="AB64" s="52"/>
    </row>
    <row r="65" spans="1:28" x14ac:dyDescent="0.25">
      <c r="A65" s="178" t="s">
        <v>25</v>
      </c>
      <c r="B65" s="19">
        <v>0</v>
      </c>
      <c r="C65" s="19">
        <f>(Résultats!AH$139)/1000000</f>
        <v>7.755894939</v>
      </c>
      <c r="D65" s="19">
        <f>'T energie usages'!J71/'T energie usages'!J$72*(Résultats!AH$159+Résultats!AH$160+Résultats!AH$161)/1000000</f>
        <v>4.7739206860022282E-2</v>
      </c>
      <c r="E65" s="19">
        <f>(Résultats!AH$163)/1000000</f>
        <v>0.52786457499999995</v>
      </c>
      <c r="F65" s="19">
        <v>0</v>
      </c>
      <c r="G65" s="120">
        <f t="shared" si="5"/>
        <v>8.3314987208600222</v>
      </c>
      <c r="H65" s="3"/>
      <c r="I65" s="203"/>
      <c r="K65" s="51"/>
      <c r="L65" s="51"/>
      <c r="M65" s="51"/>
      <c r="N65" s="53"/>
      <c r="O65" s="51"/>
      <c r="P65" s="51"/>
      <c r="Q65" s="51"/>
      <c r="R65" s="51"/>
      <c r="S65" s="51"/>
      <c r="T65" s="46"/>
      <c r="U65" s="42"/>
      <c r="W65" s="41"/>
      <c r="X65" s="52"/>
      <c r="Y65" s="52"/>
      <c r="Z65" s="52"/>
      <c r="AA65" s="52"/>
      <c r="AB65" s="52"/>
    </row>
    <row r="66" spans="1:28" x14ac:dyDescent="0.25">
      <c r="A66" s="72" t="s">
        <v>41</v>
      </c>
      <c r="B66" s="58">
        <f>SUM(B61:B63)+B58</f>
        <v>15.144764854</v>
      </c>
      <c r="C66" s="58">
        <f>SUM(C61:C63)+C58</f>
        <v>195.16577027534026</v>
      </c>
      <c r="D66" s="58">
        <f>SUM(D61:D63)+D58</f>
        <v>5.5796382535000006</v>
      </c>
      <c r="E66" s="58">
        <f>SUM(E61:E63)+E58</f>
        <v>47.068266421759922</v>
      </c>
      <c r="F66" s="58">
        <f>SUM(F61:F63)+F58</f>
        <v>13.97377466</v>
      </c>
      <c r="G66" s="204">
        <f t="shared" si="5"/>
        <v>276.93221446460018</v>
      </c>
      <c r="H66" s="3"/>
      <c r="I66" s="105"/>
      <c r="J66" s="100"/>
      <c r="K66" s="51"/>
      <c r="L66" s="51"/>
      <c r="M66" s="51"/>
      <c r="N66" s="53"/>
      <c r="O66" s="51"/>
      <c r="P66" s="51"/>
      <c r="Q66" s="51"/>
      <c r="R66" s="51"/>
      <c r="S66" s="51"/>
      <c r="T66" s="46"/>
      <c r="U66" s="48"/>
      <c r="W66" s="47"/>
      <c r="X66" s="52"/>
      <c r="Y66" s="52"/>
      <c r="Z66" s="52"/>
      <c r="AA66" s="52"/>
      <c r="AB66" s="52"/>
    </row>
    <row r="67" spans="1:28" x14ac:dyDescent="0.25">
      <c r="A67" s="198" t="s">
        <v>43</v>
      </c>
      <c r="B67" s="201">
        <f>(Résultats!AH$102+Résultats!AH$129+Résultats!AH$130+Résultats!AH$131+Résultats!AH$132+Résultats!AH$133+Résultats!AH$134+Résultats!AH$135+Résultats!AH$136)/1000000</f>
        <v>15.144764853999998</v>
      </c>
      <c r="C67" s="201">
        <f>(Résultats!AH$104+Résultats!AH$138+Résultats!AH$139+Résultats!AH$140+Résultats!AH$141+Résultats!AH$142+Résultats!AH$143+Résultats!AH$144+Résultats!AH$145+Résultats!AH$146+Résultats!AH$147+Résultats!AH$148+Résultats!AH$149+Résultats!AH$150+Résultats!AH$151+Résultats!AH$152+Résultats!AH$153+Résultats!AH$154+Résultats!AH$155+Résultats!AH$156)/1000000</f>
        <v>195.20993534233051</v>
      </c>
      <c r="D67" s="201">
        <f>(Résultats!AH$159+Résultats!AH$160+Résultats!AH$161)/1000000</f>
        <v>5.5796382535000006</v>
      </c>
      <c r="E67" s="200">
        <f>(Résultats!AH$106+Résultats!AH$163+Résultats!AH$164+Résultats!AH$165+Résultats!AH$166+Résultats!AH$167+Résultats!AH$168+Résultats!AH$169+Résultats!AH$170+Résultats!AH$171+Résultats!AH$172+Résultats!AH$173+Résultats!AH$174+Résultats!AH$175+Résultats!AH$176+Résultats!AH$177+Résultats!AH$178+Résultats!AH$179+Résultats!AH$180+Résultats!AH$181+Résultats!AH$182+Résultats!AH$183)/1000000</f>
        <v>46.978506523728335</v>
      </c>
      <c r="F67" s="201">
        <f>Résultats!AH$100/1000000</f>
        <v>13.97377466</v>
      </c>
      <c r="G67" s="202">
        <f t="shared" si="5"/>
        <v>276.88661963355884</v>
      </c>
      <c r="H67" s="3"/>
      <c r="I67" s="69"/>
      <c r="K67" s="24"/>
      <c r="L67" s="51"/>
    </row>
    <row r="68" spans="1:28" x14ac:dyDescent="0.25">
      <c r="A68" s="198"/>
      <c r="B68" s="198"/>
      <c r="C68" s="198"/>
      <c r="D68" s="198"/>
      <c r="E68" s="198"/>
      <c r="F68" s="198"/>
      <c r="G68" s="200">
        <f>Résultats!AH$194/1000000</f>
        <v>277.07829660000004</v>
      </c>
      <c r="H68" s="3"/>
      <c r="I68" s="69"/>
      <c r="K68" s="24"/>
      <c r="L68" s="51"/>
    </row>
    <row r="69" spans="1:28" x14ac:dyDescent="0.25">
      <c r="A69" s="3"/>
      <c r="B69" s="3"/>
      <c r="C69" s="3"/>
      <c r="D69" s="3"/>
      <c r="E69" s="3"/>
      <c r="F69" s="3"/>
      <c r="G69" s="3"/>
      <c r="H69" s="3"/>
      <c r="I69" s="69"/>
      <c r="K69" s="24"/>
      <c r="L69" s="51"/>
    </row>
    <row r="70" spans="1:28" ht="21" x14ac:dyDescent="0.35">
      <c r="A70" s="174">
        <v>2050</v>
      </c>
      <c r="B70" s="4" t="s">
        <v>36</v>
      </c>
      <c r="C70" s="4" t="s">
        <v>37</v>
      </c>
      <c r="D70" s="4" t="s">
        <v>38</v>
      </c>
      <c r="E70" s="4" t="s">
        <v>39</v>
      </c>
      <c r="F70" s="4" t="s">
        <v>40</v>
      </c>
      <c r="G70" s="118" t="s">
        <v>1</v>
      </c>
      <c r="H70" s="3"/>
      <c r="I70" s="3"/>
    </row>
    <row r="71" spans="1:28" x14ac:dyDescent="0.25">
      <c r="A71" s="195" t="s">
        <v>18</v>
      </c>
      <c r="B71" s="57">
        <f>B72+B73</f>
        <v>0.25188377480000002</v>
      </c>
      <c r="C71" s="57">
        <f>C72+C73</f>
        <v>87.748265017938195</v>
      </c>
      <c r="D71" s="57">
        <f>D72+D73</f>
        <v>1.1195084413117766</v>
      </c>
      <c r="E71" s="57">
        <f>E72+E73</f>
        <v>1.9131971154884995</v>
      </c>
      <c r="F71" s="57">
        <f>F72+F73</f>
        <v>0</v>
      </c>
      <c r="G71" s="196">
        <f t="shared" ref="G71:G80" si="6">SUM(B71:F71)</f>
        <v>91.032854349538482</v>
      </c>
      <c r="H71" s="3"/>
      <c r="I71" s="3"/>
    </row>
    <row r="72" spans="1:28" x14ac:dyDescent="0.25">
      <c r="A72" s="177" t="s">
        <v>19</v>
      </c>
      <c r="B72" s="19">
        <f>Résultats!AF$118/1000000</f>
        <v>0.25188377480000002</v>
      </c>
      <c r="C72" s="19">
        <f>'T energie usages'!I90*3.2*Résultats!AW250</f>
        <v>37.556676851538192</v>
      </c>
      <c r="D72" s="19">
        <f>'T energie usages'!J90/'T energie usages'!J$98*(Résultats!AW$159+Résultats!AW$160+Résultats!AW$161)/1000000</f>
        <v>0.72206934575490156</v>
      </c>
      <c r="E72" s="19">
        <f>'T energie usages'!K90*2.394*Résultats!AW251</f>
        <v>9.2246208499543447E-5</v>
      </c>
      <c r="F72" s="19">
        <v>0</v>
      </c>
      <c r="G72" s="120">
        <f t="shared" si="6"/>
        <v>38.530722218301598</v>
      </c>
      <c r="H72" s="3"/>
      <c r="I72" s="3"/>
    </row>
    <row r="73" spans="1:28" x14ac:dyDescent="0.25">
      <c r="A73" s="178" t="s">
        <v>20</v>
      </c>
      <c r="B73" s="19">
        <v>0</v>
      </c>
      <c r="C73" s="19">
        <f>(Résultats!AW$150+Résultats!AW$151+Résultats!AW$152+Résultats!AW$153+Résultats!AW$154)/1000000</f>
        <v>50.191588166400003</v>
      </c>
      <c r="D73" s="19">
        <f>'T energie usages'!J91/'T energie usages'!J$98*(Résultats!AW$159+Résultats!AW$160+Résultats!AW$161)/1000000</f>
        <v>0.39743909555687507</v>
      </c>
      <c r="E73" s="19">
        <f>(Résultats!AW$176+Résultats!AW$177+Résultats!AW$178+Résultats!AW$179+Résultats!AW$180)/1000000</f>
        <v>1.9131048692799999</v>
      </c>
      <c r="F73" s="19">
        <v>0</v>
      </c>
      <c r="G73" s="120">
        <f t="shared" si="6"/>
        <v>52.502132131236877</v>
      </c>
      <c r="H73" s="3"/>
      <c r="I73" s="3"/>
    </row>
    <row r="74" spans="1:28" x14ac:dyDescent="0.25">
      <c r="A74" s="195" t="s">
        <v>21</v>
      </c>
      <c r="B74" s="57">
        <f>Résultats!AW$102/1000000</f>
        <v>0.31783539700000002</v>
      </c>
      <c r="C74" s="57">
        <f>'T energie usages'!I92*3.2*Résultats!AW250</f>
        <v>8.8824183119088751</v>
      </c>
      <c r="D74" s="57">
        <f>'T energie usages'!J92/'T energie usages'!J$98*(Résultats!AW$159+Résultats!AW$160+Résultats!AW$161)/1000000</f>
        <v>3.028186983092247</v>
      </c>
      <c r="E74" s="57">
        <f>('T energie usages'!K92-8)*2.394*Résultats!AW251</f>
        <v>10.335264123934135</v>
      </c>
      <c r="F74" s="57">
        <v>0</v>
      </c>
      <c r="G74" s="196">
        <f t="shared" si="6"/>
        <v>22.563704815935257</v>
      </c>
      <c r="H74" s="3"/>
      <c r="I74" s="3"/>
    </row>
    <row r="75" spans="1:28" x14ac:dyDescent="0.25">
      <c r="A75" s="195" t="s">
        <v>22</v>
      </c>
      <c r="B75" s="57">
        <f>(Résultats!AW$135+Résultats!AW$136)/1000000</f>
        <v>0</v>
      </c>
      <c r="C75" s="57">
        <f>(Résultats!AW$155+Résultats!AW$156)/1000000</f>
        <v>5.8382967513000006</v>
      </c>
      <c r="D75" s="57">
        <f>'T energie usages'!J93/'T energie usages'!J$98*(Résultats!AW$159+Résultats!AW$160+Résultats!AW$161)/1000000</f>
        <v>2.6743582656523182</v>
      </c>
      <c r="E75" s="57">
        <f>(Résultats!AW$181+Résultats!AW$182)/1000000</f>
        <v>6.5700254090000003</v>
      </c>
      <c r="F75" s="57">
        <v>0</v>
      </c>
      <c r="G75" s="196">
        <f t="shared" si="6"/>
        <v>15.082680425952319</v>
      </c>
      <c r="H75" s="3"/>
      <c r="I75" s="3"/>
    </row>
    <row r="76" spans="1:28" x14ac:dyDescent="0.25">
      <c r="A76" s="195" t="s">
        <v>23</v>
      </c>
      <c r="B76" s="57">
        <f>B77+B78</f>
        <v>18.068549300199997</v>
      </c>
      <c r="C76" s="57">
        <f>C77+C78</f>
        <v>73.934408980107094</v>
      </c>
      <c r="D76" s="57">
        <f>D77+D78</f>
        <v>3.4105238735436583</v>
      </c>
      <c r="E76" s="57">
        <f>E77+E78</f>
        <v>24.424181880299972</v>
      </c>
      <c r="F76" s="57">
        <f>F77+F78</f>
        <v>14.624183380000002</v>
      </c>
      <c r="G76" s="196">
        <f t="shared" si="6"/>
        <v>134.46184741415072</v>
      </c>
      <c r="H76" s="3"/>
      <c r="I76" s="3"/>
    </row>
    <row r="77" spans="1:28" x14ac:dyDescent="0.25">
      <c r="A77" s="178" t="s">
        <v>24</v>
      </c>
      <c r="B77" s="19">
        <f>(Résultats!AW$129+Résultats!AW$130+Résultats!AW$131+Résultats!AW$132+Résultats!AW$133+Résultats!AW$134)/1000000</f>
        <v>18.068549300199997</v>
      </c>
      <c r="C77" s="19">
        <f>(Résultats!AW$138+Résultats!AW$140+Résultats!AW$141+Résultats!AW$142+Résultats!AW$143+Résultats!AW$144+Résultats!AW$145+Résultats!AW$146+Résultats!AW$147+Résultats!AW$148+Résultats!AW$149)/1000000</f>
        <v>64.416388029107097</v>
      </c>
      <c r="D77" s="19">
        <f>'T energie usages'!J95/'T energie usages'!J$98*(Résultats!AW$159+Résultats!AW$160+Résultats!AW$161)/1000000</f>
        <v>3.2979615562913862</v>
      </c>
      <c r="E77" s="19">
        <f>(Résultats!AW162+Résultats!AW$164+Résultats!AW$165+Résultats!AW$166+Résultats!AW$167+Résultats!AW$168+Résultats!AW$169+Résultats!AW$170+Résultats!AW$171+Résultats!AW$172+Résultats!AW$173+Résultats!AW$174+Résultats!AW$175+Résultats!AW$183)/1000000</f>
        <v>23.798561525399972</v>
      </c>
      <c r="F77" s="19">
        <f>Résultats!AW$100/1000000</f>
        <v>14.624183380000002</v>
      </c>
      <c r="G77" s="120">
        <f t="shared" si="6"/>
        <v>124.20564379099845</v>
      </c>
      <c r="H77" s="3"/>
      <c r="I77" s="3"/>
    </row>
    <row r="78" spans="1:28" x14ac:dyDescent="0.25">
      <c r="A78" s="178" t="s">
        <v>25</v>
      </c>
      <c r="B78" s="19">
        <v>0</v>
      </c>
      <c r="C78" s="19">
        <f>(Résultats!AW$139)/1000000</f>
        <v>9.5180209509999987</v>
      </c>
      <c r="D78" s="19">
        <f>'T energie usages'!J97/'T energie usages'!J$98*(Résultats!AW$159+Résultats!AW$160+Résultats!AW$161)/1000000</f>
        <v>0.11256231725227207</v>
      </c>
      <c r="E78" s="19">
        <f>(Résultats!AW$163)/1000000</f>
        <v>0.62562035490000001</v>
      </c>
      <c r="F78" s="19">
        <v>0</v>
      </c>
      <c r="G78" s="120">
        <f t="shared" si="6"/>
        <v>10.256203623152272</v>
      </c>
      <c r="H78" s="3"/>
      <c r="I78" s="3"/>
    </row>
    <row r="79" spans="1:28" x14ac:dyDescent="0.25">
      <c r="A79" s="72" t="s">
        <v>41</v>
      </c>
      <c r="B79" s="58">
        <f>SUM(B74:B76)+B71</f>
        <v>18.638268471999996</v>
      </c>
      <c r="C79" s="58">
        <f>SUM(C74:C76)+C71</f>
        <v>176.40338906125416</v>
      </c>
      <c r="D79" s="58">
        <f>SUM(D74:D76)+D71</f>
        <v>10.2325775636</v>
      </c>
      <c r="E79" s="60">
        <f>SUM(E74:E76)+E71</f>
        <v>43.242668528722604</v>
      </c>
      <c r="F79" s="58">
        <f>SUM(F74:F76)+F71</f>
        <v>14.624183380000002</v>
      </c>
      <c r="G79" s="197">
        <f t="shared" si="6"/>
        <v>263.14108700557671</v>
      </c>
      <c r="H79" s="3"/>
      <c r="I79" s="3"/>
    </row>
    <row r="80" spans="1:28" x14ac:dyDescent="0.25">
      <c r="A80" s="198" t="s">
        <v>43</v>
      </c>
      <c r="B80" s="201">
        <f>(Résultats!AW$102+Résultats!AW$129+Résultats!AW$130+Résultats!AW$131+Résultats!AW$132+Résultats!AW$133+Résultats!AW$134+Résultats!AW$135+Résultats!AW$136)/1000000</f>
        <v>18.386384697199997</v>
      </c>
      <c r="C80" s="201">
        <f>(Résultats!AW$104+Résultats!AW$138+Résultats!AW$139+Résultats!AW$140+Résultats!AW$141+Résultats!AW$142+Résultats!AW$143+Résultats!AW$144+Résultats!AW$145+Résultats!AW$146+Résultats!AW$147+Résultats!AW$148+Résultats!AW$149+Résultats!AW$150+Résultats!AW$151+Résultats!AW$152+Résultats!AW$153+Résultats!AW$154+Résultats!AW$155+Résultats!AW$156)/1000000</f>
        <v>176.43145229780706</v>
      </c>
      <c r="D80" s="201">
        <f>(Résultats!AW$159+Résultats!AW$160+Résultats!AW$161)/1000000</f>
        <v>10.2325775636</v>
      </c>
      <c r="E80" s="200">
        <f>(Résultats!AW$106+Résultats!AW162+Résultats!AW$163+Résultats!AW$164+Résultats!AW$165+Résultats!AW$166+Résultats!AW$167+Résultats!AW$168+Résultats!AW$169+Résultats!AW$170+Résultats!AW$171+Résultats!AW$172+Résultats!AW$173+Résultats!AW$174+Résultats!AW$175+Résultats!AW$176+Résultats!AW$177+Résultats!AW$178+Résultats!AW$179+Résultats!AW$180+Résultats!AW181+Résultats!AW182+Résultats!AW183)/1000000</f>
        <v>43.315629428579953</v>
      </c>
      <c r="F80" s="201">
        <f>Résultats!AW100/1000000</f>
        <v>14.624183380000002</v>
      </c>
      <c r="G80" s="202">
        <f t="shared" si="6"/>
        <v>262.99022736718695</v>
      </c>
      <c r="H80" s="3"/>
      <c r="I80" s="71"/>
    </row>
    <row r="81" spans="1:9" x14ac:dyDescent="0.25">
      <c r="A81" s="198"/>
      <c r="B81" s="201"/>
      <c r="C81" s="201"/>
      <c r="D81" s="201"/>
      <c r="E81" s="198"/>
      <c r="F81" s="198"/>
      <c r="G81" s="200">
        <f>Résultats!AW194/1000000</f>
        <v>262.99022689999998</v>
      </c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F85" s="24"/>
    </row>
    <row r="86" spans="1:9" x14ac:dyDescent="0.25">
      <c r="G86" s="39"/>
    </row>
    <row r="87" spans="1:9" x14ac:dyDescent="0.25">
      <c r="B87" s="24"/>
      <c r="G87" s="39"/>
    </row>
    <row r="88" spans="1:9" x14ac:dyDescent="0.25">
      <c r="B88" s="24"/>
      <c r="G88" s="39"/>
    </row>
    <row r="89" spans="1:9" x14ac:dyDescent="0.25">
      <c r="B89" s="24"/>
      <c r="G89" s="39"/>
    </row>
    <row r="90" spans="1:9" x14ac:dyDescent="0.25">
      <c r="B90" s="24"/>
      <c r="G90" s="39"/>
    </row>
    <row r="91" spans="1:9" x14ac:dyDescent="0.25">
      <c r="B91" s="24"/>
      <c r="G91" s="39"/>
    </row>
    <row r="92" spans="1:9" x14ac:dyDescent="0.25">
      <c r="B92" s="24"/>
    </row>
    <row r="93" spans="1:9" x14ac:dyDescent="0.25">
      <c r="B93" s="24"/>
    </row>
    <row r="94" spans="1:9" x14ac:dyDescent="0.25">
      <c r="B94" s="24"/>
    </row>
    <row r="95" spans="1:9" x14ac:dyDescent="0.25">
      <c r="B95" s="24"/>
    </row>
    <row r="96" spans="1:9" x14ac:dyDescent="0.25">
      <c r="B96" s="24"/>
    </row>
    <row r="97" spans="2:4" x14ac:dyDescent="0.25">
      <c r="B97" s="24"/>
    </row>
    <row r="98" spans="2:4" x14ac:dyDescent="0.25">
      <c r="B98" s="24"/>
    </row>
    <row r="99" spans="2:4" x14ac:dyDescent="0.25">
      <c r="B99" s="24"/>
    </row>
    <row r="100" spans="2:4" x14ac:dyDescent="0.25">
      <c r="B100" s="24"/>
    </row>
    <row r="101" spans="2:4" x14ac:dyDescent="0.25">
      <c r="B101" s="24"/>
    </row>
    <row r="102" spans="2:4" x14ac:dyDescent="0.25">
      <c r="B102" s="24"/>
    </row>
    <row r="104" spans="2:4" x14ac:dyDescent="0.25">
      <c r="B104" s="24"/>
    </row>
    <row r="105" spans="2:4" x14ac:dyDescent="0.25">
      <c r="B105" s="24"/>
    </row>
    <row r="106" spans="2:4" x14ac:dyDescent="0.25">
      <c r="B106" s="24"/>
    </row>
    <row r="107" spans="2:4" x14ac:dyDescent="0.25">
      <c r="B107" s="24"/>
    </row>
    <row r="108" spans="2:4" x14ac:dyDescent="0.25">
      <c r="B108" s="24"/>
    </row>
    <row r="109" spans="2:4" x14ac:dyDescent="0.25">
      <c r="B109" s="24"/>
    </row>
    <row r="110" spans="2:4" x14ac:dyDescent="0.25">
      <c r="B110" s="24"/>
    </row>
    <row r="111" spans="2:4" x14ac:dyDescent="0.25">
      <c r="B111" s="24"/>
    </row>
    <row r="112" spans="2:4" x14ac:dyDescent="0.25">
      <c r="B112" s="24"/>
      <c r="C112" s="21"/>
      <c r="D112" s="21"/>
    </row>
    <row r="113" spans="2:2" x14ac:dyDescent="0.25">
      <c r="B113" s="24"/>
    </row>
    <row r="114" spans="2:2" x14ac:dyDescent="0.25">
      <c r="B114" s="24"/>
    </row>
    <row r="115" spans="2:2" x14ac:dyDescent="0.25">
      <c r="B115" s="24"/>
    </row>
    <row r="116" spans="2:2" x14ac:dyDescent="0.25">
      <c r="B116" s="24"/>
    </row>
    <row r="117" spans="2:2" x14ac:dyDescent="0.25">
      <c r="B117" s="24"/>
    </row>
    <row r="118" spans="2:2" x14ac:dyDescent="0.25">
      <c r="B118" s="24"/>
    </row>
    <row r="119" spans="2:2" x14ac:dyDescent="0.25">
      <c r="B119" s="24"/>
    </row>
    <row r="120" spans="2:2" x14ac:dyDescent="0.25">
      <c r="B120" s="24"/>
    </row>
    <row r="121" spans="2:2" x14ac:dyDescent="0.25">
      <c r="B121" s="24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70C0"/>
    <pageSetUpPr fitToPage="1"/>
  </sheetPr>
  <dimension ref="A1:AN108"/>
  <sheetViews>
    <sheetView topLeftCell="X1" zoomScale="80" zoomScaleNormal="80" workbookViewId="0">
      <selection activeCell="AF17" sqref="AF17"/>
    </sheetView>
  </sheetViews>
  <sheetFormatPr baseColWidth="10" defaultRowHeight="15" x14ac:dyDescent="0.25"/>
  <cols>
    <col min="2" max="2" width="17.140625" customWidth="1"/>
    <col min="3" max="3" width="28.140625" bestFit="1" customWidth="1"/>
    <col min="4" max="4" width="41" hidden="1" customWidth="1"/>
    <col min="5" max="8" width="20.140625" hidden="1" customWidth="1"/>
    <col min="9" max="39" width="20.140625" customWidth="1"/>
    <col min="40" max="40" width="13" customWidth="1"/>
  </cols>
  <sheetData>
    <row r="1" spans="1:39" ht="23.25" x14ac:dyDescent="0.35">
      <c r="A1" s="15" t="s">
        <v>179</v>
      </c>
      <c r="C1" s="15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</row>
    <row r="2" spans="1:39" ht="23.25" x14ac:dyDescent="0.35">
      <c r="A2" s="1"/>
      <c r="C2" s="230"/>
      <c r="E2" s="238">
        <f>Résultats!E1</f>
        <v>4</v>
      </c>
      <c r="F2" s="238">
        <f>Résultats!N1</f>
        <v>13</v>
      </c>
      <c r="G2" s="238">
        <f>F2+3</f>
        <v>16</v>
      </c>
      <c r="H2" s="238">
        <f t="shared" ref="H2:AA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 t="shared" si="0"/>
        <v>29</v>
      </c>
      <c r="U2" s="238">
        <f t="shared" si="0"/>
        <v>30</v>
      </c>
      <c r="V2" s="238">
        <f t="shared" si="0"/>
        <v>31</v>
      </c>
      <c r="W2" s="238">
        <f t="shared" si="0"/>
        <v>32</v>
      </c>
      <c r="X2" s="238">
        <f>S2+5</f>
        <v>33</v>
      </c>
      <c r="Y2" s="238">
        <f t="shared" si="0"/>
        <v>34</v>
      </c>
      <c r="Z2" s="238">
        <f t="shared" ref="Z2" si="1">U2+5</f>
        <v>35</v>
      </c>
      <c r="AA2" s="238">
        <f t="shared" si="0"/>
        <v>36</v>
      </c>
      <c r="AB2" s="238">
        <f t="shared" ref="AB2" si="2">W2+5</f>
        <v>37</v>
      </c>
      <c r="AC2" s="238">
        <f>X2+5</f>
        <v>38</v>
      </c>
      <c r="AD2" s="238">
        <f t="shared" ref="AD2:AG2" si="3">Y2+5</f>
        <v>39</v>
      </c>
      <c r="AE2" s="238">
        <f t="shared" si="3"/>
        <v>40</v>
      </c>
      <c r="AF2" s="238">
        <f t="shared" si="3"/>
        <v>41</v>
      </c>
      <c r="AG2" s="238">
        <f t="shared" si="3"/>
        <v>42</v>
      </c>
      <c r="AH2" s="238">
        <f>AC2+5</f>
        <v>43</v>
      </c>
      <c r="AI2" s="238">
        <f t="shared" ref="AI2:AL2" si="4">AD2+5</f>
        <v>44</v>
      </c>
      <c r="AJ2" s="238">
        <f t="shared" si="4"/>
        <v>45</v>
      </c>
      <c r="AK2" s="238">
        <f t="shared" si="4"/>
        <v>46</v>
      </c>
      <c r="AL2" s="238">
        <f t="shared" si="4"/>
        <v>47</v>
      </c>
      <c r="AM2" s="238">
        <f>AH2+5</f>
        <v>48</v>
      </c>
    </row>
    <row r="3" spans="1:39" ht="23.25" x14ac:dyDescent="0.35">
      <c r="B3" s="1"/>
      <c r="C3" s="229"/>
      <c r="D3" s="175"/>
      <c r="E3" s="117">
        <v>2006</v>
      </c>
      <c r="F3" s="117">
        <v>2015</v>
      </c>
      <c r="G3" s="117">
        <v>2018</v>
      </c>
      <c r="H3" s="117">
        <v>2019</v>
      </c>
      <c r="I3" s="117">
        <v>2020</v>
      </c>
      <c r="J3" s="26">
        <v>2021</v>
      </c>
      <c r="K3" s="4">
        <v>2022</v>
      </c>
      <c r="L3" s="4">
        <v>2023</v>
      </c>
      <c r="M3" s="4">
        <v>2024</v>
      </c>
      <c r="N3" s="117">
        <v>2025</v>
      </c>
      <c r="O3" s="26">
        <v>2026</v>
      </c>
      <c r="P3" s="4">
        <v>2027</v>
      </c>
      <c r="Q3" s="4">
        <v>2028</v>
      </c>
      <c r="R3" s="4">
        <v>2029</v>
      </c>
      <c r="S3" s="117">
        <v>2030</v>
      </c>
      <c r="T3" s="4">
        <v>2031</v>
      </c>
      <c r="U3" s="117">
        <v>2032</v>
      </c>
      <c r="V3" s="4">
        <v>2033</v>
      </c>
      <c r="W3" s="117">
        <v>2034</v>
      </c>
      <c r="X3" s="4">
        <v>2035</v>
      </c>
      <c r="Y3" s="117">
        <v>2036</v>
      </c>
      <c r="Z3" s="4">
        <v>2037</v>
      </c>
      <c r="AA3" s="117">
        <v>2038</v>
      </c>
      <c r="AB3" s="4">
        <v>2039</v>
      </c>
      <c r="AC3" s="118">
        <v>2040</v>
      </c>
      <c r="AD3" s="4">
        <v>2041</v>
      </c>
      <c r="AE3" s="118">
        <v>2042</v>
      </c>
      <c r="AF3" s="4">
        <v>2043</v>
      </c>
      <c r="AG3" s="118">
        <v>2044</v>
      </c>
      <c r="AH3" s="4">
        <v>2045</v>
      </c>
      <c r="AI3" s="118">
        <v>2046</v>
      </c>
      <c r="AJ3" s="4">
        <v>2047</v>
      </c>
      <c r="AK3" s="118">
        <v>2048</v>
      </c>
      <c r="AL3" s="4">
        <v>2049</v>
      </c>
      <c r="AM3" s="118">
        <v>2050</v>
      </c>
    </row>
    <row r="4" spans="1:39" x14ac:dyDescent="0.25">
      <c r="A4" s="181" t="str">
        <f>Résultats!B1</f>
        <v>TEND</v>
      </c>
      <c r="C4" s="231" t="s">
        <v>181</v>
      </c>
      <c r="D4" s="82" t="s">
        <v>45</v>
      </c>
      <c r="E4" s="83">
        <f t="shared" ref="E4:F4" si="5">E44</f>
        <v>32001.800439999999</v>
      </c>
      <c r="F4" s="83">
        <f t="shared" si="5"/>
        <v>35911.307350000003</v>
      </c>
      <c r="G4" s="83">
        <f>G44</f>
        <v>36708.886160000002</v>
      </c>
      <c r="H4" s="83">
        <f t="shared" ref="H4:AM4" si="6">H44</f>
        <v>37113.743849999999</v>
      </c>
      <c r="I4" s="83">
        <f t="shared" si="6"/>
        <v>37033.338620000002</v>
      </c>
      <c r="J4" s="83">
        <f t="shared" si="6"/>
        <v>37409.700570000001</v>
      </c>
      <c r="K4" s="83">
        <f t="shared" si="6"/>
        <v>37836.800909999998</v>
      </c>
      <c r="L4" s="83">
        <f t="shared" si="6"/>
        <v>37961.527029999997</v>
      </c>
      <c r="M4" s="83">
        <f t="shared" si="6"/>
        <v>37978.188540000003</v>
      </c>
      <c r="N4" s="83">
        <f t="shared" si="6"/>
        <v>37947.284699999997</v>
      </c>
      <c r="O4" s="83">
        <f t="shared" si="6"/>
        <v>37941.73158</v>
      </c>
      <c r="P4" s="83">
        <f t="shared" si="6"/>
        <v>37968.841469999999</v>
      </c>
      <c r="Q4" s="83">
        <f t="shared" si="6"/>
        <v>38029.415269999998</v>
      </c>
      <c r="R4" s="83">
        <f t="shared" si="6"/>
        <v>38115.245060000001</v>
      </c>
      <c r="S4" s="83">
        <f t="shared" si="6"/>
        <v>38219.041290000001</v>
      </c>
      <c r="T4" s="83">
        <f t="shared" si="6"/>
        <v>38332.181940000002</v>
      </c>
      <c r="U4" s="83">
        <f t="shared" si="6"/>
        <v>38412.900589999997</v>
      </c>
      <c r="V4" s="83">
        <f t="shared" si="6"/>
        <v>38480.194929999998</v>
      </c>
      <c r="W4" s="83">
        <f t="shared" si="6"/>
        <v>38540.575980000001</v>
      </c>
      <c r="X4" s="83">
        <f t="shared" si="6"/>
        <v>38561.841359999999</v>
      </c>
      <c r="Y4" s="83">
        <f t="shared" si="6"/>
        <v>38603.390619999998</v>
      </c>
      <c r="Z4" s="83">
        <f t="shared" si="6"/>
        <v>38653.253709999997</v>
      </c>
      <c r="AA4" s="83">
        <f t="shared" si="6"/>
        <v>38707.50462</v>
      </c>
      <c r="AB4" s="83">
        <f t="shared" si="6"/>
        <v>38765.845300000001</v>
      </c>
      <c r="AC4" s="83">
        <f t="shared" si="6"/>
        <v>38828.313739999998</v>
      </c>
      <c r="AD4" s="83">
        <f t="shared" si="6"/>
        <v>38924.910920000002</v>
      </c>
      <c r="AE4" s="83">
        <f t="shared" si="6"/>
        <v>39037.462149999999</v>
      </c>
      <c r="AF4" s="83">
        <f t="shared" si="6"/>
        <v>39158.201439999997</v>
      </c>
      <c r="AG4" s="83">
        <f t="shared" si="6"/>
        <v>39284.068720000003</v>
      </c>
      <c r="AH4" s="83">
        <f t="shared" si="6"/>
        <v>39412.794699999999</v>
      </c>
      <c r="AI4" s="83">
        <f t="shared" si="6"/>
        <v>39363.160230000001</v>
      </c>
      <c r="AJ4" s="83">
        <f t="shared" si="6"/>
        <v>39245.45708</v>
      </c>
      <c r="AK4" s="83">
        <f t="shared" si="6"/>
        <v>39101.122109999997</v>
      </c>
      <c r="AL4" s="83">
        <f t="shared" si="6"/>
        <v>38946.03168</v>
      </c>
      <c r="AM4" s="128">
        <f t="shared" si="6"/>
        <v>38788.121030000002</v>
      </c>
    </row>
    <row r="5" spans="1:39" x14ac:dyDescent="0.25">
      <c r="C5" s="231" t="s">
        <v>182</v>
      </c>
      <c r="D5" s="82" t="s">
        <v>186</v>
      </c>
      <c r="E5" s="184"/>
      <c r="F5" s="184"/>
      <c r="G5" s="184">
        <f t="shared" ref="G5:AM5" si="7">G4/1000</f>
        <v>36.708886159999999</v>
      </c>
      <c r="H5" s="184">
        <f t="shared" si="7"/>
        <v>37.113743849999999</v>
      </c>
      <c r="I5" s="184">
        <f t="shared" si="7"/>
        <v>37.033338620000002</v>
      </c>
      <c r="J5" s="184">
        <f t="shared" si="7"/>
        <v>37.409700569999998</v>
      </c>
      <c r="K5" s="184">
        <f t="shared" si="7"/>
        <v>37.836800910000001</v>
      </c>
      <c r="L5" s="184">
        <f t="shared" si="7"/>
        <v>37.961527029999999</v>
      </c>
      <c r="M5" s="184">
        <f t="shared" si="7"/>
        <v>37.978188540000005</v>
      </c>
      <c r="N5" s="184">
        <f t="shared" si="7"/>
        <v>37.947284699999997</v>
      </c>
      <c r="O5" s="184">
        <f t="shared" si="7"/>
        <v>37.941731580000003</v>
      </c>
      <c r="P5" s="184">
        <f t="shared" si="7"/>
        <v>37.968841470000001</v>
      </c>
      <c r="Q5" s="184">
        <f t="shared" si="7"/>
        <v>38.029415270000001</v>
      </c>
      <c r="R5" s="184">
        <f t="shared" si="7"/>
        <v>38.115245059999999</v>
      </c>
      <c r="S5" s="184">
        <f t="shared" si="7"/>
        <v>38.21904129</v>
      </c>
      <c r="T5" s="184">
        <f t="shared" si="7"/>
        <v>38.332181940000005</v>
      </c>
      <c r="U5" s="184">
        <f t="shared" si="7"/>
        <v>38.41290059</v>
      </c>
      <c r="V5" s="184">
        <f t="shared" si="7"/>
        <v>38.480194929999996</v>
      </c>
      <c r="W5" s="184">
        <f t="shared" si="7"/>
        <v>38.54057598</v>
      </c>
      <c r="X5" s="184">
        <f t="shared" si="7"/>
        <v>38.561841359999995</v>
      </c>
      <c r="Y5" s="184">
        <f t="shared" si="7"/>
        <v>38.603390619999999</v>
      </c>
      <c r="Z5" s="184">
        <f t="shared" si="7"/>
        <v>38.653253709999994</v>
      </c>
      <c r="AA5" s="184">
        <f t="shared" si="7"/>
        <v>38.707504620000002</v>
      </c>
      <c r="AB5" s="184">
        <f t="shared" si="7"/>
        <v>38.765845300000002</v>
      </c>
      <c r="AC5" s="184">
        <f t="shared" si="7"/>
        <v>38.828313739999999</v>
      </c>
      <c r="AD5" s="184">
        <f t="shared" si="7"/>
        <v>38.924910920000002</v>
      </c>
      <c r="AE5" s="184">
        <f t="shared" si="7"/>
        <v>39.037462149999996</v>
      </c>
      <c r="AF5" s="184">
        <f t="shared" si="7"/>
        <v>39.158201439999999</v>
      </c>
      <c r="AG5" s="184">
        <f t="shared" si="7"/>
        <v>39.28406872</v>
      </c>
      <c r="AH5" s="184">
        <f t="shared" si="7"/>
        <v>39.412794699999999</v>
      </c>
      <c r="AI5" s="184">
        <f t="shared" si="7"/>
        <v>39.363160229999998</v>
      </c>
      <c r="AJ5" s="184">
        <f t="shared" si="7"/>
        <v>39.245457080000001</v>
      </c>
      <c r="AK5" s="184">
        <f t="shared" si="7"/>
        <v>39.101122109999999</v>
      </c>
      <c r="AL5" s="184">
        <f t="shared" si="7"/>
        <v>38.946031679999997</v>
      </c>
      <c r="AM5" s="232">
        <f t="shared" si="7"/>
        <v>38.788121029999999</v>
      </c>
    </row>
    <row r="6" spans="1:39" x14ac:dyDescent="0.25">
      <c r="C6" s="187" t="s">
        <v>183</v>
      </c>
      <c r="D6" s="3" t="s">
        <v>187</v>
      </c>
      <c r="E6" s="185"/>
      <c r="F6" s="185"/>
      <c r="G6" s="185">
        <f>G93</f>
        <v>1.0441160623327396E-2</v>
      </c>
      <c r="H6" s="185">
        <f t="shared" ref="H6:AM6" si="8">H93</f>
        <v>1.3610154069649322E-2</v>
      </c>
      <c r="I6" s="185">
        <f t="shared" si="8"/>
        <v>1.6743396067054352E-2</v>
      </c>
      <c r="J6" s="185">
        <f t="shared" si="8"/>
        <v>2.1580334664517739E-2</v>
      </c>
      <c r="K6" s="185">
        <f t="shared" si="8"/>
        <v>2.8098364222938745E-2</v>
      </c>
      <c r="L6" s="185">
        <f t="shared" si="8"/>
        <v>3.5338321610188399E-2</v>
      </c>
      <c r="M6" s="185">
        <f t="shared" si="8"/>
        <v>4.3476663750324301E-2</v>
      </c>
      <c r="N6" s="185">
        <f t="shared" si="8"/>
        <v>5.2714394634934186E-2</v>
      </c>
      <c r="O6" s="185">
        <f t="shared" si="8"/>
        <v>6.3349157402899953E-2</v>
      </c>
      <c r="P6" s="185">
        <f t="shared" si="8"/>
        <v>7.5404864624646128E-2</v>
      </c>
      <c r="Q6" s="185">
        <f t="shared" si="8"/>
        <v>8.883329691016835E-2</v>
      </c>
      <c r="R6" s="185">
        <f t="shared" si="8"/>
        <v>0.10349380188400656</v>
      </c>
      <c r="S6" s="185">
        <f t="shared" si="8"/>
        <v>0.11921504012692621</v>
      </c>
      <c r="T6" s="185">
        <f t="shared" si="8"/>
        <v>0.13579515366872957</v>
      </c>
      <c r="U6" s="185">
        <f t="shared" si="8"/>
        <v>0.15279650734128539</v>
      </c>
      <c r="V6" s="185">
        <f t="shared" si="8"/>
        <v>0.17020536400385641</v>
      </c>
      <c r="W6" s="185">
        <f t="shared" si="8"/>
        <v>0.18793203139357961</v>
      </c>
      <c r="X6" s="185">
        <f t="shared" si="8"/>
        <v>0.20561815290347432</v>
      </c>
      <c r="Y6" s="185">
        <f t="shared" si="8"/>
        <v>0.22359884298681329</v>
      </c>
      <c r="Z6" s="185">
        <f t="shared" si="8"/>
        <v>0.24167897693909299</v>
      </c>
      <c r="AA6" s="185">
        <f t="shared" si="8"/>
        <v>0.25973957605123449</v>
      </c>
      <c r="AB6" s="185">
        <f t="shared" si="8"/>
        <v>0.27770206522492619</v>
      </c>
      <c r="AC6" s="185">
        <f t="shared" si="8"/>
        <v>0.29550153470043539</v>
      </c>
      <c r="AD6" s="185">
        <f t="shared" si="8"/>
        <v>0.31339471566348803</v>
      </c>
      <c r="AE6" s="185">
        <f t="shared" si="8"/>
        <v>0.33118031572654372</v>
      </c>
      <c r="AF6" s="185">
        <f t="shared" si="8"/>
        <v>0.34875087383482239</v>
      </c>
      <c r="AG6" s="185">
        <f t="shared" si="8"/>
        <v>0.36604422170453832</v>
      </c>
      <c r="AH6" s="185">
        <f t="shared" si="8"/>
        <v>0.38301264969672399</v>
      </c>
      <c r="AI6" s="185">
        <f t="shared" si="8"/>
        <v>0.39851326820158617</v>
      </c>
      <c r="AJ6" s="185">
        <f t="shared" si="8"/>
        <v>0.41331516809537433</v>
      </c>
      <c r="AK6" s="185">
        <f t="shared" si="8"/>
        <v>0.42768698051565973</v>
      </c>
      <c r="AL6" s="185">
        <f t="shared" si="8"/>
        <v>0.44172012674745509</v>
      </c>
      <c r="AM6" s="233">
        <f t="shared" si="8"/>
        <v>0.45545209282853472</v>
      </c>
    </row>
    <row r="7" spans="1:39" x14ac:dyDescent="0.25">
      <c r="C7" s="234" t="s">
        <v>188</v>
      </c>
      <c r="D7" s="7" t="s">
        <v>211</v>
      </c>
      <c r="E7" s="235"/>
      <c r="F7" s="235"/>
      <c r="G7" s="235">
        <f>G101</f>
        <v>0.98955883928677613</v>
      </c>
      <c r="H7" s="235">
        <f t="shared" ref="H7:AM7" si="9">H101</f>
        <v>0.98638984598154467</v>
      </c>
      <c r="I7" s="235">
        <f t="shared" si="9"/>
        <v>0.98325660383033531</v>
      </c>
      <c r="J7" s="235">
        <f t="shared" si="9"/>
        <v>0.97841966554933057</v>
      </c>
      <c r="K7" s="235">
        <f t="shared" si="9"/>
        <v>0.97190163585634914</v>
      </c>
      <c r="L7" s="235">
        <f t="shared" si="9"/>
        <v>0.96466167841615402</v>
      </c>
      <c r="M7" s="235">
        <f t="shared" si="9"/>
        <v>0.95652333632866826</v>
      </c>
      <c r="N7" s="235">
        <f t="shared" si="9"/>
        <v>0.94728560539141815</v>
      </c>
      <c r="O7" s="235">
        <f t="shared" si="9"/>
        <v>0.93665084275523736</v>
      </c>
      <c r="P7" s="235">
        <f t="shared" si="9"/>
        <v>0.92459513540169125</v>
      </c>
      <c r="Q7" s="235">
        <f t="shared" si="9"/>
        <v>0.9111667030372409</v>
      </c>
      <c r="R7" s="235">
        <f t="shared" si="9"/>
        <v>0.89650619814222976</v>
      </c>
      <c r="S7" s="235">
        <f t="shared" si="9"/>
        <v>0.88078495989923877</v>
      </c>
      <c r="T7" s="235">
        <f t="shared" si="9"/>
        <v>0.8642048462530072</v>
      </c>
      <c r="U7" s="235">
        <f t="shared" si="9"/>
        <v>0.84720349258061589</v>
      </c>
      <c r="V7" s="235">
        <f t="shared" si="9"/>
        <v>0.82979463612608062</v>
      </c>
      <c r="W7" s="235">
        <f t="shared" si="9"/>
        <v>0.81206796873615372</v>
      </c>
      <c r="X7" s="235">
        <f t="shared" si="9"/>
        <v>0.79438184691499913</v>
      </c>
      <c r="Y7" s="235">
        <f t="shared" si="9"/>
        <v>0.7764011569613779</v>
      </c>
      <c r="Z7" s="235">
        <f t="shared" si="9"/>
        <v>0.75832102285393876</v>
      </c>
      <c r="AA7" s="235">
        <f t="shared" si="9"/>
        <v>0.74026042394876557</v>
      </c>
      <c r="AB7" s="235">
        <f t="shared" si="9"/>
        <v>0.72229793477507376</v>
      </c>
      <c r="AC7" s="235">
        <f t="shared" si="9"/>
        <v>0.70449846529956472</v>
      </c>
      <c r="AD7" s="235">
        <f t="shared" si="9"/>
        <v>0.68660528433651191</v>
      </c>
      <c r="AE7" s="235">
        <f t="shared" si="9"/>
        <v>0.66881968427345628</v>
      </c>
      <c r="AF7" s="235">
        <f t="shared" si="9"/>
        <v>0.65124912616517772</v>
      </c>
      <c r="AG7" s="235">
        <f t="shared" si="9"/>
        <v>0.63395577829546157</v>
      </c>
      <c r="AH7" s="235">
        <f t="shared" si="9"/>
        <v>0.61698735030327601</v>
      </c>
      <c r="AI7" s="235">
        <f t="shared" si="9"/>
        <v>0.60148673179841383</v>
      </c>
      <c r="AJ7" s="235">
        <f t="shared" si="9"/>
        <v>0.58668483190462561</v>
      </c>
      <c r="AK7" s="235">
        <f t="shared" si="9"/>
        <v>0.57231301974008753</v>
      </c>
      <c r="AL7" s="235">
        <f t="shared" si="9"/>
        <v>0.55827987325254491</v>
      </c>
      <c r="AM7" s="236">
        <f t="shared" si="9"/>
        <v>0.54454790691365429</v>
      </c>
    </row>
    <row r="8" spans="1:39" x14ac:dyDescent="0.25">
      <c r="C8" s="182" t="s">
        <v>180</v>
      </c>
      <c r="E8" s="183"/>
      <c r="F8" s="183"/>
      <c r="G8" s="183">
        <f>SUM(G6:G7)</f>
        <v>0.99999999991010358</v>
      </c>
      <c r="H8" s="183">
        <f t="shared" ref="H8:AM8" si="10">SUM(H6:H7)</f>
        <v>1.0000000000511939</v>
      </c>
      <c r="I8" s="183">
        <f t="shared" si="10"/>
        <v>0.99999999989738964</v>
      </c>
      <c r="J8" s="183">
        <f t="shared" si="10"/>
        <v>1.0000000002138483</v>
      </c>
      <c r="K8" s="183">
        <f t="shared" si="10"/>
        <v>1.0000000000792879</v>
      </c>
      <c r="L8" s="183">
        <f t="shared" si="10"/>
        <v>1.0000000000263425</v>
      </c>
      <c r="M8" s="183">
        <f t="shared" si="10"/>
        <v>1.0000000000789926</v>
      </c>
      <c r="N8" s="183">
        <f t="shared" si="10"/>
        <v>1.0000000000263523</v>
      </c>
      <c r="O8" s="183">
        <f t="shared" si="10"/>
        <v>1.0000000001581373</v>
      </c>
      <c r="P8" s="183">
        <f t="shared" si="10"/>
        <v>1.0000000000263374</v>
      </c>
      <c r="Q8" s="183">
        <f t="shared" si="10"/>
        <v>0.99999999994740929</v>
      </c>
      <c r="R8" s="183">
        <f t="shared" si="10"/>
        <v>1.0000000000262363</v>
      </c>
      <c r="S8" s="183">
        <f t="shared" si="10"/>
        <v>1.0000000000261651</v>
      </c>
      <c r="T8" s="183">
        <f t="shared" si="10"/>
        <v>0.99999999992173683</v>
      </c>
      <c r="U8" s="183">
        <f t="shared" si="10"/>
        <v>0.99999999992190125</v>
      </c>
      <c r="V8" s="183">
        <f t="shared" si="10"/>
        <v>1.000000000129937</v>
      </c>
      <c r="W8" s="183">
        <f t="shared" si="10"/>
        <v>1.0000000001297333</v>
      </c>
      <c r="X8" s="183">
        <f t="shared" si="10"/>
        <v>0.99999999981847343</v>
      </c>
      <c r="Y8" s="183">
        <f t="shared" si="10"/>
        <v>0.99999999994819122</v>
      </c>
      <c r="Z8" s="183">
        <f t="shared" si="10"/>
        <v>0.99999999979303178</v>
      </c>
      <c r="AA8" s="183">
        <f t="shared" si="10"/>
        <v>1</v>
      </c>
      <c r="AB8" s="183">
        <f t="shared" si="10"/>
        <v>1</v>
      </c>
      <c r="AC8" s="183">
        <f t="shared" si="10"/>
        <v>1</v>
      </c>
      <c r="AD8" s="183">
        <f t="shared" si="10"/>
        <v>1</v>
      </c>
      <c r="AE8" s="183">
        <f t="shared" si="10"/>
        <v>1</v>
      </c>
      <c r="AF8" s="183">
        <f t="shared" si="10"/>
        <v>1</v>
      </c>
      <c r="AG8" s="183">
        <f t="shared" si="10"/>
        <v>0.99999999999999989</v>
      </c>
      <c r="AH8" s="183">
        <f t="shared" si="10"/>
        <v>1</v>
      </c>
      <c r="AI8" s="183">
        <f t="shared" si="10"/>
        <v>1</v>
      </c>
      <c r="AJ8" s="183">
        <f t="shared" si="10"/>
        <v>1</v>
      </c>
      <c r="AK8" s="183">
        <f t="shared" si="10"/>
        <v>1.0000000002557472</v>
      </c>
      <c r="AL8" s="183">
        <f t="shared" si="10"/>
        <v>1</v>
      </c>
      <c r="AM8" s="183">
        <f t="shared" si="10"/>
        <v>0.99999999974218901</v>
      </c>
    </row>
    <row r="12" spans="1:39" x14ac:dyDescent="0.25">
      <c r="C12" s="186"/>
      <c r="E12" s="26"/>
      <c r="F12" s="26"/>
      <c r="G12" s="26"/>
      <c r="H12" s="26"/>
      <c r="I12" s="26">
        <v>2020</v>
      </c>
      <c r="J12" s="118">
        <v>2030</v>
      </c>
      <c r="K12" s="118">
        <v>2050</v>
      </c>
    </row>
    <row r="13" spans="1:39" x14ac:dyDescent="0.25">
      <c r="C13" s="187" t="s">
        <v>183</v>
      </c>
      <c r="E13" s="167"/>
      <c r="F13" s="167"/>
      <c r="G13" s="167"/>
      <c r="H13" s="167"/>
      <c r="I13" s="167">
        <f>I93</f>
        <v>1.6743396067054352E-2</v>
      </c>
      <c r="J13" s="168">
        <f>S93</f>
        <v>0.11921504012692621</v>
      </c>
      <c r="K13" s="168">
        <f>AM93</f>
        <v>0.45545209282853472</v>
      </c>
    </row>
    <row r="14" spans="1:39" x14ac:dyDescent="0.25">
      <c r="C14" s="188" t="s">
        <v>169</v>
      </c>
      <c r="E14" s="189"/>
      <c r="F14" s="189"/>
      <c r="G14" s="189"/>
      <c r="H14" s="189"/>
      <c r="I14" s="189">
        <f>I93</f>
        <v>1.6743396067054352E-2</v>
      </c>
      <c r="J14" s="189">
        <f>S93</f>
        <v>0.11921504012692621</v>
      </c>
      <c r="K14" s="189">
        <f>AM93</f>
        <v>0.45545209282853472</v>
      </c>
    </row>
    <row r="15" spans="1:39" x14ac:dyDescent="0.25">
      <c r="C15" s="187" t="s">
        <v>184</v>
      </c>
      <c r="E15" s="167"/>
      <c r="F15" s="167"/>
      <c r="G15" s="167"/>
      <c r="H15" s="167"/>
      <c r="I15" s="167">
        <f>I101</f>
        <v>0.98325660383033531</v>
      </c>
      <c r="J15" s="167">
        <f>S101</f>
        <v>0.88078495989923877</v>
      </c>
      <c r="K15" s="168">
        <f>AM101</f>
        <v>0.54454790691365429</v>
      </c>
    </row>
    <row r="16" spans="1:39" x14ac:dyDescent="0.25">
      <c r="C16" s="188" t="s">
        <v>166</v>
      </c>
      <c r="E16" s="190"/>
      <c r="F16" s="190"/>
      <c r="G16" s="190"/>
      <c r="H16" s="190"/>
      <c r="I16" s="190">
        <f>I102+I103</f>
        <v>0.14796722729018699</v>
      </c>
      <c r="J16" s="190">
        <f>S102+S103</f>
        <v>0.18623325025325352</v>
      </c>
      <c r="K16" s="190">
        <f>AM102+AM103</f>
        <v>0.16340617783722533</v>
      </c>
    </row>
    <row r="17" spans="1:39" x14ac:dyDescent="0.25">
      <c r="C17" s="191" t="s">
        <v>167</v>
      </c>
      <c r="E17" s="189"/>
      <c r="F17" s="189"/>
      <c r="G17" s="189"/>
      <c r="H17" s="189"/>
      <c r="I17" s="189">
        <f>I104+I105+I106</f>
        <v>0.71524390865194953</v>
      </c>
      <c r="J17" s="189">
        <f>S104+S105+S106</f>
        <v>0.62589845625612206</v>
      </c>
      <c r="K17" s="189">
        <f>AM104+AM105+AM106</f>
        <v>0.35971150637094934</v>
      </c>
    </row>
    <row r="18" spans="1:39" x14ac:dyDescent="0.25">
      <c r="C18" s="191" t="s">
        <v>168</v>
      </c>
      <c r="E18" s="189"/>
      <c r="F18" s="189"/>
      <c r="G18" s="189"/>
      <c r="H18" s="189"/>
      <c r="I18" s="189">
        <f>I107+I108</f>
        <v>0.12004546791250116</v>
      </c>
      <c r="J18" s="189">
        <f>S107+S108</f>
        <v>6.865325329043595E-2</v>
      </c>
      <c r="K18" s="189">
        <f>AM107+AM108</f>
        <v>2.1430222718370227E-2</v>
      </c>
    </row>
    <row r="19" spans="1:39" x14ac:dyDescent="0.25">
      <c r="C19" s="192" t="s">
        <v>180</v>
      </c>
      <c r="E19" s="193"/>
      <c r="F19" s="193"/>
      <c r="G19" s="193"/>
      <c r="H19" s="193"/>
      <c r="I19" s="193">
        <f>SUM(I16:I18)</f>
        <v>0.98325660385463765</v>
      </c>
      <c r="J19" s="193">
        <f>SUM(J16:J18)</f>
        <v>0.88078495979981153</v>
      </c>
      <c r="K19" s="193">
        <f>SUM(K16:K18)</f>
        <v>0.54454790692654487</v>
      </c>
    </row>
    <row r="23" spans="1:39" ht="23.25" x14ac:dyDescent="0.35">
      <c r="B23" s="1"/>
      <c r="C23" s="11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</row>
    <row r="24" spans="1:39" ht="23.25" x14ac:dyDescent="0.35">
      <c r="A24" s="15" t="s">
        <v>189</v>
      </c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</row>
    <row r="25" spans="1:39" x14ac:dyDescent="0.25">
      <c r="C25" s="12"/>
      <c r="D25" s="12"/>
      <c r="E25" s="117">
        <v>2006</v>
      </c>
      <c r="F25" s="117">
        <v>2015</v>
      </c>
      <c r="G25" s="117">
        <v>2018</v>
      </c>
      <c r="H25" s="117">
        <v>2019</v>
      </c>
      <c r="I25" s="117">
        <v>2020</v>
      </c>
      <c r="J25" s="26">
        <v>2021</v>
      </c>
      <c r="K25" s="4">
        <v>2022</v>
      </c>
      <c r="L25" s="4">
        <v>2023</v>
      </c>
      <c r="M25" s="4">
        <v>2024</v>
      </c>
      <c r="N25" s="117">
        <v>2025</v>
      </c>
      <c r="O25" s="26">
        <v>2026</v>
      </c>
      <c r="P25" s="4">
        <v>2027</v>
      </c>
      <c r="Q25" s="4">
        <v>2028</v>
      </c>
      <c r="R25" s="4">
        <v>2029</v>
      </c>
      <c r="S25" s="117">
        <v>2030</v>
      </c>
      <c r="T25" s="4">
        <v>2031</v>
      </c>
      <c r="U25" s="117">
        <v>2032</v>
      </c>
      <c r="V25" s="4">
        <v>2033</v>
      </c>
      <c r="W25" s="117">
        <v>2034</v>
      </c>
      <c r="X25" s="4">
        <v>2035</v>
      </c>
      <c r="Y25" s="117">
        <v>2036</v>
      </c>
      <c r="Z25" s="4">
        <v>2037</v>
      </c>
      <c r="AA25" s="117">
        <v>2038</v>
      </c>
      <c r="AB25" s="4">
        <v>2039</v>
      </c>
      <c r="AC25" s="118">
        <v>2040</v>
      </c>
      <c r="AD25" s="4"/>
      <c r="AE25" s="4"/>
      <c r="AF25" s="4"/>
      <c r="AG25" s="4"/>
      <c r="AH25" s="4">
        <v>2045</v>
      </c>
      <c r="AI25" s="4"/>
      <c r="AJ25" s="4"/>
      <c r="AK25" s="4"/>
      <c r="AL25" s="4"/>
      <c r="AM25" s="118">
        <v>2050</v>
      </c>
    </row>
    <row r="26" spans="1:39" x14ac:dyDescent="0.25">
      <c r="A26" s="181" t="str">
        <f>Résultats!B1</f>
        <v>TEND</v>
      </c>
      <c r="B26" s="23" t="s">
        <v>190</v>
      </c>
      <c r="C26" s="74" t="s">
        <v>161</v>
      </c>
      <c r="D26" s="74" t="s">
        <v>64</v>
      </c>
      <c r="E26" s="75">
        <f>VLOOKUP($D26,Résultats!$B$2:$AZ$251,E$2,FALSE)</f>
        <v>2373</v>
      </c>
      <c r="F26" s="75">
        <f>VLOOKUP($D26,Résultats!$B$2:$AZ$251,F$2,FALSE)</f>
        <v>1940.3869999999999</v>
      </c>
      <c r="G26" s="75">
        <f>VLOOKUP($D26,Résultats!$B$2:$AZ$251,G$2,FALSE)</f>
        <v>2203.7420000000002</v>
      </c>
      <c r="H26" s="75">
        <f>VLOOKUP($D26,Résultats!$B$2:$AZ$251,H$2,FALSE)</f>
        <v>2240.3020000000001</v>
      </c>
      <c r="I26" s="75">
        <f>VLOOKUP($D26,Résultats!$B$2:$AZ$251,I$2,FALSE)</f>
        <v>1775.2819629999999</v>
      </c>
      <c r="J26" s="75">
        <f>VLOOKUP($D26,Résultats!$B$2:$AZ$251,J$2,FALSE)</f>
        <v>2228.0288850000002</v>
      </c>
      <c r="K26" s="75">
        <f>VLOOKUP($D26,Résultats!$B$2:$AZ$251,K$2,FALSE)</f>
        <v>2505.4170340000001</v>
      </c>
      <c r="L26" s="75">
        <f>VLOOKUP($D26,Résultats!$B$2:$AZ$251,L$2,FALSE)</f>
        <v>2350.4202949999999</v>
      </c>
      <c r="M26" s="75">
        <f>VLOOKUP($D26,Résultats!$B$2:$AZ$251,M$2,FALSE)</f>
        <v>2249.6925110000002</v>
      </c>
      <c r="N26" s="75">
        <f>VLOOKUP($D26,Résultats!$B$2:$AZ$251,N$2,FALSE)</f>
        <v>2203.1072530000001</v>
      </c>
      <c r="O26" s="75">
        <f>VLOOKUP($D26,Résultats!$B$2:$AZ$251,O$2,FALSE)</f>
        <v>2226.6400979999999</v>
      </c>
      <c r="P26" s="75">
        <f>VLOOKUP($D26,Résultats!$B$2:$AZ$251,P$2,FALSE)</f>
        <v>2258.9764460000001</v>
      </c>
      <c r="Q26" s="75">
        <f>VLOOKUP($D26,Résultats!$B$2:$AZ$251,Q$2,FALSE)</f>
        <v>2294.0350680000001</v>
      </c>
      <c r="R26" s="75">
        <f>VLOOKUP($D26,Résultats!$B$2:$AZ$251,R$2,FALSE)</f>
        <v>2322.8542120000002</v>
      </c>
      <c r="S26" s="75">
        <f>VLOOKUP($D26,Résultats!$B$2:$AZ$251,S$2,FALSE)</f>
        <v>2345.8694700000001</v>
      </c>
      <c r="T26" s="75">
        <f>VLOOKUP($D26,Résultats!$B$2:$AZ$251,T$2,FALSE)</f>
        <v>2361.3195529999998</v>
      </c>
      <c r="U26" s="75">
        <f>VLOOKUP($D26,Résultats!$B$2:$AZ$251,U$2,FALSE)</f>
        <v>2335.5528760000002</v>
      </c>
      <c r="V26" s="75">
        <f>VLOOKUP($D26,Résultats!$B$2:$AZ$251,V$2,FALSE)</f>
        <v>2326.8767320000002</v>
      </c>
      <c r="W26" s="75">
        <f>VLOOKUP($D26,Résultats!$B$2:$AZ$251,W$2,FALSE)</f>
        <v>2323.9219320000002</v>
      </c>
      <c r="X26" s="75">
        <f>VLOOKUP($D26,Résultats!$B$2:$AZ$251,X$2,FALSE)</f>
        <v>2288.3580790000001</v>
      </c>
      <c r="Y26" s="75">
        <f>VLOOKUP($D26,Résultats!$B$2:$AZ$251,Y$2,FALSE)</f>
        <v>2309.8928700000001</v>
      </c>
      <c r="Z26" s="75">
        <f>VLOOKUP($D26,Résultats!$B$2:$AZ$251,Z$2,FALSE)</f>
        <v>2320.650772</v>
      </c>
      <c r="AA26" s="75">
        <f>VLOOKUP($D26,Résultats!$B$2:$AZ$251,AA$2,FALSE)</f>
        <v>2327.97172</v>
      </c>
      <c r="AB26" s="75">
        <f>VLOOKUP($D26,Résultats!$B$2:$AZ$251,AB$2,FALSE)</f>
        <v>2335.2527140000002</v>
      </c>
      <c r="AC26" s="75">
        <f>VLOOKUP($D26,Résultats!$B$2:$AZ$251,AC$2,FALSE)</f>
        <v>2342.8122800000001</v>
      </c>
      <c r="AD26" s="75">
        <f>VLOOKUP($D26,Résultats!$B$2:$AZ$251,AD$2,FALSE)</f>
        <v>2394.1305390000002</v>
      </c>
      <c r="AE26" s="75">
        <f>VLOOKUP($D26,Résultats!$B$2:$AZ$251,AE$2,FALSE)</f>
        <v>2429.5102120000001</v>
      </c>
      <c r="AF26" s="75">
        <f>VLOOKUP($D26,Résultats!$B$2:$AZ$251,AF$2,FALSE)</f>
        <v>2458.3118789999999</v>
      </c>
      <c r="AG26" s="75">
        <f>VLOOKUP($D26,Résultats!$B$2:$AZ$251,AG$2,FALSE)</f>
        <v>2484.795071</v>
      </c>
      <c r="AH26" s="75">
        <f>VLOOKUP($D26,Résultats!$B$2:$AZ$251,AH$2,FALSE)</f>
        <v>2509.57863</v>
      </c>
      <c r="AI26" s="75">
        <f>VLOOKUP($D26,Résultats!$B$2:$AZ$251,AI$2,FALSE)</f>
        <v>2353.5847250000002</v>
      </c>
      <c r="AJ26" s="75">
        <f>VLOOKUP($D26,Résultats!$B$2:$AZ$251,AJ$2,FALSE)</f>
        <v>2297.2146520000001</v>
      </c>
      <c r="AK26" s="75">
        <f>VLOOKUP($D26,Résultats!$B$2:$AZ$251,AK$2,FALSE)</f>
        <v>2278.2241130000002</v>
      </c>
      <c r="AL26" s="75">
        <f>VLOOKUP($D26,Résultats!$B$2:$AZ$251,AL$2,FALSE)</f>
        <v>2273.5506909999999</v>
      </c>
      <c r="AM26" s="75">
        <f>VLOOKUP($D26,Résultats!$B$2:$AZ$251,AM$2,FALSE)</f>
        <v>2276.2163260000002</v>
      </c>
    </row>
    <row r="27" spans="1:39" x14ac:dyDescent="0.25">
      <c r="C27" s="76" t="s">
        <v>118</v>
      </c>
      <c r="D27" s="76" t="s">
        <v>73</v>
      </c>
      <c r="E27" s="77">
        <f>VLOOKUP($D27,Résultats!$B$2:$AZ$251,E$2,FALSE)</f>
        <v>2.1857379159999999</v>
      </c>
      <c r="F27" s="77">
        <f>VLOOKUP($D27,Résultats!$B$2:$AZ$251,F$2,FALSE)</f>
        <v>45.291866370000001</v>
      </c>
      <c r="G27" s="77">
        <f>VLOOKUP($D27,Résultats!$B$2:$AZ$251,G$2,FALSE)</f>
        <v>109.4636642</v>
      </c>
      <c r="H27" s="77">
        <f>VLOOKUP($D27,Résultats!$B$2:$AZ$251,H$2,FALSE)</f>
        <v>141.00456399999999</v>
      </c>
      <c r="I27" s="77">
        <f>VLOOKUP($D27,Résultats!$B$2:$AZ$251,I$2,FALSE)</f>
        <v>140.1962729</v>
      </c>
      <c r="J27" s="77">
        <f>VLOOKUP($D27,Résultats!$B$2:$AZ$251,J$2,FALSE)</f>
        <v>218.2531946</v>
      </c>
      <c r="K27" s="77">
        <f>VLOOKUP($D27,Résultats!$B$2:$AZ$251,K$2,FALSE)</f>
        <v>300.68912499999999</v>
      </c>
      <c r="L27" s="77">
        <f>VLOOKUP($D27,Résultats!$B$2:$AZ$251,L$2,FALSE)</f>
        <v>340.88280359999999</v>
      </c>
      <c r="M27" s="77">
        <f>VLOOKUP($D27,Résultats!$B$2:$AZ$251,M$2,FALSE)</f>
        <v>388.57984950000002</v>
      </c>
      <c r="N27" s="77">
        <f>VLOOKUP($D27,Résultats!$B$2:$AZ$251,N$2,FALSE)</f>
        <v>446.33055719999999</v>
      </c>
      <c r="O27" s="77">
        <f>VLOOKUP($D27,Résultats!$B$2:$AZ$251,O$2,FALSE)</f>
        <v>520.87729950000005</v>
      </c>
      <c r="P27" s="77">
        <f>VLOOKUP($D27,Résultats!$B$2:$AZ$251,P$2,FALSE)</f>
        <v>600.84549070000003</v>
      </c>
      <c r="Q27" s="77">
        <f>VLOOKUP($D27,Résultats!$B$2:$AZ$251,Q$2,FALSE)</f>
        <v>683.65683090000005</v>
      </c>
      <c r="R27" s="77">
        <f>VLOOKUP($D27,Résultats!$B$2:$AZ$251,R$2,FALSE)</f>
        <v>765.13553869999998</v>
      </c>
      <c r="S27" s="77">
        <f>VLOOKUP($D27,Résultats!$B$2:$AZ$251,S$2,FALSE)</f>
        <v>843.63360309999996</v>
      </c>
      <c r="T27" s="77">
        <f>VLOOKUP($D27,Résultats!$B$2:$AZ$251,T$2,FALSE)</f>
        <v>917.05673420000005</v>
      </c>
      <c r="U27" s="77">
        <f>VLOOKUP($D27,Résultats!$B$2:$AZ$251,U$2,FALSE)</f>
        <v>970.22807079999995</v>
      </c>
      <c r="V27" s="77">
        <f>VLOOKUP($D27,Résultats!$B$2:$AZ$251,V$2,FALSE)</f>
        <v>1025.4348339999999</v>
      </c>
      <c r="W27" s="77">
        <f>VLOOKUP($D27,Résultats!$B$2:$AZ$251,W$2,FALSE)</f>
        <v>1078.739949</v>
      </c>
      <c r="X27" s="77">
        <f>VLOOKUP($D27,Résultats!$B$2:$AZ$251,X$2,FALSE)</f>
        <v>1112.0651949999999</v>
      </c>
      <c r="Y27" s="77">
        <f>VLOOKUP($D27,Résultats!$B$2:$AZ$251,Y$2,FALSE)</f>
        <v>1169.0715090000001</v>
      </c>
      <c r="Z27" s="77">
        <f>VLOOKUP($D27,Résultats!$B$2:$AZ$251,Z$2,FALSE)</f>
        <v>1217.7508330000001</v>
      </c>
      <c r="AA27" s="77">
        <f>VLOOKUP($D27,Résultats!$B$2:$AZ$251,AA$2,FALSE)</f>
        <v>1261.702544</v>
      </c>
      <c r="AB27" s="77">
        <f>VLOOKUP($D27,Résultats!$B$2:$AZ$251,AB$2,FALSE)</f>
        <v>1302.888629</v>
      </c>
      <c r="AC27" s="77">
        <f>VLOOKUP($D27,Résultats!$B$2:$AZ$251,AC$2,FALSE)</f>
        <v>1341.7271940000001</v>
      </c>
      <c r="AD27" s="77">
        <f>VLOOKUP($D27,Résultats!$B$2:$AZ$251,AD$2,FALSE)</f>
        <v>1403.9597220000001</v>
      </c>
      <c r="AE27" s="77">
        <f>VLOOKUP($D27,Résultats!$B$2:$AZ$251,AE$2,FALSE)</f>
        <v>1455.700351</v>
      </c>
      <c r="AF27" s="77">
        <f>VLOOKUP($D27,Résultats!$B$2:$AZ$251,AF$2,FALSE)</f>
        <v>1502.1759609999999</v>
      </c>
      <c r="AG27" s="77">
        <f>VLOOKUP($D27,Résultats!$B$2:$AZ$251,AG$2,FALSE)</f>
        <v>1545.927518</v>
      </c>
      <c r="AH27" s="77">
        <f>VLOOKUP($D27,Résultats!$B$2:$AZ$251,AH$2,FALSE)</f>
        <v>1587.389923</v>
      </c>
      <c r="AI27" s="77">
        <f>VLOOKUP($D27,Résultats!$B$2:$AZ$251,AI$2,FALSE)</f>
        <v>1511.606057</v>
      </c>
      <c r="AJ27" s="77">
        <f>VLOOKUP($D27,Résultats!$B$2:$AZ$251,AJ$2,FALSE)</f>
        <v>1496.3778400000001</v>
      </c>
      <c r="AK27" s="77">
        <f>VLOOKUP($D27,Résultats!$B$2:$AZ$251,AK$2,FALSE)</f>
        <v>1503.578575</v>
      </c>
      <c r="AL27" s="77">
        <f>VLOOKUP($D27,Résultats!$B$2:$AZ$251,AL$2,FALSE)</f>
        <v>1518.9033870000001</v>
      </c>
      <c r="AM27" s="77">
        <f>VLOOKUP($D27,Résultats!$B$2:$AZ$251,AM$2,FALSE)</f>
        <v>1538.0877370000001</v>
      </c>
    </row>
    <row r="28" spans="1:39" x14ac:dyDescent="0.25">
      <c r="C28" s="56" t="s">
        <v>27</v>
      </c>
      <c r="D28" s="78" t="s">
        <v>74</v>
      </c>
      <c r="E28" s="31">
        <f>VLOOKUP($D28,Résultats!$B$2:$AZ$251,E$2,FALSE)</f>
        <v>6.5096432799999996E-3</v>
      </c>
      <c r="F28" s="31">
        <f>VLOOKUP($D28,Résultats!$B$2:$AZ$251,F$2,FALSE)</f>
        <v>0.80042231490000004</v>
      </c>
      <c r="G28" s="31">
        <f>VLOOKUP($D28,Résultats!$B$2:$AZ$251,G$2,FALSE)</f>
        <v>1.568036808</v>
      </c>
      <c r="H28" s="31">
        <f>VLOOKUP($D28,Résultats!$B$2:$AZ$251,H$2,FALSE)</f>
        <v>2.2756619499999999</v>
      </c>
      <c r="I28" s="31">
        <f>VLOOKUP($D28,Résultats!$B$2:$AZ$251,I$2,FALSE)</f>
        <v>2.5162166990000001</v>
      </c>
      <c r="J28" s="31">
        <f>VLOOKUP($D28,Résultats!$B$2:$AZ$251,J$2,FALSE)</f>
        <v>4.3659259009999998</v>
      </c>
      <c r="K28" s="31">
        <f>VLOOKUP($D28,Résultats!$B$2:$AZ$251,K$2,FALSE)</f>
        <v>9.6375142490000005</v>
      </c>
      <c r="L28" s="31">
        <f>VLOOKUP($D28,Résultats!$B$2:$AZ$251,L$2,FALSE)</f>
        <v>13.669931180000001</v>
      </c>
      <c r="M28" s="31">
        <f>VLOOKUP($D28,Résultats!$B$2:$AZ$251,M$2,FALSE)</f>
        <v>16.571126370000002</v>
      </c>
      <c r="N28" s="31">
        <f>VLOOKUP($D28,Résultats!$B$2:$AZ$251,N$2,FALSE)</f>
        <v>20.204202909999999</v>
      </c>
      <c r="O28" s="31">
        <f>VLOOKUP($D28,Résultats!$B$2:$AZ$251,O$2,FALSE)</f>
        <v>24.940166690000002</v>
      </c>
      <c r="P28" s="31">
        <f>VLOOKUP($D28,Résultats!$B$2:$AZ$251,P$2,FALSE)</f>
        <v>30.315375119999999</v>
      </c>
      <c r="Q28" s="31">
        <f>VLOOKUP($D28,Résultats!$B$2:$AZ$251,Q$2,FALSE)</f>
        <v>36.210525609999998</v>
      </c>
      <c r="R28" s="31">
        <f>VLOOKUP($D28,Résultats!$B$2:$AZ$251,R$2,FALSE)</f>
        <v>42.398225320000002</v>
      </c>
      <c r="S28" s="31">
        <f>VLOOKUP($D28,Résultats!$B$2:$AZ$251,S$2,FALSE)</f>
        <v>48.76341987</v>
      </c>
      <c r="T28" s="31">
        <f>VLOOKUP($D28,Résultats!$B$2:$AZ$251,T$2,FALSE)</f>
        <v>55.15656903</v>
      </c>
      <c r="U28" s="31">
        <f>VLOOKUP($D28,Résultats!$B$2:$AZ$251,U$2,FALSE)</f>
        <v>60.595452889999997</v>
      </c>
      <c r="V28" s="31">
        <f>VLOOKUP($D28,Résultats!$B$2:$AZ$251,V$2,FALSE)</f>
        <v>66.39959064</v>
      </c>
      <c r="W28" s="31">
        <f>VLOOKUP($D28,Résultats!$B$2:$AZ$251,W$2,FALSE)</f>
        <v>72.327256000000006</v>
      </c>
      <c r="X28" s="31">
        <f>VLOOKUP($D28,Résultats!$B$2:$AZ$251,X$2,FALSE)</f>
        <v>77.115470290000005</v>
      </c>
      <c r="Y28" s="31">
        <f>VLOOKUP($D28,Résultats!$B$2:$AZ$251,Y$2,FALSE)</f>
        <v>83.772919580000007</v>
      </c>
      <c r="Z28" s="31">
        <f>VLOOKUP($D28,Résultats!$B$2:$AZ$251,Z$2,FALSE)</f>
        <v>90.088410530000004</v>
      </c>
      <c r="AA28" s="31">
        <f>VLOOKUP($D28,Résultats!$B$2:$AZ$251,AA$2,FALSE)</f>
        <v>96.287136939999996</v>
      </c>
      <c r="AB28" s="31">
        <f>VLOOKUP($D28,Résultats!$B$2:$AZ$251,AB$2,FALSE)</f>
        <v>102.4962809</v>
      </c>
      <c r="AC28" s="31">
        <f>VLOOKUP($D28,Résultats!$B$2:$AZ$251,AC$2,FALSE)</f>
        <v>108.73601069999999</v>
      </c>
      <c r="AD28" s="31">
        <f>VLOOKUP($D28,Résultats!$B$2:$AZ$251,AD$2,FALSE)</f>
        <v>118.1921926</v>
      </c>
      <c r="AE28" s="31">
        <f>VLOOKUP($D28,Résultats!$B$2:$AZ$251,AE$2,FALSE)</f>
        <v>127.1914302</v>
      </c>
      <c r="AF28" s="31">
        <f>VLOOKUP($D28,Résultats!$B$2:$AZ$251,AF$2,FALSE)</f>
        <v>136.1245524</v>
      </c>
      <c r="AG28" s="31">
        <f>VLOOKUP($D28,Résultats!$B$2:$AZ$251,AG$2,FALSE)</f>
        <v>145.1995067</v>
      </c>
      <c r="AH28" s="31">
        <f>VLOOKUP($D28,Résultats!$B$2:$AZ$251,AH$2,FALSE)</f>
        <v>154.4493081</v>
      </c>
      <c r="AI28" s="31">
        <f>VLOOKUP($D28,Résultats!$B$2:$AZ$251,AI$2,FALSE)</f>
        <v>152.257409</v>
      </c>
      <c r="AJ28" s="31">
        <f>VLOOKUP($D28,Résultats!$B$2:$AZ$251,AJ$2,FALSE)</f>
        <v>156.00306560000001</v>
      </c>
      <c r="AK28" s="31">
        <f>VLOOKUP($D28,Résultats!$B$2:$AZ$251,AK$2,FALSE)</f>
        <v>162.20508050000001</v>
      </c>
      <c r="AL28" s="31">
        <f>VLOOKUP($D28,Résultats!$B$2:$AZ$251,AL$2,FALSE)</f>
        <v>169.50789109999999</v>
      </c>
      <c r="AM28" s="31">
        <f>VLOOKUP($D28,Résultats!$B$2:$AZ$251,AM$2,FALSE)</f>
        <v>177.52052639999999</v>
      </c>
    </row>
    <row r="29" spans="1:39" x14ac:dyDescent="0.25">
      <c r="C29" s="56" t="s">
        <v>28</v>
      </c>
      <c r="D29" s="78" t="s">
        <v>75</v>
      </c>
      <c r="E29" s="31">
        <f>VLOOKUP($D29,Résultats!$B$2:$AZ$251,E$2,FALSE)</f>
        <v>1.49221054E-2</v>
      </c>
      <c r="F29" s="31">
        <f>VLOOKUP($D29,Résultats!$B$2:$AZ$251,F$2,FALSE)</f>
        <v>0.75297541440000004</v>
      </c>
      <c r="G29" s="31">
        <f>VLOOKUP($D29,Résultats!$B$2:$AZ$251,G$2,FALSE)</f>
        <v>1.5812250699999999</v>
      </c>
      <c r="H29" s="31">
        <f>VLOOKUP($D29,Résultats!$B$2:$AZ$251,H$2,FALSE)</f>
        <v>2.2039118200000001</v>
      </c>
      <c r="I29" s="31">
        <f>VLOOKUP($D29,Résultats!$B$2:$AZ$251,I$2,FALSE)</f>
        <v>2.3557007849999998</v>
      </c>
      <c r="J29" s="31">
        <f>VLOOKUP($D29,Résultats!$B$2:$AZ$251,J$2,FALSE)</f>
        <v>3.9559382570000001</v>
      </c>
      <c r="K29" s="31">
        <f>VLOOKUP($D29,Résultats!$B$2:$AZ$251,K$2,FALSE)</f>
        <v>7.7108222480000004</v>
      </c>
      <c r="L29" s="31">
        <f>VLOOKUP($D29,Résultats!$B$2:$AZ$251,L$2,FALSE)</f>
        <v>10.37663429</v>
      </c>
      <c r="M29" s="31">
        <f>VLOOKUP($D29,Résultats!$B$2:$AZ$251,M$2,FALSE)</f>
        <v>12.40239296</v>
      </c>
      <c r="N29" s="31">
        <f>VLOOKUP($D29,Résultats!$B$2:$AZ$251,N$2,FALSE)</f>
        <v>14.91614985</v>
      </c>
      <c r="O29" s="31">
        <f>VLOOKUP($D29,Résultats!$B$2:$AZ$251,O$2,FALSE)</f>
        <v>18.17696231</v>
      </c>
      <c r="P29" s="31">
        <f>VLOOKUP($D29,Résultats!$B$2:$AZ$251,P$2,FALSE)</f>
        <v>21.82960864</v>
      </c>
      <c r="Q29" s="31">
        <f>VLOOKUP($D29,Résultats!$B$2:$AZ$251,Q$2,FALSE)</f>
        <v>25.782351070000001</v>
      </c>
      <c r="R29" s="31">
        <f>VLOOKUP($D29,Résultats!$B$2:$AZ$251,R$2,FALSE)</f>
        <v>29.87051129</v>
      </c>
      <c r="S29" s="31">
        <f>VLOOKUP($D29,Résultats!$B$2:$AZ$251,S$2,FALSE)</f>
        <v>34.01338681</v>
      </c>
      <c r="T29" s="31">
        <f>VLOOKUP($D29,Résultats!$B$2:$AZ$251,T$2,FALSE)</f>
        <v>38.108070269999999</v>
      </c>
      <c r="U29" s="31">
        <f>VLOOKUP($D29,Résultats!$B$2:$AZ$251,U$2,FALSE)</f>
        <v>41.484484549999998</v>
      </c>
      <c r="V29" s="31">
        <f>VLOOKUP($D29,Résultats!$B$2:$AZ$251,V$2,FALSE)</f>
        <v>45.055267569999998</v>
      </c>
      <c r="W29" s="31">
        <f>VLOOKUP($D29,Résultats!$B$2:$AZ$251,W$2,FALSE)</f>
        <v>48.651686779999999</v>
      </c>
      <c r="X29" s="31">
        <f>VLOOKUP($D29,Résultats!$B$2:$AZ$251,X$2,FALSE)</f>
        <v>51.430296329999997</v>
      </c>
      <c r="Y29" s="31">
        <f>VLOOKUP($D29,Résultats!$B$2:$AZ$251,Y$2,FALSE)</f>
        <v>55.398234309999999</v>
      </c>
      <c r="Z29" s="31">
        <f>VLOOKUP($D29,Résultats!$B$2:$AZ$251,Z$2,FALSE)</f>
        <v>59.076689569999999</v>
      </c>
      <c r="AA29" s="31">
        <f>VLOOKUP($D29,Résultats!$B$2:$AZ$251,AA$2,FALSE)</f>
        <v>62.61751623</v>
      </c>
      <c r="AB29" s="31">
        <f>VLOOKUP($D29,Résultats!$B$2:$AZ$251,AB$2,FALSE)</f>
        <v>66.104590090000002</v>
      </c>
      <c r="AC29" s="31">
        <f>VLOOKUP($D29,Résultats!$B$2:$AZ$251,AC$2,FALSE)</f>
        <v>69.550455850000006</v>
      </c>
      <c r="AD29" s="31">
        <f>VLOOKUP($D29,Résultats!$B$2:$AZ$251,AD$2,FALSE)</f>
        <v>74.782913879999995</v>
      </c>
      <c r="AE29" s="31">
        <f>VLOOKUP($D29,Résultats!$B$2:$AZ$251,AE$2,FALSE)</f>
        <v>79.60459899</v>
      </c>
      <c r="AF29" s="31">
        <f>VLOOKUP($D29,Résultats!$B$2:$AZ$251,AF$2,FALSE)</f>
        <v>84.264851010000001</v>
      </c>
      <c r="AG29" s="31">
        <f>VLOOKUP($D29,Résultats!$B$2:$AZ$251,AG$2,FALSE)</f>
        <v>88.889325369999995</v>
      </c>
      <c r="AH29" s="31">
        <f>VLOOKUP($D29,Résultats!$B$2:$AZ$251,AH$2,FALSE)</f>
        <v>93.492270039999994</v>
      </c>
      <c r="AI29" s="31">
        <f>VLOOKUP($D29,Résultats!$B$2:$AZ$251,AI$2,FALSE)</f>
        <v>91.121206770000001</v>
      </c>
      <c r="AJ29" s="31">
        <f>VLOOKUP($D29,Résultats!$B$2:$AZ$251,AJ$2,FALSE)</f>
        <v>92.278463970000004</v>
      </c>
      <c r="AK29" s="31">
        <f>VLOOKUP($D29,Résultats!$B$2:$AZ$251,AK$2,FALSE)</f>
        <v>94.805334139999999</v>
      </c>
      <c r="AL29" s="31">
        <f>VLOOKUP($D29,Résultats!$B$2:$AZ$251,AL$2,FALSE)</f>
        <v>97.866661530000002</v>
      </c>
      <c r="AM29" s="31">
        <f>VLOOKUP($D29,Résultats!$B$2:$AZ$251,AM$2,FALSE)</f>
        <v>101.21273720000001</v>
      </c>
    </row>
    <row r="30" spans="1:39" x14ac:dyDescent="0.25">
      <c r="C30" s="56" t="s">
        <v>29</v>
      </c>
      <c r="D30" s="78" t="s">
        <v>76</v>
      </c>
      <c r="E30" s="31">
        <f>VLOOKUP($D30,Résultats!$B$2:$AZ$251,E$2,FALSE)</f>
        <v>6.1090498399999998E-2</v>
      </c>
      <c r="F30" s="31">
        <f>VLOOKUP($D30,Résultats!$B$2:$AZ$251,F$2,FALSE)</f>
        <v>1.427507539</v>
      </c>
      <c r="G30" s="31">
        <f>VLOOKUP($D30,Résultats!$B$2:$AZ$251,G$2,FALSE)</f>
        <v>3.3730422240000002</v>
      </c>
      <c r="H30" s="31">
        <f>VLOOKUP($D30,Résultats!$B$2:$AZ$251,H$2,FALSE)</f>
        <v>4.3996342220000004</v>
      </c>
      <c r="I30" s="31">
        <f>VLOOKUP($D30,Résultats!$B$2:$AZ$251,I$2,FALSE)</f>
        <v>4.4264882160000001</v>
      </c>
      <c r="J30" s="31">
        <f>VLOOKUP($D30,Résultats!$B$2:$AZ$251,J$2,FALSE)</f>
        <v>6.9791215659999999</v>
      </c>
      <c r="K30" s="31">
        <f>VLOOKUP($D30,Résultats!$B$2:$AZ$251,K$2,FALSE)</f>
        <v>10.20626375</v>
      </c>
      <c r="L30" s="31">
        <f>VLOOKUP($D30,Résultats!$B$2:$AZ$251,L$2,FALSE)</f>
        <v>11.88780055</v>
      </c>
      <c r="M30" s="31">
        <f>VLOOKUP($D30,Résultats!$B$2:$AZ$251,M$2,FALSE)</f>
        <v>13.64062592</v>
      </c>
      <c r="N30" s="31">
        <f>VLOOKUP($D30,Résultats!$B$2:$AZ$251,N$2,FALSE)</f>
        <v>15.75951455</v>
      </c>
      <c r="O30" s="31">
        <f>VLOOKUP($D30,Résultats!$B$2:$AZ$251,O$2,FALSE)</f>
        <v>18.481465679999999</v>
      </c>
      <c r="P30" s="31">
        <f>VLOOKUP($D30,Résultats!$B$2:$AZ$251,P$2,FALSE)</f>
        <v>21.401962600000001</v>
      </c>
      <c r="Q30" s="31">
        <f>VLOOKUP($D30,Résultats!$B$2:$AZ$251,Q$2,FALSE)</f>
        <v>24.423534960000001</v>
      </c>
      <c r="R30" s="31">
        <f>VLOOKUP($D30,Résultats!$B$2:$AZ$251,R$2,FALSE)</f>
        <v>27.391075950000001</v>
      </c>
      <c r="S30" s="31">
        <f>VLOOKUP($D30,Résultats!$B$2:$AZ$251,S$2,FALSE)</f>
        <v>30.23971899</v>
      </c>
      <c r="T30" s="31">
        <f>VLOOKUP($D30,Résultats!$B$2:$AZ$251,T$2,FALSE)</f>
        <v>32.889169680000002</v>
      </c>
      <c r="U30" s="31">
        <f>VLOOKUP($D30,Résultats!$B$2:$AZ$251,U$2,FALSE)</f>
        <v>34.790624970000003</v>
      </c>
      <c r="V30" s="31">
        <f>VLOOKUP($D30,Résultats!$B$2:$AZ$251,V$2,FALSE)</f>
        <v>36.739830179999998</v>
      </c>
      <c r="W30" s="31">
        <f>VLOOKUP($D30,Résultats!$B$2:$AZ$251,W$2,FALSE)</f>
        <v>38.592090069999998</v>
      </c>
      <c r="X30" s="31">
        <f>VLOOKUP($D30,Résultats!$B$2:$AZ$251,X$2,FALSE)</f>
        <v>39.698705949999997</v>
      </c>
      <c r="Y30" s="31">
        <f>VLOOKUP($D30,Résultats!$B$2:$AZ$251,Y$2,FALSE)</f>
        <v>41.615471960000001</v>
      </c>
      <c r="Z30" s="31">
        <f>VLOOKUP($D30,Résultats!$B$2:$AZ$251,Z$2,FALSE)</f>
        <v>43.195940909999997</v>
      </c>
      <c r="AA30" s="31">
        <f>VLOOKUP($D30,Résultats!$B$2:$AZ$251,AA$2,FALSE)</f>
        <v>44.566358610000002</v>
      </c>
      <c r="AB30" s="31">
        <f>VLOOKUP($D30,Résultats!$B$2:$AZ$251,AB$2,FALSE)</f>
        <v>45.794046059999999</v>
      </c>
      <c r="AC30" s="31">
        <f>VLOOKUP($D30,Résultats!$B$2:$AZ$251,AC$2,FALSE)</f>
        <v>46.891341429999997</v>
      </c>
      <c r="AD30" s="31">
        <f>VLOOKUP($D30,Résultats!$B$2:$AZ$251,AD$2,FALSE)</f>
        <v>48.644217359999999</v>
      </c>
      <c r="AE30" s="31">
        <f>VLOOKUP($D30,Résultats!$B$2:$AZ$251,AE$2,FALSE)</f>
        <v>49.932240020000002</v>
      </c>
      <c r="AF30" s="31">
        <f>VLOOKUP($D30,Résultats!$B$2:$AZ$251,AF$2,FALSE)</f>
        <v>50.933503479999999</v>
      </c>
      <c r="AG30" s="31">
        <f>VLOOKUP($D30,Résultats!$B$2:$AZ$251,AG$2,FALSE)</f>
        <v>51.728814470000003</v>
      </c>
      <c r="AH30" s="31">
        <f>VLOOKUP($D30,Résultats!$B$2:$AZ$251,AH$2,FALSE)</f>
        <v>52.325687209999998</v>
      </c>
      <c r="AI30" s="31">
        <f>VLOOKUP($D30,Résultats!$B$2:$AZ$251,AI$2,FALSE)</f>
        <v>48.995971079999997</v>
      </c>
      <c r="AJ30" s="31">
        <f>VLOOKUP($D30,Résultats!$B$2:$AZ$251,AJ$2,FALSE)</f>
        <v>47.587168310000003</v>
      </c>
      <c r="AK30" s="31">
        <f>VLOOKUP($D30,Résultats!$B$2:$AZ$251,AK$2,FALSE)</f>
        <v>46.800965589999997</v>
      </c>
      <c r="AL30" s="31">
        <f>VLOOKUP($D30,Résultats!$B$2:$AZ$251,AL$2,FALSE)</f>
        <v>46.153207440000003</v>
      </c>
      <c r="AM30" s="31">
        <f>VLOOKUP($D30,Résultats!$B$2:$AZ$251,AM$2,FALSE)</f>
        <v>45.4919674</v>
      </c>
    </row>
    <row r="31" spans="1:39" x14ac:dyDescent="0.25">
      <c r="C31" s="56" t="s">
        <v>30</v>
      </c>
      <c r="D31" s="78" t="s">
        <v>77</v>
      </c>
      <c r="E31" s="31">
        <f>VLOOKUP($D31,Résultats!$B$2:$AZ$251,E$2,FALSE)</f>
        <v>1.435125972</v>
      </c>
      <c r="F31" s="31">
        <f>VLOOKUP($D31,Résultats!$B$2:$AZ$251,F$2,FALSE)</f>
        <v>29.499495970000002</v>
      </c>
      <c r="G31" s="31">
        <f>VLOOKUP($D31,Résultats!$B$2:$AZ$251,G$2,FALSE)</f>
        <v>71.489222789999999</v>
      </c>
      <c r="H31" s="31">
        <f>VLOOKUP($D31,Résultats!$B$2:$AZ$251,H$2,FALSE)</f>
        <v>91.953524590000001</v>
      </c>
      <c r="I31" s="31">
        <f>VLOOKUP($D31,Résultats!$B$2:$AZ$251,I$2,FALSE)</f>
        <v>91.292145719999894</v>
      </c>
      <c r="J31" s="31">
        <f>VLOOKUP($D31,Résultats!$B$2:$AZ$251,J$2,FALSE)</f>
        <v>141.88171579999999</v>
      </c>
      <c r="K31" s="31">
        <f>VLOOKUP($D31,Résultats!$B$2:$AZ$251,K$2,FALSE)</f>
        <v>193.502782</v>
      </c>
      <c r="L31" s="31">
        <f>VLOOKUP($D31,Résultats!$B$2:$AZ$251,L$2,FALSE)</f>
        <v>217.84132690000001</v>
      </c>
      <c r="M31" s="31">
        <f>VLOOKUP($D31,Résultats!$B$2:$AZ$251,M$2,FALSE)</f>
        <v>247.76634670000001</v>
      </c>
      <c r="N31" s="31">
        <f>VLOOKUP($D31,Résultats!$B$2:$AZ$251,N$2,FALSE)</f>
        <v>283.92846939999998</v>
      </c>
      <c r="O31" s="31">
        <f>VLOOKUP($D31,Résultats!$B$2:$AZ$251,O$2,FALSE)</f>
        <v>330.57864000000001</v>
      </c>
      <c r="P31" s="31">
        <f>VLOOKUP($D31,Résultats!$B$2:$AZ$251,P$2,FALSE)</f>
        <v>380.45110089999997</v>
      </c>
      <c r="Q31" s="31">
        <f>VLOOKUP($D31,Résultats!$B$2:$AZ$251,Q$2,FALSE)</f>
        <v>431.90640009999998</v>
      </c>
      <c r="R31" s="31">
        <f>VLOOKUP($D31,Résultats!$B$2:$AZ$251,R$2,FALSE)</f>
        <v>482.30942820000001</v>
      </c>
      <c r="S31" s="31">
        <f>VLOOKUP($D31,Résultats!$B$2:$AZ$251,S$2,FALSE)</f>
        <v>530.63451810000004</v>
      </c>
      <c r="T31" s="31">
        <f>VLOOKUP($D31,Résultats!$B$2:$AZ$251,T$2,FALSE)</f>
        <v>575.58045030000005</v>
      </c>
      <c r="U31" s="31">
        <f>VLOOKUP($D31,Résultats!$B$2:$AZ$251,U$2,FALSE)</f>
        <v>607.66141170000003</v>
      </c>
      <c r="V31" s="31">
        <f>VLOOKUP($D31,Résultats!$B$2:$AZ$251,V$2,FALSE)</f>
        <v>640.87773879999997</v>
      </c>
      <c r="W31" s="31">
        <f>VLOOKUP($D31,Résultats!$B$2:$AZ$251,W$2,FALSE)</f>
        <v>672.76120590000005</v>
      </c>
      <c r="X31" s="31">
        <f>VLOOKUP($D31,Résultats!$B$2:$AZ$251,X$2,FALSE)</f>
        <v>692.06672049999997</v>
      </c>
      <c r="Y31" s="31">
        <f>VLOOKUP($D31,Résultats!$B$2:$AZ$251,Y$2,FALSE)</f>
        <v>725.9766717</v>
      </c>
      <c r="Z31" s="31">
        <f>VLOOKUP($D31,Résultats!$B$2:$AZ$251,Z$2,FALSE)</f>
        <v>754.566914</v>
      </c>
      <c r="AA31" s="31">
        <f>VLOOKUP($D31,Résultats!$B$2:$AZ$251,AA$2,FALSE)</f>
        <v>780.09177269999998</v>
      </c>
      <c r="AB31" s="31">
        <f>VLOOKUP($D31,Résultats!$B$2:$AZ$251,AB$2,FALSE)</f>
        <v>803.77764239999999</v>
      </c>
      <c r="AC31" s="31">
        <f>VLOOKUP($D31,Résultats!$B$2:$AZ$251,AC$2,FALSE)</f>
        <v>825.89014629999997</v>
      </c>
      <c r="AD31" s="31">
        <f>VLOOKUP($D31,Résultats!$B$2:$AZ$251,AD$2,FALSE)</f>
        <v>861.63661139999999</v>
      </c>
      <c r="AE31" s="31">
        <f>VLOOKUP($D31,Résultats!$B$2:$AZ$251,AE$2,FALSE)</f>
        <v>890.69779549999998</v>
      </c>
      <c r="AF31" s="31">
        <f>VLOOKUP($D31,Résultats!$B$2:$AZ$251,AF$2,FALSE)</f>
        <v>916.31118409999999</v>
      </c>
      <c r="AG31" s="31">
        <f>VLOOKUP($D31,Résultats!$B$2:$AZ$251,AG$2,FALSE)</f>
        <v>940.04095729999995</v>
      </c>
      <c r="AH31" s="31">
        <f>VLOOKUP($D31,Résultats!$B$2:$AZ$251,AH$2,FALSE)</f>
        <v>962.15758319999998</v>
      </c>
      <c r="AI31" s="31">
        <f>VLOOKUP($D31,Résultats!$B$2:$AZ$251,AI$2,FALSE)</f>
        <v>913.23324990000003</v>
      </c>
      <c r="AJ31" s="31">
        <f>VLOOKUP($D31,Résultats!$B$2:$AZ$251,AJ$2,FALSE)</f>
        <v>900.99350400000003</v>
      </c>
      <c r="AK31" s="31">
        <f>VLOOKUP($D31,Résultats!$B$2:$AZ$251,AK$2,FALSE)</f>
        <v>902.19862360000002</v>
      </c>
      <c r="AL31" s="31">
        <f>VLOOKUP($D31,Résultats!$B$2:$AZ$251,AL$2,FALSE)</f>
        <v>908.15915570000004</v>
      </c>
      <c r="AM31" s="31">
        <f>VLOOKUP($D31,Résultats!$B$2:$AZ$251,AM$2,FALSE)</f>
        <v>916.27875510000001</v>
      </c>
    </row>
    <row r="32" spans="1:39" x14ac:dyDescent="0.25">
      <c r="C32" s="56" t="s">
        <v>31</v>
      </c>
      <c r="D32" s="78" t="s">
        <v>78</v>
      </c>
      <c r="E32" s="31">
        <f>VLOOKUP($D32,Résultats!$B$2:$AZ$251,E$2,FALSE)</f>
        <v>0.56563792660000001</v>
      </c>
      <c r="F32" s="31">
        <f>VLOOKUP($D32,Résultats!$B$2:$AZ$251,F$2,FALSE)</f>
        <v>11.26518186</v>
      </c>
      <c r="G32" s="31">
        <f>VLOOKUP($D32,Résultats!$B$2:$AZ$251,G$2,FALSE)</f>
        <v>27.501972769999998</v>
      </c>
      <c r="H32" s="31">
        <f>VLOOKUP($D32,Résultats!$B$2:$AZ$251,H$2,FALSE)</f>
        <v>35.234044150000003</v>
      </c>
      <c r="I32" s="31">
        <f>VLOOKUP($D32,Résultats!$B$2:$AZ$251,I$2,FALSE)</f>
        <v>34.841131519999998</v>
      </c>
      <c r="J32" s="31">
        <f>VLOOKUP($D32,Résultats!$B$2:$AZ$251,J$2,FALSE)</f>
        <v>53.901370499999999</v>
      </c>
      <c r="K32" s="31">
        <f>VLOOKUP($D32,Résultats!$B$2:$AZ$251,K$2,FALSE)</f>
        <v>71.529575609999995</v>
      </c>
      <c r="L32" s="31">
        <f>VLOOKUP($D32,Résultats!$B$2:$AZ$251,L$2,FALSE)</f>
        <v>79.036418119999894</v>
      </c>
      <c r="M32" s="31">
        <f>VLOOKUP($D32,Résultats!$B$2:$AZ$251,M$2,FALSE)</f>
        <v>89.360714509999994</v>
      </c>
      <c r="N32" s="31">
        <f>VLOOKUP($D32,Résultats!$B$2:$AZ$251,N$2,FALSE)</f>
        <v>101.7758063</v>
      </c>
      <c r="O32" s="31">
        <f>VLOOKUP($D32,Résultats!$B$2:$AZ$251,O$2,FALSE)</f>
        <v>117.7728888</v>
      </c>
      <c r="P32" s="31">
        <f>VLOOKUP($D32,Résultats!$B$2:$AZ$251,P$2,FALSE)</f>
        <v>134.72327989999999</v>
      </c>
      <c r="Q32" s="31">
        <f>VLOOKUP($D32,Résultats!$B$2:$AZ$251,Q$2,FALSE)</f>
        <v>152.04399369999999</v>
      </c>
      <c r="R32" s="31">
        <f>VLOOKUP($D32,Résultats!$B$2:$AZ$251,R$2,FALSE)</f>
        <v>168.8139157</v>
      </c>
      <c r="S32" s="31">
        <f>VLOOKUP($D32,Résultats!$B$2:$AZ$251,S$2,FALSE)</f>
        <v>184.6896102</v>
      </c>
      <c r="T32" s="31">
        <f>VLOOKUP($D32,Résultats!$B$2:$AZ$251,T$2,FALSE)</f>
        <v>199.23600819999999</v>
      </c>
      <c r="U32" s="31">
        <f>VLOOKUP($D32,Résultats!$B$2:$AZ$251,U$2,FALSE)</f>
        <v>209.20796490000001</v>
      </c>
      <c r="V32" s="31">
        <f>VLOOKUP($D32,Résultats!$B$2:$AZ$251,V$2,FALSE)</f>
        <v>219.4650398</v>
      </c>
      <c r="W32" s="31">
        <f>VLOOKUP($D32,Résultats!$B$2:$AZ$251,W$2,FALSE)</f>
        <v>229.1581951</v>
      </c>
      <c r="X32" s="31">
        <f>VLOOKUP($D32,Résultats!$B$2:$AZ$251,X$2,FALSE)</f>
        <v>234.48502740000001</v>
      </c>
      <c r="Y32" s="31">
        <f>VLOOKUP($D32,Résultats!$B$2:$AZ$251,Y$2,FALSE)</f>
        <v>244.6677761</v>
      </c>
      <c r="Z32" s="31">
        <f>VLOOKUP($D32,Résultats!$B$2:$AZ$251,Z$2,FALSE)</f>
        <v>252.9548939</v>
      </c>
      <c r="AA32" s="31">
        <f>VLOOKUP($D32,Résultats!$B$2:$AZ$251,AA$2,FALSE)</f>
        <v>260.12517630000002</v>
      </c>
      <c r="AB32" s="31">
        <f>VLOOKUP($D32,Résultats!$B$2:$AZ$251,AB$2,FALSE)</f>
        <v>266.60160300000001</v>
      </c>
      <c r="AC32" s="31">
        <f>VLOOKUP($D32,Résultats!$B$2:$AZ$251,AC$2,FALSE)</f>
        <v>272.48162120000001</v>
      </c>
      <c r="AD32" s="31">
        <f>VLOOKUP($D32,Résultats!$B$2:$AZ$251,AD$2,FALSE)</f>
        <v>282.29756209999999</v>
      </c>
      <c r="AE32" s="31">
        <f>VLOOKUP($D32,Résultats!$B$2:$AZ$251,AE$2,FALSE)</f>
        <v>289.7838016</v>
      </c>
      <c r="AF32" s="31">
        <f>VLOOKUP($D32,Résultats!$B$2:$AZ$251,AF$2,FALSE)</f>
        <v>296.03210469999999</v>
      </c>
      <c r="AG32" s="31">
        <f>VLOOKUP($D32,Résultats!$B$2:$AZ$251,AG$2,FALSE)</f>
        <v>301.56704999999999</v>
      </c>
      <c r="AH32" s="31">
        <f>VLOOKUP($D32,Résultats!$B$2:$AZ$251,AH$2,FALSE)</f>
        <v>306.48878159999998</v>
      </c>
      <c r="AI32" s="31">
        <f>VLOOKUP($D32,Résultats!$B$2:$AZ$251,AI$2,FALSE)</f>
        <v>288.86204240000001</v>
      </c>
      <c r="AJ32" s="31">
        <f>VLOOKUP($D32,Résultats!$B$2:$AZ$251,AJ$2,FALSE)</f>
        <v>282.9738797</v>
      </c>
      <c r="AK32" s="31">
        <f>VLOOKUP($D32,Résultats!$B$2:$AZ$251,AK$2,FALSE)</f>
        <v>281.3390455</v>
      </c>
      <c r="AL32" s="31">
        <f>VLOOKUP($D32,Résultats!$B$2:$AZ$251,AL$2,FALSE)</f>
        <v>281.18523679999998</v>
      </c>
      <c r="AM32" s="31">
        <f>VLOOKUP($D32,Résultats!$B$2:$AZ$251,AM$2,FALSE)</f>
        <v>281.68702519999999</v>
      </c>
    </row>
    <row r="33" spans="2:39" x14ac:dyDescent="0.25">
      <c r="C33" s="56" t="s">
        <v>32</v>
      </c>
      <c r="D33" s="78" t="s">
        <v>79</v>
      </c>
      <c r="E33" s="31">
        <f>VLOOKUP($D33,Résultats!$B$2:$AZ$251,E$2,FALSE)</f>
        <v>7.7114235699999997E-3</v>
      </c>
      <c r="F33" s="31">
        <f>VLOOKUP($D33,Résultats!$B$2:$AZ$251,F$2,FALSE)</f>
        <v>0</v>
      </c>
      <c r="G33" s="31">
        <f>VLOOKUP($D33,Résultats!$B$2:$AZ$251,G$2,FALSE)</f>
        <v>0</v>
      </c>
      <c r="H33" s="31">
        <f>VLOOKUP($D33,Résultats!$B$2:$AZ$251,H$2,FALSE)</f>
        <v>0</v>
      </c>
      <c r="I33" s="31">
        <f>VLOOKUP($D33,Résultats!$B$2:$AZ$251,I$2,FALSE)</f>
        <v>0</v>
      </c>
      <c r="J33" s="31">
        <f>VLOOKUP($D33,Résultats!$B$2:$AZ$251,J$2,FALSE)</f>
        <v>0</v>
      </c>
      <c r="K33" s="31">
        <f>VLOOKUP($D33,Résultats!$B$2:$AZ$251,K$2,FALSE)</f>
        <v>0</v>
      </c>
      <c r="L33" s="31">
        <f>VLOOKUP($D33,Résultats!$B$2:$AZ$251,L$2,FALSE)</f>
        <v>0</v>
      </c>
      <c r="M33" s="31">
        <f>VLOOKUP($D33,Résultats!$B$2:$AZ$251,M$2,FALSE)</f>
        <v>0</v>
      </c>
      <c r="N33" s="31">
        <f>VLOOKUP($D33,Résultats!$B$2:$AZ$251,N$2,FALSE)</f>
        <v>0</v>
      </c>
      <c r="O33" s="31">
        <f>VLOOKUP($D33,Résultats!$B$2:$AZ$251,O$2,FALSE)</f>
        <v>0</v>
      </c>
      <c r="P33" s="31">
        <f>VLOOKUP($D33,Résultats!$B$2:$AZ$251,P$2,FALSE)</f>
        <v>0</v>
      </c>
      <c r="Q33" s="31">
        <f>VLOOKUP($D33,Résultats!$B$2:$AZ$251,Q$2,FALSE)</f>
        <v>0</v>
      </c>
      <c r="R33" s="31">
        <f>VLOOKUP($D33,Résultats!$B$2:$AZ$251,R$2,FALSE)</f>
        <v>0</v>
      </c>
      <c r="S33" s="31">
        <f>VLOOKUP($D33,Résultats!$B$2:$AZ$251,S$2,FALSE)</f>
        <v>0</v>
      </c>
      <c r="T33" s="31">
        <f>VLOOKUP($D33,Résultats!$B$2:$AZ$251,T$2,FALSE)</f>
        <v>0</v>
      </c>
      <c r="U33" s="31">
        <f>VLOOKUP($D33,Résultats!$B$2:$AZ$251,U$2,FALSE)</f>
        <v>0</v>
      </c>
      <c r="V33" s="31">
        <f>VLOOKUP($D33,Résultats!$B$2:$AZ$251,V$2,FALSE)</f>
        <v>0</v>
      </c>
      <c r="W33" s="31">
        <f>VLOOKUP($D33,Résultats!$B$2:$AZ$251,W$2,FALSE)</f>
        <v>0</v>
      </c>
      <c r="X33" s="31">
        <f>VLOOKUP($D33,Résultats!$B$2:$AZ$251,X$2,FALSE)</f>
        <v>0</v>
      </c>
      <c r="Y33" s="31">
        <f>VLOOKUP($D33,Résultats!$B$2:$AZ$251,Y$2,FALSE)</f>
        <v>0</v>
      </c>
      <c r="Z33" s="31">
        <f>VLOOKUP($D33,Résultats!$B$2:$AZ$251,Z$2,FALSE)</f>
        <v>0</v>
      </c>
      <c r="AA33" s="31">
        <f>VLOOKUP($D33,Résultats!$B$2:$AZ$251,AA$2,FALSE)</f>
        <v>0</v>
      </c>
      <c r="AB33" s="31">
        <f>VLOOKUP($D33,Résultats!$B$2:$AZ$251,AB$2,FALSE)</f>
        <v>0</v>
      </c>
      <c r="AC33" s="31">
        <f>VLOOKUP($D33,Résultats!$B$2:$AZ$251,AC$2,FALSE)</f>
        <v>0</v>
      </c>
      <c r="AD33" s="31">
        <f>VLOOKUP($D33,Résultats!$B$2:$AZ$251,AD$2,FALSE)</f>
        <v>0</v>
      </c>
      <c r="AE33" s="31">
        <f>VLOOKUP($D33,Résultats!$B$2:$AZ$251,AE$2,FALSE)</f>
        <v>0</v>
      </c>
      <c r="AF33" s="31">
        <f>VLOOKUP($D33,Résultats!$B$2:$AZ$251,AF$2,FALSE)</f>
        <v>0</v>
      </c>
      <c r="AG33" s="31">
        <f>VLOOKUP($D33,Résultats!$B$2:$AZ$251,AG$2,FALSE)</f>
        <v>0</v>
      </c>
      <c r="AH33" s="31">
        <f>VLOOKUP($D33,Résultats!$B$2:$AZ$251,AH$2,FALSE)</f>
        <v>0</v>
      </c>
      <c r="AI33" s="31">
        <f>VLOOKUP($D33,Résultats!$B$2:$AZ$251,AI$2,FALSE)</f>
        <v>0</v>
      </c>
      <c r="AJ33" s="31">
        <f>VLOOKUP($D33,Résultats!$B$2:$AZ$251,AJ$2,FALSE)</f>
        <v>0</v>
      </c>
      <c r="AK33" s="31">
        <f>VLOOKUP($D33,Résultats!$B$2:$AZ$251,AK$2,FALSE)</f>
        <v>0</v>
      </c>
      <c r="AL33" s="31">
        <f>VLOOKUP($D33,Résultats!$B$2:$AZ$251,AL$2,FALSE)</f>
        <v>0</v>
      </c>
      <c r="AM33" s="31">
        <f>VLOOKUP($D33,Résultats!$B$2:$AZ$251,AM$2,FALSE)</f>
        <v>0</v>
      </c>
    </row>
    <row r="34" spans="2:39" x14ac:dyDescent="0.25">
      <c r="C34" s="56" t="s">
        <v>33</v>
      </c>
      <c r="D34" s="78" t="s">
        <v>80</v>
      </c>
      <c r="E34" s="79">
        <f>VLOOKUP($D34,Résultats!$B$2:$AZ$251,E$2,FALSE)</f>
        <v>9.47403468E-2</v>
      </c>
      <c r="F34" s="79">
        <f>VLOOKUP($D34,Résultats!$B$2:$AZ$251,F$2,FALSE)</f>
        <v>1.5462832790000001</v>
      </c>
      <c r="G34" s="79">
        <f>VLOOKUP($D34,Résultats!$B$2:$AZ$251,G$2,FALSE)</f>
        <v>3.9501645559999998</v>
      </c>
      <c r="H34" s="79">
        <f>VLOOKUP($D34,Résultats!$B$2:$AZ$251,H$2,FALSE)</f>
        <v>4.9377872839999997</v>
      </c>
      <c r="I34" s="79">
        <f>VLOOKUP($D34,Résultats!$B$2:$AZ$251,I$2,FALSE)</f>
        <v>4.7645899089999997</v>
      </c>
      <c r="J34" s="79">
        <f>VLOOKUP($D34,Résultats!$B$2:$AZ$251,J$2,FALSE)</f>
        <v>7.169122582</v>
      </c>
      <c r="K34" s="79">
        <f>VLOOKUP($D34,Résultats!$B$2:$AZ$251,K$2,FALSE)</f>
        <v>8.1021672119999995</v>
      </c>
      <c r="L34" s="79">
        <f>VLOOKUP($D34,Résultats!$B$2:$AZ$251,L$2,FALSE)</f>
        <v>8.0706924890000007</v>
      </c>
      <c r="M34" s="79">
        <f>VLOOKUP($D34,Résultats!$B$2:$AZ$251,M$2,FALSE)</f>
        <v>8.8386429930000006</v>
      </c>
      <c r="N34" s="79">
        <f>VLOOKUP($D34,Résultats!$B$2:$AZ$251,N$2,FALSE)</f>
        <v>9.7464141850000008</v>
      </c>
      <c r="O34" s="79">
        <f>VLOOKUP($D34,Résultats!$B$2:$AZ$251,O$2,FALSE)</f>
        <v>10.927176019999999</v>
      </c>
      <c r="P34" s="79">
        <f>VLOOKUP($D34,Résultats!$B$2:$AZ$251,P$2,FALSE)</f>
        <v>12.124163640000001</v>
      </c>
      <c r="Q34" s="79">
        <f>VLOOKUP($D34,Résultats!$B$2:$AZ$251,Q$2,FALSE)</f>
        <v>13.290025480000001</v>
      </c>
      <c r="R34" s="79">
        <f>VLOOKUP($D34,Résultats!$B$2:$AZ$251,R$2,FALSE)</f>
        <v>14.35238228</v>
      </c>
      <c r="S34" s="79">
        <f>VLOOKUP($D34,Résultats!$B$2:$AZ$251,S$2,FALSE)</f>
        <v>15.292949030000001</v>
      </c>
      <c r="T34" s="79">
        <f>VLOOKUP($D34,Résultats!$B$2:$AZ$251,T$2,FALSE)</f>
        <v>16.086466720000001</v>
      </c>
      <c r="U34" s="79">
        <f>VLOOKUP($D34,Résultats!$B$2:$AZ$251,U$2,FALSE)</f>
        <v>16.48813178</v>
      </c>
      <c r="V34" s="79">
        <f>VLOOKUP($D34,Résultats!$B$2:$AZ$251,V$2,FALSE)</f>
        <v>16.897367389999999</v>
      </c>
      <c r="W34" s="79">
        <f>VLOOKUP($D34,Résultats!$B$2:$AZ$251,W$2,FALSE)</f>
        <v>17.249515540000001</v>
      </c>
      <c r="X34" s="79">
        <f>VLOOKUP($D34,Résultats!$B$2:$AZ$251,X$2,FALSE)</f>
        <v>17.268974499999999</v>
      </c>
      <c r="Y34" s="79">
        <f>VLOOKUP($D34,Résultats!$B$2:$AZ$251,Y$2,FALSE)</f>
        <v>17.640435239999999</v>
      </c>
      <c r="Z34" s="79">
        <f>VLOOKUP($D34,Résultats!$B$2:$AZ$251,Z$2,FALSE)</f>
        <v>17.86798374</v>
      </c>
      <c r="AA34" s="79">
        <f>VLOOKUP($D34,Résultats!$B$2:$AZ$251,AA$2,FALSE)</f>
        <v>18.014582870000002</v>
      </c>
      <c r="AB34" s="79">
        <f>VLOOKUP($D34,Résultats!$B$2:$AZ$251,AB$2,FALSE)</f>
        <v>18.114466140000001</v>
      </c>
      <c r="AC34" s="79">
        <f>VLOOKUP($D34,Résultats!$B$2:$AZ$251,AC$2,FALSE)</f>
        <v>18.17761806</v>
      </c>
      <c r="AD34" s="79">
        <f>VLOOKUP($D34,Résultats!$B$2:$AZ$251,AD$2,FALSE)</f>
        <v>18.406224519999999</v>
      </c>
      <c r="AE34" s="79">
        <f>VLOOKUP($D34,Résultats!$B$2:$AZ$251,AE$2,FALSE)</f>
        <v>18.490484200000001</v>
      </c>
      <c r="AF34" s="79">
        <f>VLOOKUP($D34,Résultats!$B$2:$AZ$251,AF$2,FALSE)</f>
        <v>18.509765609999999</v>
      </c>
      <c r="AG34" s="79">
        <f>VLOOKUP($D34,Résultats!$B$2:$AZ$251,AG$2,FALSE)</f>
        <v>18.501863629999999</v>
      </c>
      <c r="AH34" s="79">
        <f>VLOOKUP($D34,Résultats!$B$2:$AZ$251,AH$2,FALSE)</f>
        <v>18.476292390000001</v>
      </c>
      <c r="AI34" s="79">
        <f>VLOOKUP($D34,Résultats!$B$2:$AZ$251,AI$2,FALSE)</f>
        <v>17.136177409999998</v>
      </c>
      <c r="AJ34" s="79">
        <f>VLOOKUP($D34,Résultats!$B$2:$AZ$251,AJ$2,FALSE)</f>
        <v>16.541757860000001</v>
      </c>
      <c r="AK34" s="79">
        <f>VLOOKUP($D34,Résultats!$B$2:$AZ$251,AK$2,FALSE)</f>
        <v>16.22952536</v>
      </c>
      <c r="AL34" s="79">
        <f>VLOOKUP($D34,Résultats!$B$2:$AZ$251,AL$2,FALSE)</f>
        <v>16.031234680000001</v>
      </c>
      <c r="AM34" s="79">
        <f>VLOOKUP($D34,Résultats!$B$2:$AZ$251,AM$2,FALSE)</f>
        <v>15.8967253</v>
      </c>
    </row>
    <row r="35" spans="2:39" x14ac:dyDescent="0.25">
      <c r="C35" s="76" t="s">
        <v>119</v>
      </c>
      <c r="D35" s="76" t="s">
        <v>65</v>
      </c>
      <c r="E35" s="77">
        <f>VLOOKUP($D35,Résultats!$B$2:$AZ$251,E$2,FALSE)</f>
        <v>2370.8142619999999</v>
      </c>
      <c r="F35" s="77">
        <f>VLOOKUP($D35,Résultats!$B$2:$AZ$251,F$2,FALSE)</f>
        <v>1895.0951339999999</v>
      </c>
      <c r="G35" s="77">
        <f>VLOOKUP($D35,Résultats!$B$2:$AZ$251,G$2,FALSE)</f>
        <v>2094.2783359999999</v>
      </c>
      <c r="H35" s="77">
        <f>VLOOKUP($D35,Résultats!$B$2:$AZ$251,H$2,FALSE)</f>
        <v>2099.2974359999998</v>
      </c>
      <c r="I35" s="77">
        <f>VLOOKUP($D35,Résultats!$B$2:$AZ$251,I$2,FALSE)</f>
        <v>1635.0856900000001</v>
      </c>
      <c r="J35" s="77">
        <f>VLOOKUP($D35,Résultats!$B$2:$AZ$251,J$2,FALSE)</f>
        <v>2009.7756899999999</v>
      </c>
      <c r="K35" s="77">
        <f>VLOOKUP($D35,Résultats!$B$2:$AZ$251,K$2,FALSE)</f>
        <v>2204.7279090000002</v>
      </c>
      <c r="L35" s="77">
        <f>VLOOKUP($D35,Résultats!$B$2:$AZ$251,L$2,FALSE)</f>
        <v>2009.537491</v>
      </c>
      <c r="M35" s="77">
        <f>VLOOKUP($D35,Résultats!$B$2:$AZ$251,M$2,FALSE)</f>
        <v>1861.112662</v>
      </c>
      <c r="N35" s="77">
        <f>VLOOKUP($D35,Résultats!$B$2:$AZ$251,N$2,FALSE)</f>
        <v>1756.7766959999999</v>
      </c>
      <c r="O35" s="77">
        <f>VLOOKUP($D35,Résultats!$B$2:$AZ$251,O$2,FALSE)</f>
        <v>1705.7627990000001</v>
      </c>
      <c r="P35" s="77">
        <f>VLOOKUP($D35,Résultats!$B$2:$AZ$251,P$2,FALSE)</f>
        <v>1658.130956</v>
      </c>
      <c r="Q35" s="77">
        <f>VLOOKUP($D35,Résultats!$B$2:$AZ$251,Q$2,FALSE)</f>
        <v>1610.3782369999999</v>
      </c>
      <c r="R35" s="77">
        <f>VLOOKUP($D35,Résultats!$B$2:$AZ$251,R$2,FALSE)</f>
        <v>1557.718674</v>
      </c>
      <c r="S35" s="77">
        <f>VLOOKUP($D35,Résultats!$B$2:$AZ$251,S$2,FALSE)</f>
        <v>1502.2358670000001</v>
      </c>
      <c r="T35" s="77">
        <f>VLOOKUP($D35,Résultats!$B$2:$AZ$251,T$2,FALSE)</f>
        <v>1444.262819</v>
      </c>
      <c r="U35" s="77">
        <f>VLOOKUP($D35,Résultats!$B$2:$AZ$251,U$2,FALSE)</f>
        <v>1365.324805</v>
      </c>
      <c r="V35" s="77">
        <f>VLOOKUP($D35,Résultats!$B$2:$AZ$251,V$2,FALSE)</f>
        <v>1301.441898</v>
      </c>
      <c r="W35" s="77">
        <f>VLOOKUP($D35,Résultats!$B$2:$AZ$251,W$2,FALSE)</f>
        <v>1245.1819820000001</v>
      </c>
      <c r="X35" s="77">
        <f>VLOOKUP($D35,Résultats!$B$2:$AZ$251,X$2,FALSE)</f>
        <v>1176.292884</v>
      </c>
      <c r="Y35" s="77">
        <f>VLOOKUP($D35,Résultats!$B$2:$AZ$251,Y$2,FALSE)</f>
        <v>1140.821361</v>
      </c>
      <c r="Z35" s="77">
        <f>VLOOKUP($D35,Résultats!$B$2:$AZ$251,Z$2,FALSE)</f>
        <v>1102.89994</v>
      </c>
      <c r="AA35" s="77">
        <f>VLOOKUP($D35,Résultats!$B$2:$AZ$251,AA$2,FALSE)</f>
        <v>1066.269176</v>
      </c>
      <c r="AB35" s="77">
        <f>VLOOKUP($D35,Résultats!$B$2:$AZ$251,AB$2,FALSE)</f>
        <v>1032.3640849999999</v>
      </c>
      <c r="AC35" s="77">
        <f>VLOOKUP($D35,Résultats!$B$2:$AZ$251,AC$2,FALSE)</f>
        <v>1001.085086</v>
      </c>
      <c r="AD35" s="77">
        <f>VLOOKUP($D35,Résultats!$B$2:$AZ$251,AD$2,FALSE)</f>
        <v>990.17081740000003</v>
      </c>
      <c r="AE35" s="77">
        <f>VLOOKUP($D35,Résultats!$B$2:$AZ$251,AE$2,FALSE)</f>
        <v>973.80986099999996</v>
      </c>
      <c r="AF35" s="77">
        <f>VLOOKUP($D35,Résultats!$B$2:$AZ$251,AF$2,FALSE)</f>
        <v>956.13591799999995</v>
      </c>
      <c r="AG35" s="77">
        <f>VLOOKUP($D35,Résultats!$B$2:$AZ$251,AG$2,FALSE)</f>
        <v>938.86755359999995</v>
      </c>
      <c r="AH35" s="77">
        <f>VLOOKUP($D35,Résultats!$B$2:$AZ$251,AH$2,FALSE)</f>
        <v>922.18870719999995</v>
      </c>
      <c r="AI35" s="77">
        <f>VLOOKUP($D35,Résultats!$B$2:$AZ$251,AI$2,FALSE)</f>
        <v>841.97866869999996</v>
      </c>
      <c r="AJ35" s="77">
        <f>VLOOKUP($D35,Résultats!$B$2:$AZ$251,AJ$2,FALSE)</f>
        <v>800.83681300000001</v>
      </c>
      <c r="AK35" s="77">
        <f>VLOOKUP($D35,Résultats!$B$2:$AZ$251,AK$2,FALSE)</f>
        <v>774.64553820000003</v>
      </c>
      <c r="AL35" s="77">
        <f>VLOOKUP($D35,Résultats!$B$2:$AZ$251,AL$2,FALSE)</f>
        <v>754.64730420000001</v>
      </c>
      <c r="AM35" s="77">
        <f>VLOOKUP($D35,Résultats!$B$2:$AZ$251,AM$2,FALSE)</f>
        <v>738.12858960000005</v>
      </c>
    </row>
    <row r="36" spans="2:39" x14ac:dyDescent="0.25">
      <c r="C36" s="56" t="s">
        <v>27</v>
      </c>
      <c r="D36" s="3" t="s">
        <v>66</v>
      </c>
      <c r="E36" s="31">
        <f>VLOOKUP($D36,Résultats!$B$2:$AZ$251,E$2,FALSE)</f>
        <v>1.1860001309999999</v>
      </c>
      <c r="F36" s="31">
        <f>VLOOKUP($D36,Résultats!$B$2:$AZ$251,F$2,FALSE)</f>
        <v>49.409088050000001</v>
      </c>
      <c r="G36" s="31">
        <f>VLOOKUP($D36,Résultats!$B$2:$AZ$251,G$2,FALSE)</f>
        <v>66.32376257</v>
      </c>
      <c r="H36" s="31">
        <f>VLOOKUP($D36,Résultats!$B$2:$AZ$251,H$2,FALSE)</f>
        <v>69.658593690000004</v>
      </c>
      <c r="I36" s="31">
        <f>VLOOKUP($D36,Résultats!$B$2:$AZ$251,I$2,FALSE)</f>
        <v>77.336996200000002</v>
      </c>
      <c r="J36" s="31">
        <f>VLOOKUP($D36,Résultats!$B$2:$AZ$251,J$2,FALSE)</f>
        <v>94.119680279999997</v>
      </c>
      <c r="K36" s="31">
        <f>VLOOKUP($D36,Résultats!$B$2:$AZ$251,K$2,FALSE)</f>
        <v>145.80437219999999</v>
      </c>
      <c r="L36" s="31">
        <f>VLOOKUP($D36,Résultats!$B$2:$AZ$251,L$2,FALSE)</f>
        <v>157.1194577</v>
      </c>
      <c r="M36" s="31">
        <f>VLOOKUP($D36,Résultats!$B$2:$AZ$251,M$2,FALSE)</f>
        <v>158.21717770000001</v>
      </c>
      <c r="N36" s="31">
        <f>VLOOKUP($D36,Résultats!$B$2:$AZ$251,N$2,FALSE)</f>
        <v>161.3819374</v>
      </c>
      <c r="O36" s="31">
        <f>VLOOKUP($D36,Résultats!$B$2:$AZ$251,O$2,FALSE)</f>
        <v>164.50948940000001</v>
      </c>
      <c r="P36" s="31">
        <f>VLOOKUP($D36,Résultats!$B$2:$AZ$251,P$2,FALSE)</f>
        <v>165.79288199999999</v>
      </c>
      <c r="Q36" s="31">
        <f>VLOOKUP($D36,Résultats!$B$2:$AZ$251,Q$2,FALSE)</f>
        <v>166.27103009999999</v>
      </c>
      <c r="R36" s="31">
        <f>VLOOKUP($D36,Résultats!$B$2:$AZ$251,R$2,FALSE)</f>
        <v>165.66790639999999</v>
      </c>
      <c r="S36" s="31">
        <f>VLOOKUP($D36,Résultats!$B$2:$AZ$251,S$2,FALSE)</f>
        <v>164.3779624</v>
      </c>
      <c r="T36" s="31">
        <f>VLOOKUP($D36,Résultats!$B$2:$AZ$251,T$2,FALSE)</f>
        <v>162.53899379999999</v>
      </c>
      <c r="U36" s="31">
        <f>VLOOKUP($D36,Résultats!$B$2:$AZ$251,U$2,FALSE)</f>
        <v>158.06971329999999</v>
      </c>
      <c r="V36" s="31">
        <f>VLOOKUP($D36,Résultats!$B$2:$AZ$251,V$2,FALSE)</f>
        <v>155.0834706</v>
      </c>
      <c r="W36" s="31">
        <f>VLOOKUP($D36,Résultats!$B$2:$AZ$251,W$2,FALSE)</f>
        <v>152.7832267</v>
      </c>
      <c r="X36" s="31">
        <f>VLOOKUP($D36,Résultats!$B$2:$AZ$251,X$2,FALSE)</f>
        <v>148.63200660000001</v>
      </c>
      <c r="Y36" s="31">
        <f>VLOOKUP($D36,Résultats!$B$2:$AZ$251,Y$2,FALSE)</f>
        <v>148.4498121</v>
      </c>
      <c r="Z36" s="31">
        <f>VLOOKUP($D36,Résultats!$B$2:$AZ$251,Z$2,FALSE)</f>
        <v>147.6901738</v>
      </c>
      <c r="AA36" s="31">
        <f>VLOOKUP($D36,Résultats!$B$2:$AZ$251,AA$2,FALSE)</f>
        <v>146.81267650000001</v>
      </c>
      <c r="AB36" s="31">
        <f>VLOOKUP($D36,Résultats!$B$2:$AZ$251,AB$2,FALSE)</f>
        <v>146.06751349999999</v>
      </c>
      <c r="AC36" s="31">
        <f>VLOOKUP($D36,Résultats!$B$2:$AZ$251,AC$2,FALSE)</f>
        <v>145.46405329999999</v>
      </c>
      <c r="AD36" s="31">
        <f>VLOOKUP($D36,Résultats!$B$2:$AZ$251,AD$2,FALSE)</f>
        <v>148.9834942</v>
      </c>
      <c r="AE36" s="31">
        <f>VLOOKUP($D36,Résultats!$B$2:$AZ$251,AE$2,FALSE)</f>
        <v>151.7231262</v>
      </c>
      <c r="AF36" s="31">
        <f>VLOOKUP($D36,Résultats!$B$2:$AZ$251,AF$2,FALSE)</f>
        <v>154.2160792</v>
      </c>
      <c r="AG36" s="31">
        <f>VLOOKUP($D36,Résultats!$B$2:$AZ$251,AG$2,FALSE)</f>
        <v>156.74615170000001</v>
      </c>
      <c r="AH36" s="31">
        <f>VLOOKUP($D36,Résultats!$B$2:$AZ$251,AH$2,FALSE)</f>
        <v>159.3795772</v>
      </c>
      <c r="AI36" s="31">
        <f>VLOOKUP($D36,Résultats!$B$2:$AZ$251,AI$2,FALSE)</f>
        <v>150.8805227</v>
      </c>
      <c r="AJ36" s="31">
        <f>VLOOKUP($D36,Résultats!$B$2:$AZ$251,AJ$2,FALSE)</f>
        <v>148.90841760000001</v>
      </c>
      <c r="AK36" s="31">
        <f>VLOOKUP($D36,Résultats!$B$2:$AZ$251,AK$2,FALSE)</f>
        <v>149.50060300000001</v>
      </c>
      <c r="AL36" s="31">
        <f>VLOOKUP($D36,Résultats!$B$2:$AZ$251,AL$2,FALSE)</f>
        <v>151.1781795</v>
      </c>
      <c r="AM36" s="31">
        <f>VLOOKUP($D36,Résultats!$B$2:$AZ$251,AM$2,FALSE)</f>
        <v>153.4921956</v>
      </c>
    </row>
    <row r="37" spans="2:39" x14ac:dyDescent="0.25">
      <c r="C37" s="56" t="s">
        <v>28</v>
      </c>
      <c r="D37" s="3" t="s">
        <v>67</v>
      </c>
      <c r="E37" s="31">
        <f>VLOOKUP($D37,Résultats!$B$2:$AZ$251,E$2,FALSE)</f>
        <v>426.96004720000002</v>
      </c>
      <c r="F37" s="31">
        <f>VLOOKUP($D37,Résultats!$B$2:$AZ$251,F$2,FALSE)</f>
        <v>367.09671709999998</v>
      </c>
      <c r="G37" s="31">
        <f>VLOOKUP($D37,Résultats!$B$2:$AZ$251,G$2,FALSE)</f>
        <v>408.82483719999999</v>
      </c>
      <c r="H37" s="31">
        <f>VLOOKUP($D37,Résultats!$B$2:$AZ$251,H$2,FALSE)</f>
        <v>412.22334940000002</v>
      </c>
      <c r="I37" s="31">
        <f>VLOOKUP($D37,Résultats!$B$2:$AZ$251,I$2,FALSE)</f>
        <v>333.44714750000003</v>
      </c>
      <c r="J37" s="31">
        <f>VLOOKUP($D37,Résultats!$B$2:$AZ$251,J$2,FALSE)</f>
        <v>402.28235519999998</v>
      </c>
      <c r="K37" s="31">
        <f>VLOOKUP($D37,Résultats!$B$2:$AZ$251,K$2,FALSE)</f>
        <v>460.27612679999999</v>
      </c>
      <c r="L37" s="31">
        <f>VLOOKUP($D37,Résultats!$B$2:$AZ$251,L$2,FALSE)</f>
        <v>426.00037809999998</v>
      </c>
      <c r="M37" s="31">
        <f>VLOOKUP($D37,Résultats!$B$2:$AZ$251,M$2,FALSE)</f>
        <v>396.02805169999999</v>
      </c>
      <c r="N37" s="31">
        <f>VLOOKUP($D37,Résultats!$B$2:$AZ$251,N$2,FALSE)</f>
        <v>374.7812543</v>
      </c>
      <c r="O37" s="31">
        <f>VLOOKUP($D37,Résultats!$B$2:$AZ$251,O$2,FALSE)</f>
        <v>365.27939240000001</v>
      </c>
      <c r="P37" s="31">
        <f>VLOOKUP($D37,Résultats!$B$2:$AZ$251,P$2,FALSE)</f>
        <v>356.01108640000001</v>
      </c>
      <c r="Q37" s="31">
        <f>VLOOKUP($D37,Résultats!$B$2:$AZ$251,Q$2,FALSE)</f>
        <v>346.5682132</v>
      </c>
      <c r="R37" s="31">
        <f>VLOOKUP($D37,Résultats!$B$2:$AZ$251,R$2,FALSE)</f>
        <v>335.93040489999998</v>
      </c>
      <c r="S37" s="31">
        <f>VLOOKUP($D37,Résultats!$B$2:$AZ$251,S$2,FALSE)</f>
        <v>324.58545679999997</v>
      </c>
      <c r="T37" s="31">
        <f>VLOOKUP($D37,Résultats!$B$2:$AZ$251,T$2,FALSE)</f>
        <v>312.63970010000003</v>
      </c>
      <c r="U37" s="31">
        <f>VLOOKUP($D37,Résultats!$B$2:$AZ$251,U$2,FALSE)</f>
        <v>296.10390840000002</v>
      </c>
      <c r="V37" s="31">
        <f>VLOOKUP($D37,Résultats!$B$2:$AZ$251,V$2,FALSE)</f>
        <v>282.78986200000003</v>
      </c>
      <c r="W37" s="31">
        <f>VLOOKUP($D37,Résultats!$B$2:$AZ$251,W$2,FALSE)</f>
        <v>271.08953889999998</v>
      </c>
      <c r="X37" s="31">
        <f>VLOOKUP($D37,Résultats!$B$2:$AZ$251,X$2,FALSE)</f>
        <v>256.58065829999998</v>
      </c>
      <c r="Y37" s="31">
        <f>VLOOKUP($D37,Résultats!$B$2:$AZ$251,Y$2,FALSE)</f>
        <v>249.30623439999999</v>
      </c>
      <c r="Z37" s="31">
        <f>VLOOKUP($D37,Résultats!$B$2:$AZ$251,Z$2,FALSE)</f>
        <v>241.42558249999999</v>
      </c>
      <c r="AA37" s="31">
        <f>VLOOKUP($D37,Résultats!$B$2:$AZ$251,AA$2,FALSE)</f>
        <v>233.75304270000001</v>
      </c>
      <c r="AB37" s="31">
        <f>VLOOKUP($D37,Résultats!$B$2:$AZ$251,AB$2,FALSE)</f>
        <v>226.61756209999999</v>
      </c>
      <c r="AC37" s="31">
        <f>VLOOKUP($D37,Résultats!$B$2:$AZ$251,AC$2,FALSE)</f>
        <v>220.00161779999999</v>
      </c>
      <c r="AD37" s="31">
        <f>VLOOKUP($D37,Résultats!$B$2:$AZ$251,AD$2,FALSE)</f>
        <v>217.85134489999999</v>
      </c>
      <c r="AE37" s="31">
        <f>VLOOKUP($D37,Résultats!$B$2:$AZ$251,AE$2,FALSE)</f>
        <v>214.42216149999999</v>
      </c>
      <c r="AF37" s="31">
        <f>VLOOKUP($D37,Résultats!$B$2:$AZ$251,AF$2,FALSE)</f>
        <v>210.6304538</v>
      </c>
      <c r="AG37" s="31">
        <f>VLOOKUP($D37,Résultats!$B$2:$AZ$251,AG$2,FALSE)</f>
        <v>206.86713309999999</v>
      </c>
      <c r="AH37" s="31">
        <f>VLOOKUP($D37,Résultats!$B$2:$AZ$251,AH$2,FALSE)</f>
        <v>203.18022629999999</v>
      </c>
      <c r="AI37" s="31">
        <f>VLOOKUP($D37,Résultats!$B$2:$AZ$251,AI$2,FALSE)</f>
        <v>185.36551729999999</v>
      </c>
      <c r="AJ37" s="31">
        <f>VLOOKUP($D37,Résultats!$B$2:$AZ$251,AJ$2,FALSE)</f>
        <v>176.1064039</v>
      </c>
      <c r="AK37" s="31">
        <f>VLOOKUP($D37,Résultats!$B$2:$AZ$251,AK$2,FALSE)</f>
        <v>170.07792910000001</v>
      </c>
      <c r="AL37" s="31">
        <f>VLOOKUP($D37,Résultats!$B$2:$AZ$251,AL$2,FALSE)</f>
        <v>165.34600209999999</v>
      </c>
      <c r="AM37" s="31">
        <f>VLOOKUP($D37,Résultats!$B$2:$AZ$251,AM$2,FALSE)</f>
        <v>161.3081273</v>
      </c>
    </row>
    <row r="38" spans="2:39" x14ac:dyDescent="0.25">
      <c r="C38" s="56" t="s">
        <v>29</v>
      </c>
      <c r="D38" s="3" t="s">
        <v>68</v>
      </c>
      <c r="E38" s="31">
        <f>VLOOKUP($D38,Résultats!$B$2:$AZ$251,E$2,FALSE)</f>
        <v>673.64807450000001</v>
      </c>
      <c r="F38" s="31">
        <f>VLOOKUP($D38,Résultats!$B$2:$AZ$251,F$2,FALSE)</f>
        <v>549.88976260000004</v>
      </c>
      <c r="G38" s="31">
        <f>VLOOKUP($D38,Résultats!$B$2:$AZ$251,G$2,FALSE)</f>
        <v>608.85615040000005</v>
      </c>
      <c r="H38" s="31">
        <f>VLOOKUP($D38,Résultats!$B$2:$AZ$251,H$2,FALSE)</f>
        <v>612.1803314</v>
      </c>
      <c r="I38" s="31">
        <f>VLOOKUP($D38,Résultats!$B$2:$AZ$251,I$2,FALSE)</f>
        <v>482.0409583</v>
      </c>
      <c r="J38" s="31">
        <f>VLOOKUP($D38,Résultats!$B$2:$AZ$251,J$2,FALSE)</f>
        <v>589.17387989999997</v>
      </c>
      <c r="K38" s="31">
        <f>VLOOKUP($D38,Résultats!$B$2:$AZ$251,K$2,FALSE)</f>
        <v>648.82521999999994</v>
      </c>
      <c r="L38" s="31">
        <f>VLOOKUP($D38,Résultats!$B$2:$AZ$251,L$2,FALSE)</f>
        <v>588.47274619999996</v>
      </c>
      <c r="M38" s="31">
        <f>VLOOKUP($D38,Résultats!$B$2:$AZ$251,M$2,FALSE)</f>
        <v>542.72731109999995</v>
      </c>
      <c r="N38" s="31">
        <f>VLOOKUP($D38,Résultats!$B$2:$AZ$251,N$2,FALSE)</f>
        <v>509.93323520000001</v>
      </c>
      <c r="O38" s="31">
        <f>VLOOKUP($D38,Résultats!$B$2:$AZ$251,O$2,FALSE)</f>
        <v>493.73823820000001</v>
      </c>
      <c r="P38" s="31">
        <f>VLOOKUP($D38,Résultats!$B$2:$AZ$251,P$2,FALSE)</f>
        <v>478.84566530000001</v>
      </c>
      <c r="Q38" s="31">
        <f>VLOOKUP($D38,Résultats!$B$2:$AZ$251,Q$2,FALSE)</f>
        <v>464.03620519999998</v>
      </c>
      <c r="R38" s="31">
        <f>VLOOKUP($D38,Résultats!$B$2:$AZ$251,R$2,FALSE)</f>
        <v>447.89087219999999</v>
      </c>
      <c r="S38" s="31">
        <f>VLOOKUP($D38,Résultats!$B$2:$AZ$251,S$2,FALSE)</f>
        <v>430.98222550000003</v>
      </c>
      <c r="T38" s="31">
        <f>VLOOKUP($D38,Résultats!$B$2:$AZ$251,T$2,FALSE)</f>
        <v>413.39185700000002</v>
      </c>
      <c r="U38" s="31">
        <f>VLOOKUP($D38,Résultats!$B$2:$AZ$251,U$2,FALSE)</f>
        <v>389.8355497</v>
      </c>
      <c r="V38" s="31">
        <f>VLOOKUP($D38,Résultats!$B$2:$AZ$251,V$2,FALSE)</f>
        <v>370.61208970000001</v>
      </c>
      <c r="W38" s="31">
        <f>VLOOKUP($D38,Résultats!$B$2:$AZ$251,W$2,FALSE)</f>
        <v>353.58479679999999</v>
      </c>
      <c r="X38" s="31">
        <f>VLOOKUP($D38,Résultats!$B$2:$AZ$251,X$2,FALSE)</f>
        <v>333.01443260000002</v>
      </c>
      <c r="Y38" s="31">
        <f>VLOOKUP($D38,Résultats!$B$2:$AZ$251,Y$2,FALSE)</f>
        <v>321.9376608</v>
      </c>
      <c r="Z38" s="31">
        <f>VLOOKUP($D38,Résultats!$B$2:$AZ$251,Z$2,FALSE)</f>
        <v>310.20368530000002</v>
      </c>
      <c r="AA38" s="31">
        <f>VLOOKUP($D38,Résultats!$B$2:$AZ$251,AA$2,FALSE)</f>
        <v>298.87794159999999</v>
      </c>
      <c r="AB38" s="31">
        <f>VLOOKUP($D38,Résultats!$B$2:$AZ$251,AB$2,FALSE)</f>
        <v>288.35359130000001</v>
      </c>
      <c r="AC38" s="31">
        <f>VLOOKUP($D38,Résultats!$B$2:$AZ$251,AC$2,FALSE)</f>
        <v>278.59957910000003</v>
      </c>
      <c r="AD38" s="31">
        <f>VLOOKUP($D38,Résultats!$B$2:$AZ$251,AD$2,FALSE)</f>
        <v>274.16682450000002</v>
      </c>
      <c r="AE38" s="31">
        <f>VLOOKUP($D38,Résultats!$B$2:$AZ$251,AE$2,FALSE)</f>
        <v>268.17639450000001</v>
      </c>
      <c r="AF38" s="31">
        <f>VLOOKUP($D38,Résultats!$B$2:$AZ$251,AF$2,FALSE)</f>
        <v>261.79959530000002</v>
      </c>
      <c r="AG38" s="31">
        <f>VLOOKUP($D38,Résultats!$B$2:$AZ$251,AG$2,FALSE)</f>
        <v>255.5068201</v>
      </c>
      <c r="AH38" s="31">
        <f>VLOOKUP($D38,Résultats!$B$2:$AZ$251,AH$2,FALSE)</f>
        <v>249.33811159999999</v>
      </c>
      <c r="AI38" s="31">
        <f>VLOOKUP($D38,Résultats!$B$2:$AZ$251,AI$2,FALSE)</f>
        <v>226.00251280000001</v>
      </c>
      <c r="AJ38" s="31">
        <f>VLOOKUP($D38,Résultats!$B$2:$AZ$251,AJ$2,FALSE)</f>
        <v>213.2658151</v>
      </c>
      <c r="AK38" s="31">
        <f>VLOOKUP($D38,Résultats!$B$2:$AZ$251,AK$2,FALSE)</f>
        <v>204.54461040000001</v>
      </c>
      <c r="AL38" s="31">
        <f>VLOOKUP($D38,Résultats!$B$2:$AZ$251,AL$2,FALSE)</f>
        <v>197.4606459</v>
      </c>
      <c r="AM38" s="31">
        <f>VLOOKUP($D38,Résultats!$B$2:$AZ$251,AM$2,FALSE)</f>
        <v>191.2743826</v>
      </c>
    </row>
    <row r="39" spans="2:39" x14ac:dyDescent="0.25">
      <c r="C39" s="56" t="s">
        <v>30</v>
      </c>
      <c r="D39" s="3" t="s">
        <v>69</v>
      </c>
      <c r="E39" s="31">
        <f>VLOOKUP($D39,Résultats!$B$2:$AZ$251,E$2,FALSE)</f>
        <v>664.16007339999999</v>
      </c>
      <c r="F39" s="31">
        <f>VLOOKUP($D39,Résultats!$B$2:$AZ$251,F$2,FALSE)</f>
        <v>524.30552780000005</v>
      </c>
      <c r="G39" s="31">
        <f>VLOOKUP($D39,Résultats!$B$2:$AZ$251,G$2,FALSE)</f>
        <v>575.80298479999999</v>
      </c>
      <c r="H39" s="31">
        <f>VLOOKUP($D39,Résultats!$B$2:$AZ$251,H$2,FALSE)</f>
        <v>580.82802860000004</v>
      </c>
      <c r="I39" s="31">
        <f>VLOOKUP($D39,Résultats!$B$2:$AZ$251,I$2,FALSE)</f>
        <v>446.52492389999998</v>
      </c>
      <c r="J39" s="31">
        <f>VLOOKUP($D39,Résultats!$B$2:$AZ$251,J$2,FALSE)</f>
        <v>560.88880029999996</v>
      </c>
      <c r="K39" s="31">
        <f>VLOOKUP($D39,Résultats!$B$2:$AZ$251,K$2,FALSE)</f>
        <v>604.99814849999996</v>
      </c>
      <c r="L39" s="31">
        <f>VLOOKUP($D39,Résultats!$B$2:$AZ$251,L$2,FALSE)</f>
        <v>542.66063740000004</v>
      </c>
      <c r="M39" s="31">
        <f>VLOOKUP($D39,Résultats!$B$2:$AZ$251,M$2,FALSE)</f>
        <v>498.0148504</v>
      </c>
      <c r="N39" s="31">
        <f>VLOOKUP($D39,Résultats!$B$2:$AZ$251,N$2,FALSE)</f>
        <v>465.76390570000001</v>
      </c>
      <c r="O39" s="31">
        <f>VLOOKUP($D39,Résultats!$B$2:$AZ$251,O$2,FALSE)</f>
        <v>449.24634689999999</v>
      </c>
      <c r="P39" s="31">
        <f>VLOOKUP($D39,Résultats!$B$2:$AZ$251,P$2,FALSE)</f>
        <v>434.43548320000002</v>
      </c>
      <c r="Q39" s="31">
        <f>VLOOKUP($D39,Résultats!$B$2:$AZ$251,Q$2,FALSE)</f>
        <v>419.87810839999997</v>
      </c>
      <c r="R39" s="31">
        <f>VLOOKUP($D39,Résultats!$B$2:$AZ$251,R$2,FALSE)</f>
        <v>404.25474600000001</v>
      </c>
      <c r="S39" s="31">
        <f>VLOOKUP($D39,Résultats!$B$2:$AZ$251,S$2,FALSE)</f>
        <v>388.04089540000001</v>
      </c>
      <c r="T39" s="31">
        <f>VLOOKUP($D39,Résultats!$B$2:$AZ$251,T$2,FALSE)</f>
        <v>371.28079430000003</v>
      </c>
      <c r="U39" s="31">
        <f>VLOOKUP($D39,Résultats!$B$2:$AZ$251,U$2,FALSE)</f>
        <v>349.22497399999997</v>
      </c>
      <c r="V39" s="31">
        <f>VLOOKUP($D39,Résultats!$B$2:$AZ$251,V$2,FALSE)</f>
        <v>331.10829949999999</v>
      </c>
      <c r="W39" s="31">
        <f>VLOOKUP($D39,Résultats!$B$2:$AZ$251,W$2,FALSE)</f>
        <v>315.00583929999999</v>
      </c>
      <c r="X39" s="31">
        <f>VLOOKUP($D39,Résultats!$B$2:$AZ$251,X$2,FALSE)</f>
        <v>295.81848430000002</v>
      </c>
      <c r="Y39" s="31">
        <f>VLOOKUP($D39,Résultats!$B$2:$AZ$251,Y$2,FALSE)</f>
        <v>285.12738530000001</v>
      </c>
      <c r="Z39" s="31">
        <f>VLOOKUP($D39,Résultats!$B$2:$AZ$251,Z$2,FALSE)</f>
        <v>273.92547760000002</v>
      </c>
      <c r="AA39" s="31">
        <f>VLOOKUP($D39,Résultats!$B$2:$AZ$251,AA$2,FALSE)</f>
        <v>263.1622031</v>
      </c>
      <c r="AB39" s="31">
        <f>VLOOKUP($D39,Résultats!$B$2:$AZ$251,AB$2,FALSE)</f>
        <v>253.1698044</v>
      </c>
      <c r="AC39" s="31">
        <f>VLOOKUP($D39,Résultats!$B$2:$AZ$251,AC$2,FALSE)</f>
        <v>243.91580049999999</v>
      </c>
      <c r="AD39" s="31">
        <f>VLOOKUP($D39,Résultats!$B$2:$AZ$251,AD$2,FALSE)</f>
        <v>239.15104579999999</v>
      </c>
      <c r="AE39" s="31">
        <f>VLOOKUP($D39,Résultats!$B$2:$AZ$251,AE$2,FALSE)</f>
        <v>233.06195940000001</v>
      </c>
      <c r="AF39" s="31">
        <f>VLOOKUP($D39,Résultats!$B$2:$AZ$251,AF$2,FALSE)</f>
        <v>226.68178789999999</v>
      </c>
      <c r="AG39" s="31">
        <f>VLOOKUP($D39,Résultats!$B$2:$AZ$251,AG$2,FALSE)</f>
        <v>220.41245599999999</v>
      </c>
      <c r="AH39" s="31">
        <f>VLOOKUP($D39,Résultats!$B$2:$AZ$251,AH$2,FALSE)</f>
        <v>214.2809786</v>
      </c>
      <c r="AI39" s="31">
        <f>VLOOKUP($D39,Résultats!$B$2:$AZ$251,AI$2,FALSE)</f>
        <v>193.48488520000001</v>
      </c>
      <c r="AJ39" s="31">
        <f>VLOOKUP($D39,Résultats!$B$2:$AZ$251,AJ$2,FALSE)</f>
        <v>181.8643864</v>
      </c>
      <c r="AK39" s="31">
        <f>VLOOKUP($D39,Résultats!$B$2:$AZ$251,AK$2,FALSE)</f>
        <v>173.73690389999999</v>
      </c>
      <c r="AL39" s="31">
        <f>VLOOKUP($D39,Résultats!$B$2:$AZ$251,AL$2,FALSE)</f>
        <v>167.05670269999999</v>
      </c>
      <c r="AM39" s="31">
        <f>VLOOKUP($D39,Résultats!$B$2:$AZ$251,AM$2,FALSE)</f>
        <v>161.1886318</v>
      </c>
    </row>
    <row r="40" spans="2:39" x14ac:dyDescent="0.25">
      <c r="C40" s="56" t="s">
        <v>31</v>
      </c>
      <c r="D40" s="3" t="s">
        <v>70</v>
      </c>
      <c r="E40" s="31">
        <f>VLOOKUP($D40,Résultats!$B$2:$AZ$251,E$2,FALSE)</f>
        <v>426.96004720000002</v>
      </c>
      <c r="F40" s="31">
        <f>VLOOKUP($D40,Résultats!$B$2:$AZ$251,F$2,FALSE)</f>
        <v>313.64081579999998</v>
      </c>
      <c r="G40" s="31">
        <f>VLOOKUP($D40,Résultats!$B$2:$AZ$251,G$2,FALSE)</f>
        <v>335.0645561</v>
      </c>
      <c r="H40" s="31">
        <f>VLOOKUP($D40,Résultats!$B$2:$AZ$251,H$2,FALSE)</f>
        <v>331.4834429</v>
      </c>
      <c r="I40" s="31">
        <f>VLOOKUP($D40,Résultats!$B$2:$AZ$251,I$2,FALSE)</f>
        <v>239.23779569999999</v>
      </c>
      <c r="J40" s="31">
        <f>VLOOKUP($D40,Résultats!$B$2:$AZ$251,J$2,FALSE)</f>
        <v>315.3846125</v>
      </c>
      <c r="K40" s="31">
        <f>VLOOKUP($D40,Résultats!$B$2:$AZ$251,K$2,FALSE)</f>
        <v>309.15828809999999</v>
      </c>
      <c r="L40" s="31">
        <f>VLOOKUP($D40,Résultats!$B$2:$AZ$251,L$2,FALSE)</f>
        <v>268.45424939999998</v>
      </c>
      <c r="M40" s="31">
        <f>VLOOKUP($D40,Résultats!$B$2:$AZ$251,M$2,FALSE)</f>
        <v>243.2159044</v>
      </c>
      <c r="N40" s="31">
        <f>VLOOKUP($D40,Résultats!$B$2:$AZ$251,N$2,FALSE)</f>
        <v>224.85532359999999</v>
      </c>
      <c r="O40" s="31">
        <f>VLOOKUP($D40,Résultats!$B$2:$AZ$251,O$2,FALSE)</f>
        <v>214.70530830000001</v>
      </c>
      <c r="P40" s="31">
        <f>VLOOKUP($D40,Résultats!$B$2:$AZ$251,P$2,FALSE)</f>
        <v>206.09093709999999</v>
      </c>
      <c r="Q40" s="31">
        <f>VLOOKUP($D40,Résultats!$B$2:$AZ$251,Q$2,FALSE)</f>
        <v>197.85005889999999</v>
      </c>
      <c r="R40" s="31">
        <f>VLOOKUP($D40,Résultats!$B$2:$AZ$251,R$2,FALSE)</f>
        <v>189.31189979999999</v>
      </c>
      <c r="S40" s="31">
        <f>VLOOKUP($D40,Résultats!$B$2:$AZ$251,S$2,FALSE)</f>
        <v>180.64245170000001</v>
      </c>
      <c r="T40" s="31">
        <f>VLOOKUP($D40,Résultats!$B$2:$AZ$251,T$2,FALSE)</f>
        <v>171.8227421</v>
      </c>
      <c r="U40" s="31">
        <f>VLOOKUP($D40,Résultats!$B$2:$AZ$251,U$2,FALSE)</f>
        <v>160.64779089999999</v>
      </c>
      <c r="V40" s="31">
        <f>VLOOKUP($D40,Résultats!$B$2:$AZ$251,V$2,FALSE)</f>
        <v>151.37396649999999</v>
      </c>
      <c r="W40" s="31">
        <f>VLOOKUP($D40,Résultats!$B$2:$AZ$251,W$2,FALSE)</f>
        <v>143.10466310000001</v>
      </c>
      <c r="X40" s="31">
        <f>VLOOKUP($D40,Résultats!$B$2:$AZ$251,X$2,FALSE)</f>
        <v>133.53736520000001</v>
      </c>
      <c r="Y40" s="31">
        <f>VLOOKUP($D40,Résultats!$B$2:$AZ$251,Y$2,FALSE)</f>
        <v>127.8991553</v>
      </c>
      <c r="Z40" s="31">
        <f>VLOOKUP($D40,Résultats!$B$2:$AZ$251,Z$2,FALSE)</f>
        <v>122.13244829999999</v>
      </c>
      <c r="AA40" s="31">
        <f>VLOOKUP($D40,Résultats!$B$2:$AZ$251,AA$2,FALSE)</f>
        <v>116.66418539999999</v>
      </c>
      <c r="AB40" s="31">
        <f>VLOOKUP($D40,Résultats!$B$2:$AZ$251,AB$2,FALSE)</f>
        <v>111.62398090000001</v>
      </c>
      <c r="AC40" s="31">
        <f>VLOOKUP($D40,Résultats!$B$2:$AZ$251,AC$2,FALSE)</f>
        <v>106.9892818</v>
      </c>
      <c r="AD40" s="31">
        <f>VLOOKUP($D40,Résultats!$B$2:$AZ$251,AD$2,FALSE)</f>
        <v>104.2314097</v>
      </c>
      <c r="AE40" s="31">
        <f>VLOOKUP($D40,Résultats!$B$2:$AZ$251,AE$2,FALSE)</f>
        <v>100.97054919999999</v>
      </c>
      <c r="AF40" s="31">
        <f>VLOOKUP($D40,Résultats!$B$2:$AZ$251,AF$2,FALSE)</f>
        <v>97.661601899999894</v>
      </c>
      <c r="AG40" s="31">
        <f>VLOOKUP($D40,Résultats!$B$2:$AZ$251,AG$2,FALSE)</f>
        <v>94.470525870000003</v>
      </c>
      <c r="AH40" s="31">
        <f>VLOOKUP($D40,Résultats!$B$2:$AZ$251,AH$2,FALSE)</f>
        <v>91.402482030000002</v>
      </c>
      <c r="AI40" s="31">
        <f>VLOOKUP($D40,Résultats!$B$2:$AZ$251,AI$2,FALSE)</f>
        <v>82.181900870000007</v>
      </c>
      <c r="AJ40" s="31">
        <f>VLOOKUP($D40,Résultats!$B$2:$AZ$251,AJ$2,FALSE)</f>
        <v>76.952863769999894</v>
      </c>
      <c r="AK40" s="31">
        <f>VLOOKUP($D40,Résultats!$B$2:$AZ$251,AK$2,FALSE)</f>
        <v>73.278671619999997</v>
      </c>
      <c r="AL40" s="31">
        <f>VLOOKUP($D40,Résultats!$B$2:$AZ$251,AL$2,FALSE)</f>
        <v>70.284702749999994</v>
      </c>
      <c r="AM40" s="31">
        <f>VLOOKUP($D40,Résultats!$B$2:$AZ$251,AM$2,FALSE)</f>
        <v>67.698872080000001</v>
      </c>
    </row>
    <row r="41" spans="2:39" x14ac:dyDescent="0.25">
      <c r="C41" s="56" t="s">
        <v>32</v>
      </c>
      <c r="D41" s="3" t="s">
        <v>71</v>
      </c>
      <c r="E41" s="31">
        <f>VLOOKUP($D41,Résultats!$B$2:$AZ$251,E$2,FALSE)</f>
        <v>142.3200157</v>
      </c>
      <c r="F41" s="31">
        <f>VLOOKUP($D41,Résultats!$B$2:$AZ$251,F$2,FALSE)</f>
        <v>80.317057439999999</v>
      </c>
      <c r="G41" s="31">
        <f>VLOOKUP($D41,Résultats!$B$2:$AZ$251,G$2,FALSE)</f>
        <v>88.718751699999999</v>
      </c>
      <c r="H41" s="31">
        <f>VLOOKUP($D41,Résultats!$B$2:$AZ$251,H$2,FALSE)</f>
        <v>85.135343669999997</v>
      </c>
      <c r="I41" s="31">
        <f>VLOOKUP($D41,Résultats!$B$2:$AZ$251,I$2,FALSE)</f>
        <v>54.0039953</v>
      </c>
      <c r="J41" s="31">
        <f>VLOOKUP($D41,Résultats!$B$2:$AZ$251,J$2,FALSE)</f>
        <v>47.926361970000002</v>
      </c>
      <c r="K41" s="31">
        <f>VLOOKUP($D41,Résultats!$B$2:$AZ$251,K$2,FALSE)</f>
        <v>35.665753240000001</v>
      </c>
      <c r="L41" s="31">
        <f>VLOOKUP($D41,Résultats!$B$2:$AZ$251,L$2,FALSE)</f>
        <v>26.83002252</v>
      </c>
      <c r="M41" s="31">
        <f>VLOOKUP($D41,Résultats!$B$2:$AZ$251,M$2,FALSE)</f>
        <v>22.90936671</v>
      </c>
      <c r="N41" s="31">
        <f>VLOOKUP($D41,Résultats!$B$2:$AZ$251,N$2,FALSE)</f>
        <v>20.06103963</v>
      </c>
      <c r="O41" s="31">
        <f>VLOOKUP($D41,Résultats!$B$2:$AZ$251,O$2,FALSE)</f>
        <v>18.284023779999998</v>
      </c>
      <c r="P41" s="31">
        <f>VLOOKUP($D41,Résultats!$B$2:$AZ$251,P$2,FALSE)</f>
        <v>16.954901620000001</v>
      </c>
      <c r="Q41" s="31">
        <f>VLOOKUP($D41,Résultats!$B$2:$AZ$251,Q$2,FALSE)</f>
        <v>15.774621</v>
      </c>
      <c r="R41" s="31">
        <f>VLOOKUP($D41,Résultats!$B$2:$AZ$251,R$2,FALSE)</f>
        <v>14.66284426</v>
      </c>
      <c r="S41" s="31">
        <f>VLOOKUP($D41,Résultats!$B$2:$AZ$251,S$2,FALSE)</f>
        <v>13.606874850000001</v>
      </c>
      <c r="T41" s="31">
        <f>VLOOKUP($D41,Résultats!$B$2:$AZ$251,T$2,FALSE)</f>
        <v>12.588731279999999</v>
      </c>
      <c r="U41" s="31">
        <f>VLOOKUP($D41,Résultats!$B$2:$AZ$251,U$2,FALSE)</f>
        <v>11.44286874</v>
      </c>
      <c r="V41" s="31">
        <f>VLOOKUP($D41,Résultats!$B$2:$AZ$251,V$2,FALSE)</f>
        <v>10.474209330000001</v>
      </c>
      <c r="W41" s="31">
        <f>VLOOKUP($D41,Résultats!$B$2:$AZ$251,W$2,FALSE)</f>
        <v>9.6139173430000007</v>
      </c>
      <c r="X41" s="31">
        <f>VLOOKUP($D41,Résultats!$B$2:$AZ$251,X$2,FALSE)</f>
        <v>8.7099366160000002</v>
      </c>
      <c r="Y41" s="31">
        <f>VLOOKUP($D41,Résultats!$B$2:$AZ$251,Y$2,FALSE)</f>
        <v>8.1011130080000004</v>
      </c>
      <c r="Z41" s="31">
        <f>VLOOKUP($D41,Résultats!$B$2:$AZ$251,Z$2,FALSE)</f>
        <v>7.5225722770000001</v>
      </c>
      <c r="AA41" s="31">
        <f>VLOOKUP($D41,Résultats!$B$2:$AZ$251,AA$2,FALSE)</f>
        <v>6.9991268020000001</v>
      </c>
      <c r="AB41" s="31">
        <f>VLOOKUP($D41,Résultats!$B$2:$AZ$251,AB$2,FALSE)</f>
        <v>6.5316330000000002</v>
      </c>
      <c r="AC41" s="31">
        <f>VLOOKUP($D41,Résultats!$B$2:$AZ$251,AC$2,FALSE)</f>
        <v>6.1147538340000001</v>
      </c>
      <c r="AD41" s="31">
        <f>VLOOKUP($D41,Résultats!$B$2:$AZ$251,AD$2,FALSE)</f>
        <v>5.7866982609999997</v>
      </c>
      <c r="AE41" s="31">
        <f>VLOOKUP($D41,Résultats!$B$2:$AZ$251,AE$2,FALSE)</f>
        <v>5.4556701590000003</v>
      </c>
      <c r="AF41" s="31">
        <f>VLOOKUP($D41,Résultats!$B$2:$AZ$251,AF$2,FALSE)</f>
        <v>5.1463997939999997</v>
      </c>
      <c r="AG41" s="31">
        <f>VLOOKUP($D41,Résultats!$B$2:$AZ$251,AG$2,FALSE)</f>
        <v>4.8644668539999998</v>
      </c>
      <c r="AH41" s="31">
        <f>VLOOKUP($D41,Résultats!$B$2:$AZ$251,AH$2,FALSE)</f>
        <v>4.6073314239999998</v>
      </c>
      <c r="AI41" s="31">
        <f>VLOOKUP($D41,Résultats!$B$2:$AZ$251,AI$2,FALSE)</f>
        <v>4.0633298609999997</v>
      </c>
      <c r="AJ41" s="31">
        <f>VLOOKUP($D41,Résultats!$B$2:$AZ$251,AJ$2,FALSE)</f>
        <v>3.738926245</v>
      </c>
      <c r="AK41" s="31">
        <f>VLOOKUP($D41,Résultats!$B$2:$AZ$251,AK$2,FALSE)</f>
        <v>3.5068202259999999</v>
      </c>
      <c r="AL41" s="31">
        <f>VLOOKUP($D41,Résultats!$B$2:$AZ$251,AL$2,FALSE)</f>
        <v>3.32107128</v>
      </c>
      <c r="AM41" s="31">
        <f>VLOOKUP($D41,Résultats!$B$2:$AZ$251,AM$2,FALSE)</f>
        <v>3.1663802219999999</v>
      </c>
    </row>
    <row r="42" spans="2:39" x14ac:dyDescent="0.25">
      <c r="C42" s="80" t="s">
        <v>33</v>
      </c>
      <c r="D42" s="7" t="s">
        <v>72</v>
      </c>
      <c r="E42" s="81">
        <f>VLOOKUP($D42,Résultats!$B$2:$AZ$251,E$2,FALSE)</f>
        <v>35.580003929999997</v>
      </c>
      <c r="F42" s="81">
        <f>VLOOKUP($D42,Résultats!$B$2:$AZ$251,F$2,FALSE)</f>
        <v>10.4361649</v>
      </c>
      <c r="G42" s="81">
        <f>VLOOKUP($D42,Résultats!$B$2:$AZ$251,G$2,FALSE)</f>
        <v>10.687292960000001</v>
      </c>
      <c r="H42" s="81">
        <f>VLOOKUP($D42,Résultats!$B$2:$AZ$251,H$2,FALSE)</f>
        <v>7.7883463949999996</v>
      </c>
      <c r="I42" s="81">
        <f>VLOOKUP($D42,Résultats!$B$2:$AZ$251,I$2,FALSE)</f>
        <v>2.4938729689999999</v>
      </c>
      <c r="J42" s="81">
        <f>VLOOKUP($D42,Résultats!$B$2:$AZ$251,J$2,FALSE)</f>
        <v>0</v>
      </c>
      <c r="K42" s="81">
        <f>VLOOKUP($D42,Résultats!$B$2:$AZ$251,K$2,FALSE)</f>
        <v>0</v>
      </c>
      <c r="L42" s="81">
        <f>VLOOKUP($D42,Résultats!$B$2:$AZ$251,L$2,FALSE)</f>
        <v>0</v>
      </c>
      <c r="M42" s="81">
        <f>VLOOKUP($D42,Résultats!$B$2:$AZ$251,M$2,FALSE)</f>
        <v>0</v>
      </c>
      <c r="N42" s="81">
        <f>VLOOKUP($D42,Résultats!$B$2:$AZ$251,N$2,FALSE)</f>
        <v>0</v>
      </c>
      <c r="O42" s="81">
        <f>VLOOKUP($D42,Résultats!$B$2:$AZ$251,O$2,FALSE)</f>
        <v>0</v>
      </c>
      <c r="P42" s="81">
        <f>VLOOKUP($D42,Résultats!$B$2:$AZ$251,P$2,FALSE)</f>
        <v>0</v>
      </c>
      <c r="Q42" s="81">
        <f>VLOOKUP($D42,Résultats!$B$2:$AZ$251,Q$2,FALSE)</f>
        <v>0</v>
      </c>
      <c r="R42" s="81">
        <f>VLOOKUP($D42,Résultats!$B$2:$AZ$251,R$2,FALSE)</f>
        <v>0</v>
      </c>
      <c r="S42" s="81">
        <f>VLOOKUP($D42,Résultats!$B$2:$AZ$251,S$2,FALSE)</f>
        <v>0</v>
      </c>
      <c r="T42" s="81">
        <f>VLOOKUP($D42,Résultats!$B$2:$AZ$251,T$2,FALSE)</f>
        <v>0</v>
      </c>
      <c r="U42" s="81">
        <f>VLOOKUP($D42,Résultats!$B$2:$AZ$251,U$2,FALSE)</f>
        <v>0</v>
      </c>
      <c r="V42" s="81">
        <f>VLOOKUP($D42,Résultats!$B$2:$AZ$251,V$2,FALSE)</f>
        <v>0</v>
      </c>
      <c r="W42" s="81">
        <f>VLOOKUP($D42,Résultats!$B$2:$AZ$251,W$2,FALSE)</f>
        <v>0</v>
      </c>
      <c r="X42" s="81">
        <f>VLOOKUP($D42,Résultats!$B$2:$AZ$251,X$2,FALSE)</f>
        <v>0</v>
      </c>
      <c r="Y42" s="81">
        <f>VLOOKUP($D42,Résultats!$B$2:$AZ$251,Y$2,FALSE)</f>
        <v>0</v>
      </c>
      <c r="Z42" s="81">
        <f>VLOOKUP($D42,Résultats!$B$2:$AZ$251,Z$2,FALSE)</f>
        <v>0</v>
      </c>
      <c r="AA42" s="81">
        <f>VLOOKUP($D42,Résultats!$B$2:$AZ$251,AA$2,FALSE)</f>
        <v>0</v>
      </c>
      <c r="AB42" s="81">
        <f>VLOOKUP($D42,Résultats!$B$2:$AZ$251,AB$2,FALSE)</f>
        <v>0</v>
      </c>
      <c r="AC42" s="81">
        <f>VLOOKUP($D42,Résultats!$B$2:$AZ$251,AC$2,FALSE)</f>
        <v>0</v>
      </c>
      <c r="AD42" s="81">
        <f>VLOOKUP($D42,Résultats!$B$2:$AZ$251,AD$2,FALSE)</f>
        <v>0</v>
      </c>
      <c r="AE42" s="81">
        <f>VLOOKUP($D42,Résultats!$B$2:$AZ$251,AE$2,FALSE)</f>
        <v>0</v>
      </c>
      <c r="AF42" s="81">
        <f>VLOOKUP($D42,Résultats!$B$2:$AZ$251,AF$2,FALSE)</f>
        <v>0</v>
      </c>
      <c r="AG42" s="81">
        <f>VLOOKUP($D42,Résultats!$B$2:$AZ$251,AG$2,FALSE)</f>
        <v>0</v>
      </c>
      <c r="AH42" s="81">
        <f>VLOOKUP($D42,Résultats!$B$2:$AZ$251,AH$2,FALSE)</f>
        <v>0</v>
      </c>
      <c r="AI42" s="81">
        <f>VLOOKUP($D42,Résultats!$B$2:$AZ$251,AI$2,FALSE)</f>
        <v>0</v>
      </c>
      <c r="AJ42" s="81">
        <f>VLOOKUP($D42,Résultats!$B$2:$AZ$251,AJ$2,FALSE)</f>
        <v>0</v>
      </c>
      <c r="AK42" s="81">
        <f>VLOOKUP($D42,Résultats!$B$2:$AZ$251,AK$2,FALSE)</f>
        <v>0</v>
      </c>
      <c r="AL42" s="81">
        <f>VLOOKUP($D42,Résultats!$B$2:$AZ$251,AL$2,FALSE)</f>
        <v>0</v>
      </c>
      <c r="AM42" s="81">
        <f>VLOOKUP($D42,Résultats!$B$2:$AZ$251,AM$2,FALSE)</f>
        <v>0</v>
      </c>
    </row>
    <row r="43" spans="2:39" x14ac:dyDescent="0.25">
      <c r="C43" s="56"/>
      <c r="D43" s="3"/>
      <c r="E43" s="127"/>
      <c r="F43" s="127"/>
      <c r="G43" s="127"/>
      <c r="H43" s="127"/>
      <c r="I43" s="127"/>
      <c r="J43" s="126"/>
      <c r="K43" s="31"/>
      <c r="L43" s="31"/>
      <c r="M43" s="31"/>
      <c r="N43" s="127"/>
      <c r="O43" s="126"/>
      <c r="P43" s="31"/>
      <c r="Q43" s="31"/>
      <c r="R43" s="31"/>
      <c r="S43" s="127"/>
      <c r="T43" s="127"/>
      <c r="U43" s="127"/>
      <c r="V43" s="127"/>
      <c r="W43" s="127"/>
      <c r="X43" s="31"/>
      <c r="Y43" s="31"/>
      <c r="Z43" s="31"/>
      <c r="AA43" s="31"/>
      <c r="AB43" s="31"/>
      <c r="AC43" s="130"/>
      <c r="AD43" s="130"/>
      <c r="AE43" s="130"/>
      <c r="AF43" s="130"/>
      <c r="AG43" s="130"/>
      <c r="AH43" s="31"/>
      <c r="AI43" s="31"/>
      <c r="AJ43" s="31"/>
      <c r="AK43" s="31"/>
      <c r="AL43" s="31"/>
      <c r="AM43" s="130"/>
    </row>
    <row r="44" spans="2:39" x14ac:dyDescent="0.25">
      <c r="B44" s="23" t="s">
        <v>191</v>
      </c>
      <c r="C44" s="82" t="s">
        <v>162</v>
      </c>
      <c r="D44" s="82" t="s">
        <v>45</v>
      </c>
      <c r="E44" s="124">
        <f>VLOOKUP($D49,Résultats!$B$2:$AZ$212,E$2,FALSE)</f>
        <v>32001.800439999999</v>
      </c>
      <c r="F44" s="124">
        <f>VLOOKUP($D49,Résultats!$B$2:$AZ$212,F$2,FALSE)</f>
        <v>35911.307350000003</v>
      </c>
      <c r="G44" s="124">
        <f>VLOOKUP($D49,Résultats!$B$2:$AZ$212,G$2,FALSE)</f>
        <v>36708.886160000002</v>
      </c>
      <c r="H44" s="124">
        <f>VLOOKUP($D49,Résultats!$B$2:$AZ$212,H$2,FALSE)</f>
        <v>37113.743849999999</v>
      </c>
      <c r="I44" s="124">
        <f>VLOOKUP($D49,Résultats!$B$2:$AZ$212,I$2,FALSE)</f>
        <v>37033.338620000002</v>
      </c>
      <c r="J44" s="124">
        <f>VLOOKUP($D49,Résultats!$B$2:$AZ$212,J$2,FALSE)</f>
        <v>37409.700570000001</v>
      </c>
      <c r="K44" s="124">
        <f>VLOOKUP($D49,Résultats!$B$2:$AZ$212,K$2,FALSE)</f>
        <v>37836.800909999998</v>
      </c>
      <c r="L44" s="124">
        <f>VLOOKUP($D49,Résultats!$B$2:$AZ$212,L$2,FALSE)</f>
        <v>37961.527029999997</v>
      </c>
      <c r="M44" s="124">
        <f>VLOOKUP($D49,Résultats!$B$2:$AZ$212,M$2,FALSE)</f>
        <v>37978.188540000003</v>
      </c>
      <c r="N44" s="124">
        <f>VLOOKUP($D49,Résultats!$B$2:$AZ$212,N$2,FALSE)</f>
        <v>37947.284699999997</v>
      </c>
      <c r="O44" s="124">
        <f>VLOOKUP($D49,Résultats!$B$2:$AZ$212,O$2,FALSE)</f>
        <v>37941.73158</v>
      </c>
      <c r="P44" s="124">
        <f>VLOOKUP($D49,Résultats!$B$2:$AZ$212,P$2,FALSE)</f>
        <v>37968.841469999999</v>
      </c>
      <c r="Q44" s="124">
        <f>VLOOKUP($D49,Résultats!$B$2:$AZ$212,Q$2,FALSE)</f>
        <v>38029.415269999998</v>
      </c>
      <c r="R44" s="124">
        <f>VLOOKUP($D49,Résultats!$B$2:$AZ$212,R$2,FALSE)</f>
        <v>38115.245060000001</v>
      </c>
      <c r="S44" s="124">
        <f>VLOOKUP($D49,Résultats!$B$2:$AZ$212,S$2,FALSE)</f>
        <v>38219.041290000001</v>
      </c>
      <c r="T44" s="124">
        <f>VLOOKUP($D49,Résultats!$B$2:$AZ$212,T$2,FALSE)</f>
        <v>38332.181940000002</v>
      </c>
      <c r="U44" s="124">
        <f>VLOOKUP($D49,Résultats!$B$2:$AZ$212,U$2,FALSE)</f>
        <v>38412.900589999997</v>
      </c>
      <c r="V44" s="124">
        <f>VLOOKUP($D49,Résultats!$B$2:$AZ$212,V$2,FALSE)</f>
        <v>38480.194929999998</v>
      </c>
      <c r="W44" s="124">
        <f>VLOOKUP($D49,Résultats!$B$2:$AZ$212,W$2,FALSE)</f>
        <v>38540.575980000001</v>
      </c>
      <c r="X44" s="124">
        <f>VLOOKUP($D49,Résultats!$B$2:$AZ$212,X$2,FALSE)</f>
        <v>38561.841359999999</v>
      </c>
      <c r="Y44" s="124">
        <f>VLOOKUP($D49,Résultats!$B$2:$AZ$212,Y$2,FALSE)</f>
        <v>38603.390619999998</v>
      </c>
      <c r="Z44" s="124">
        <f>VLOOKUP($D49,Résultats!$B$2:$AZ$212,Z$2,FALSE)</f>
        <v>38653.253709999997</v>
      </c>
      <c r="AA44" s="124">
        <f>VLOOKUP($D49,Résultats!$B$2:$AZ$212,AA$2,FALSE)</f>
        <v>38707.50462</v>
      </c>
      <c r="AB44" s="124">
        <f>VLOOKUP($D49,Résultats!$B$2:$AZ$212,AB$2,FALSE)</f>
        <v>38765.845300000001</v>
      </c>
      <c r="AC44" s="124">
        <f>VLOOKUP($D49,Résultats!$B$2:$AZ$212,AC$2,FALSE)</f>
        <v>38828.313739999998</v>
      </c>
      <c r="AD44" s="124">
        <f>VLOOKUP($D49,Résultats!$B$2:$AZ$212,AD$2,FALSE)</f>
        <v>38924.910920000002</v>
      </c>
      <c r="AE44" s="124">
        <f>VLOOKUP($D49,Résultats!$B$2:$AZ$212,AE$2,FALSE)</f>
        <v>39037.462149999999</v>
      </c>
      <c r="AF44" s="124">
        <f>VLOOKUP($D49,Résultats!$B$2:$AZ$212,AF$2,FALSE)</f>
        <v>39158.201439999997</v>
      </c>
      <c r="AG44" s="124">
        <f>VLOOKUP($D49,Résultats!$B$2:$AZ$212,AG$2,FALSE)</f>
        <v>39284.068720000003</v>
      </c>
      <c r="AH44" s="124">
        <f>VLOOKUP($D49,Résultats!$B$2:$AZ$212,AH$2,FALSE)</f>
        <v>39412.794699999999</v>
      </c>
      <c r="AI44" s="124">
        <f>VLOOKUP($D49,Résultats!$B$2:$AZ$212,AI$2,FALSE)</f>
        <v>39363.160230000001</v>
      </c>
      <c r="AJ44" s="124">
        <f>VLOOKUP($D49,Résultats!$B$2:$AZ$212,AJ$2,FALSE)</f>
        <v>39245.45708</v>
      </c>
      <c r="AK44" s="124">
        <f>VLOOKUP($D49,Résultats!$B$2:$AZ$212,AK$2,FALSE)</f>
        <v>39101.122109999997</v>
      </c>
      <c r="AL44" s="124">
        <f>VLOOKUP($D49,Résultats!$B$2:$AZ$212,AL$2,FALSE)</f>
        <v>38946.03168</v>
      </c>
      <c r="AM44" s="124">
        <f>VLOOKUP($D49,Résultats!$B$2:$AZ$212,AM$2,FALSE)</f>
        <v>38788.121030000002</v>
      </c>
    </row>
    <row r="45" spans="2:39" x14ac:dyDescent="0.25">
      <c r="C45" s="56" t="s">
        <v>8</v>
      </c>
      <c r="D45" s="78" t="s">
        <v>60</v>
      </c>
      <c r="E45" s="31">
        <f>VLOOKUP($D45,Résultats!$B$2:$AZ$212,E$2,FALSE)</f>
        <v>0</v>
      </c>
      <c r="F45" s="31">
        <f>VLOOKUP($D45,Résultats!$B$2:$AZ$212,F$2,FALSE)</f>
        <v>0</v>
      </c>
      <c r="G45" s="31">
        <f>VLOOKUP($D45,Résultats!$B$2:$AZ$212,G$2,FALSE)</f>
        <v>0</v>
      </c>
      <c r="H45" s="31">
        <f>VLOOKUP($D45,Résultats!$B$2:$AZ$212,H$2,FALSE)</f>
        <v>0</v>
      </c>
      <c r="I45" s="31">
        <f>VLOOKUP($D45,Résultats!$B$2:$AZ$212,I$2,FALSE)</f>
        <v>0</v>
      </c>
      <c r="J45" s="31">
        <f>VLOOKUP($D45,Résultats!$B$2:$AZ$212,J$2,FALSE)</f>
        <v>0</v>
      </c>
      <c r="K45" s="31">
        <f>VLOOKUP($D45,Résultats!$B$2:$AZ$212,K$2,FALSE)</f>
        <v>0</v>
      </c>
      <c r="L45" s="31">
        <f>VLOOKUP($D45,Résultats!$B$2:$AZ$212,L$2,FALSE)</f>
        <v>0</v>
      </c>
      <c r="M45" s="31">
        <f>VLOOKUP($D45,Résultats!$B$2:$AZ$212,M$2,FALSE)</f>
        <v>0</v>
      </c>
      <c r="N45" s="31">
        <f>VLOOKUP($D45,Résultats!$B$2:$AZ$212,N$2,FALSE)</f>
        <v>0</v>
      </c>
      <c r="O45" s="31">
        <f>VLOOKUP($D45,Résultats!$B$2:$AZ$212,O$2,FALSE)</f>
        <v>0</v>
      </c>
      <c r="P45" s="31">
        <f>VLOOKUP($D45,Résultats!$B$2:$AZ$212,P$2,FALSE)</f>
        <v>0</v>
      </c>
      <c r="Q45" s="31">
        <f>VLOOKUP($D45,Résultats!$B$2:$AZ$212,Q$2,FALSE)</f>
        <v>0</v>
      </c>
      <c r="R45" s="31">
        <f>VLOOKUP($D45,Résultats!$B$2:$AZ$212,R$2,FALSE)</f>
        <v>0</v>
      </c>
      <c r="S45" s="31">
        <f>VLOOKUP($D45,Résultats!$B$2:$AZ$212,S$2,FALSE)</f>
        <v>0</v>
      </c>
      <c r="T45" s="31">
        <f>VLOOKUP($D45,Résultats!$B$2:$AZ$212,T$2,FALSE)</f>
        <v>0</v>
      </c>
      <c r="U45" s="31">
        <f>VLOOKUP($D45,Résultats!$B$2:$AZ$212,U$2,FALSE)</f>
        <v>0</v>
      </c>
      <c r="V45" s="31">
        <f>VLOOKUP($D45,Résultats!$B$2:$AZ$212,V$2,FALSE)</f>
        <v>0</v>
      </c>
      <c r="W45" s="31">
        <f>VLOOKUP($D45,Résultats!$B$2:$AZ$212,W$2,FALSE)</f>
        <v>0</v>
      </c>
      <c r="X45" s="31">
        <f>VLOOKUP($D45,Résultats!$B$2:$AZ$212,X$2,FALSE)</f>
        <v>0</v>
      </c>
      <c r="Y45" s="31">
        <f>VLOOKUP($D45,Résultats!$B$2:$AZ$212,Y$2,FALSE)</f>
        <v>0</v>
      </c>
      <c r="Z45" s="31">
        <f>VLOOKUP($D45,Résultats!$B$2:$AZ$212,Z$2,FALSE)</f>
        <v>0</v>
      </c>
      <c r="AA45" s="31">
        <f>VLOOKUP($D45,Résultats!$B$2:$AZ$212,AA$2,FALSE)</f>
        <v>0</v>
      </c>
      <c r="AB45" s="31">
        <f>VLOOKUP($D45,Résultats!$B$2:$AZ$212,AB$2,FALSE)</f>
        <v>0</v>
      </c>
      <c r="AC45" s="31">
        <f>VLOOKUP($D45,Résultats!$B$2:$AZ$212,AC$2,FALSE)</f>
        <v>0</v>
      </c>
      <c r="AD45" s="31">
        <f>VLOOKUP($D45,Résultats!$B$2:$AZ$212,AD$2,FALSE)</f>
        <v>0</v>
      </c>
      <c r="AE45" s="31">
        <f>VLOOKUP($D45,Résultats!$B$2:$AZ$212,AE$2,FALSE)</f>
        <v>0</v>
      </c>
      <c r="AF45" s="31">
        <f>VLOOKUP($D45,Résultats!$B$2:$AZ$212,AF$2,FALSE)</f>
        <v>0</v>
      </c>
      <c r="AG45" s="31">
        <f>VLOOKUP($D45,Résultats!$B$2:$AZ$212,AG$2,FALSE)</f>
        <v>0</v>
      </c>
      <c r="AH45" s="31">
        <f>VLOOKUP($D45,Résultats!$B$2:$AZ$212,AH$2,FALSE)</f>
        <v>0</v>
      </c>
      <c r="AI45" s="31">
        <f>VLOOKUP($D45,Résultats!$B$2:$AZ$212,AI$2,FALSE)</f>
        <v>0</v>
      </c>
      <c r="AJ45" s="31">
        <f>VLOOKUP($D45,Résultats!$B$2:$AZ$212,AJ$2,FALSE)</f>
        <v>0</v>
      </c>
      <c r="AK45" s="31">
        <f>VLOOKUP($D45,Résultats!$B$2:$AZ$212,AK$2,FALSE)</f>
        <v>0</v>
      </c>
      <c r="AL45" s="31">
        <f>VLOOKUP($D45,Résultats!$B$2:$AZ$212,AL$2,FALSE)</f>
        <v>0</v>
      </c>
      <c r="AM45" s="31">
        <f>VLOOKUP($D45,Résultats!$B$2:$AZ$212,AM$2,FALSE)</f>
        <v>0</v>
      </c>
    </row>
    <row r="46" spans="2:39" x14ac:dyDescent="0.25">
      <c r="C46" s="56" t="s">
        <v>6</v>
      </c>
      <c r="D46" s="3" t="s">
        <v>61</v>
      </c>
      <c r="E46" s="31">
        <f>VLOOKUP($D46,Résultats!$B$2:$AZ$212,E$2,FALSE)</f>
        <v>31999.388770000001</v>
      </c>
      <c r="F46" s="31">
        <f>VLOOKUP($D46,Résultats!$B$2:$AZ$212,F$2,FALSE)</f>
        <v>35748.1872</v>
      </c>
      <c r="G46" s="31">
        <f>VLOOKUP($D46,Résultats!$B$2:$AZ$212,G$2,FALSE)</f>
        <v>36325.602780000001</v>
      </c>
      <c r="H46" s="31">
        <f>VLOOKUP($D46,Résultats!$B$2:$AZ$212,H$2,FALSE)</f>
        <v>36608.620080000001</v>
      </c>
      <c r="I46" s="31">
        <f>VLOOKUP($D46,Résultats!$B$2:$AZ$212,I$2,FALSE)</f>
        <v>36413.27476</v>
      </c>
      <c r="J46" s="31">
        <f>VLOOKUP($D46,Résultats!$B$2:$AZ$212,J$2,FALSE)</f>
        <v>36602.386720000002</v>
      </c>
      <c r="K46" s="31">
        <f>VLOOKUP($D46,Résultats!$B$2:$AZ$212,K$2,FALSE)</f>
        <v>36773.648699999998</v>
      </c>
      <c r="L46" s="31">
        <f>VLOOKUP($D46,Résultats!$B$2:$AZ$212,L$2,FALSE)</f>
        <v>36620.030379999997</v>
      </c>
      <c r="M46" s="31">
        <f>VLOOKUP($D46,Résultats!$B$2:$AZ$212,M$2,FALSE)</f>
        <v>36327.023609999997</v>
      </c>
      <c r="N46" s="31">
        <f>VLOOKUP($D46,Résultats!$B$2:$AZ$212,N$2,FALSE)</f>
        <v>35946.916559999998</v>
      </c>
      <c r="O46" s="31">
        <f>VLOOKUP($D46,Résultats!$B$2:$AZ$212,O$2,FALSE)</f>
        <v>35538.154860000002</v>
      </c>
      <c r="P46" s="31">
        <f>VLOOKUP($D46,Résultats!$B$2:$AZ$212,P$2,FALSE)</f>
        <v>35105.806120000001</v>
      </c>
      <c r="Q46" s="31">
        <f>VLOOKUP($D46,Résultats!$B$2:$AZ$212,Q$2,FALSE)</f>
        <v>34651.136930000001</v>
      </c>
      <c r="R46" s="31">
        <f>VLOOKUP($D46,Résultats!$B$2:$AZ$212,R$2,FALSE)</f>
        <v>34170.553440000003</v>
      </c>
      <c r="S46" s="31">
        <f>VLOOKUP($D46,Résultats!$B$2:$AZ$212,S$2,FALSE)</f>
        <v>33662.75675</v>
      </c>
      <c r="T46" s="31">
        <f>VLOOKUP($D46,Résultats!$B$2:$AZ$212,T$2,FALSE)</f>
        <v>33126.857400000001</v>
      </c>
      <c r="U46" s="31">
        <f>VLOOKUP($D46,Résultats!$B$2:$AZ$212,U$2,FALSE)</f>
        <v>32543.543539999999</v>
      </c>
      <c r="V46" s="31">
        <f>VLOOKUP($D46,Résultats!$B$2:$AZ$212,V$2,FALSE)</f>
        <v>31930.659350000002</v>
      </c>
      <c r="W46" s="31">
        <f>VLOOKUP($D46,Résultats!$B$2:$AZ$212,W$2,FALSE)</f>
        <v>31297.56725</v>
      </c>
      <c r="X46" s="31">
        <f>VLOOKUP($D46,Résultats!$B$2:$AZ$212,X$2,FALSE)</f>
        <v>30632.82676</v>
      </c>
      <c r="Y46" s="31">
        <f>VLOOKUP($D46,Résultats!$B$2:$AZ$212,Y$2,FALSE)</f>
        <v>29971.717140000001</v>
      </c>
      <c r="Z46" s="31">
        <f>VLOOKUP($D46,Résultats!$B$2:$AZ$212,Z$2,FALSE)</f>
        <v>29311.57489</v>
      </c>
      <c r="AA46" s="31">
        <f>VLOOKUP($D46,Résultats!$B$2:$AZ$212,AA$2,FALSE)</f>
        <v>28653.63378</v>
      </c>
      <c r="AB46" s="31">
        <f>VLOOKUP($D46,Résultats!$B$2:$AZ$212,AB$2,FALSE)</f>
        <v>28000.49</v>
      </c>
      <c r="AC46" s="31">
        <f>VLOOKUP($D46,Résultats!$B$2:$AZ$212,AC$2,FALSE)</f>
        <v>27354.487440000001</v>
      </c>
      <c r="AD46" s="31">
        <f>VLOOKUP($D46,Résultats!$B$2:$AZ$212,AD$2,FALSE)</f>
        <v>26726.04953</v>
      </c>
      <c r="AE46" s="31">
        <f>VLOOKUP($D46,Résultats!$B$2:$AZ$212,AE$2,FALSE)</f>
        <v>26109.023109999998</v>
      </c>
      <c r="AF46" s="31">
        <f>VLOOKUP($D46,Résultats!$B$2:$AZ$212,AF$2,FALSE)</f>
        <v>25501.744470000001</v>
      </c>
      <c r="AG46" s="31">
        <f>VLOOKUP($D46,Résultats!$B$2:$AZ$212,AG$2,FALSE)</f>
        <v>24904.362359999999</v>
      </c>
      <c r="AH46" s="31">
        <f>VLOOKUP($D46,Résultats!$B$2:$AZ$212,AH$2,FALSE)</f>
        <v>24317.195769999998</v>
      </c>
      <c r="AI46" s="31">
        <f>VLOOKUP($D46,Résultats!$B$2:$AZ$212,AI$2,FALSE)</f>
        <v>23676.418600000001</v>
      </c>
      <c r="AJ46" s="31">
        <f>VLOOKUP($D46,Résultats!$B$2:$AZ$212,AJ$2,FALSE)</f>
        <v>23024.714390000001</v>
      </c>
      <c r="AK46" s="31">
        <f>VLOOKUP($D46,Résultats!$B$2:$AZ$212,AK$2,FALSE)</f>
        <v>22378.081269999999</v>
      </c>
      <c r="AL46" s="31">
        <f>VLOOKUP($D46,Résultats!$B$2:$AZ$212,AL$2,FALSE)</f>
        <v>21742.785629999998</v>
      </c>
      <c r="AM46" s="31">
        <f>VLOOKUP($D46,Résultats!$B$2:$AZ$212,AM$2,FALSE)</f>
        <v>21121.990119999999</v>
      </c>
    </row>
    <row r="47" spans="2:39" x14ac:dyDescent="0.25">
      <c r="C47" s="56" t="s">
        <v>34</v>
      </c>
      <c r="D47" s="3" t="s">
        <v>62</v>
      </c>
      <c r="E47" s="31">
        <f>VLOOKUP($D47,Résultats!$B$2:$AZ$212,E$2,FALSE)</f>
        <v>2.411668513</v>
      </c>
      <c r="F47" s="31">
        <f>VLOOKUP($D47,Résultats!$B$2:$AZ$212,F$2,FALSE)</f>
        <v>163.12015099999999</v>
      </c>
      <c r="G47" s="31">
        <f>VLOOKUP($D47,Résultats!$B$2:$AZ$212,G$2,FALSE)</f>
        <v>383.28337670000002</v>
      </c>
      <c r="H47" s="31">
        <f>VLOOKUP($D47,Résultats!$B$2:$AZ$212,H$2,FALSE)</f>
        <v>505.12377190000001</v>
      </c>
      <c r="I47" s="31">
        <f>VLOOKUP($D47,Résultats!$B$2:$AZ$212,I$2,FALSE)</f>
        <v>620.06385620000003</v>
      </c>
      <c r="J47" s="31">
        <f>VLOOKUP($D47,Résultats!$B$2:$AZ$212,J$2,FALSE)</f>
        <v>807.31385799999998</v>
      </c>
      <c r="K47" s="31">
        <f>VLOOKUP($D47,Résultats!$B$2:$AZ$212,K$2,FALSE)</f>
        <v>1063.1522130000001</v>
      </c>
      <c r="L47" s="31">
        <f>VLOOKUP($D47,Résultats!$B$2:$AZ$212,L$2,FALSE)</f>
        <v>1341.4966509999999</v>
      </c>
      <c r="M47" s="31">
        <f>VLOOKUP($D47,Résultats!$B$2:$AZ$212,M$2,FALSE)</f>
        <v>1651.164933</v>
      </c>
      <c r="N47" s="31">
        <f>VLOOKUP($D47,Résultats!$B$2:$AZ$212,N$2,FALSE)</f>
        <v>2000.3681409999999</v>
      </c>
      <c r="O47" s="31">
        <f>VLOOKUP($D47,Résultats!$B$2:$AZ$212,O$2,FALSE)</f>
        <v>2403.5767259999998</v>
      </c>
      <c r="P47" s="31">
        <f>VLOOKUP($D47,Résultats!$B$2:$AZ$212,P$2,FALSE)</f>
        <v>2863.035351</v>
      </c>
      <c r="Q47" s="31">
        <f>VLOOKUP($D47,Résultats!$B$2:$AZ$212,Q$2,FALSE)</f>
        <v>3378.2783380000001</v>
      </c>
      <c r="R47" s="31">
        <f>VLOOKUP($D47,Résultats!$B$2:$AZ$212,R$2,FALSE)</f>
        <v>3944.6916209999999</v>
      </c>
      <c r="S47" s="31">
        <f>VLOOKUP($D47,Résultats!$B$2:$AZ$212,S$2,FALSE)</f>
        <v>4556.284541</v>
      </c>
      <c r="T47" s="31">
        <f>VLOOKUP($D47,Résultats!$B$2:$AZ$212,T$2,FALSE)</f>
        <v>5205.3245370000004</v>
      </c>
      <c r="U47" s="31">
        <f>VLOOKUP($D47,Résultats!$B$2:$AZ$212,U$2,FALSE)</f>
        <v>5869.3570470000004</v>
      </c>
      <c r="V47" s="31">
        <f>VLOOKUP($D47,Résultats!$B$2:$AZ$212,V$2,FALSE)</f>
        <v>6549.5355849999996</v>
      </c>
      <c r="W47" s="31">
        <f>VLOOKUP($D47,Résultats!$B$2:$AZ$212,W$2,FALSE)</f>
        <v>7243.0087350000003</v>
      </c>
      <c r="X47" s="31">
        <f>VLOOKUP($D47,Résultats!$B$2:$AZ$212,X$2,FALSE)</f>
        <v>7929.0145929999999</v>
      </c>
      <c r="Y47" s="31">
        <f>VLOOKUP($D47,Résultats!$B$2:$AZ$212,Y$2,FALSE)</f>
        <v>8631.6734780000006</v>
      </c>
      <c r="Z47" s="31">
        <f>VLOOKUP($D47,Résultats!$B$2:$AZ$212,Z$2,FALSE)</f>
        <v>9341.6788120000001</v>
      </c>
      <c r="AA47" s="31">
        <f>VLOOKUP($D47,Résultats!$B$2:$AZ$212,AA$2,FALSE)</f>
        <v>10053.87084</v>
      </c>
      <c r="AB47" s="31">
        <f>VLOOKUP($D47,Résultats!$B$2:$AZ$212,AB$2,FALSE)</f>
        <v>10765.355299999999</v>
      </c>
      <c r="AC47" s="31">
        <f>VLOOKUP($D47,Résultats!$B$2:$AZ$212,AC$2,FALSE)</f>
        <v>11473.826300000001</v>
      </c>
      <c r="AD47" s="31">
        <f>VLOOKUP($D47,Résultats!$B$2:$AZ$212,AD$2,FALSE)</f>
        <v>12198.86139</v>
      </c>
      <c r="AE47" s="31">
        <f>VLOOKUP($D47,Résultats!$B$2:$AZ$212,AE$2,FALSE)</f>
        <v>12928.439039999999</v>
      </c>
      <c r="AF47" s="31">
        <f>VLOOKUP($D47,Résultats!$B$2:$AZ$212,AF$2,FALSE)</f>
        <v>13656.456969999999</v>
      </c>
      <c r="AG47" s="31">
        <f>VLOOKUP($D47,Résultats!$B$2:$AZ$212,AG$2,FALSE)</f>
        <v>14379.70636</v>
      </c>
      <c r="AH47" s="31">
        <f>VLOOKUP($D47,Résultats!$B$2:$AZ$212,AH$2,FALSE)</f>
        <v>15095.59893</v>
      </c>
      <c r="AI47" s="31">
        <f>VLOOKUP($D47,Résultats!$B$2:$AZ$212,AI$2,FALSE)</f>
        <v>15686.74163</v>
      </c>
      <c r="AJ47" s="31">
        <f>VLOOKUP($D47,Résultats!$B$2:$AZ$212,AJ$2,FALSE)</f>
        <v>16220.742689999999</v>
      </c>
      <c r="AK47" s="31">
        <f>VLOOKUP($D47,Résultats!$B$2:$AZ$212,AK$2,FALSE)</f>
        <v>16723.040850000001</v>
      </c>
      <c r="AL47" s="31">
        <f>VLOOKUP($D47,Résultats!$B$2:$AZ$212,AL$2,FALSE)</f>
        <v>17203.246050000002</v>
      </c>
      <c r="AM47" s="31">
        <f>VLOOKUP($D47,Résultats!$B$2:$AZ$212,AM$2,FALSE)</f>
        <v>17666.1309</v>
      </c>
    </row>
    <row r="48" spans="2:39" x14ac:dyDescent="0.25">
      <c r="C48" s="56" t="s">
        <v>35</v>
      </c>
      <c r="D48" s="3" t="s">
        <v>63</v>
      </c>
      <c r="E48" s="31">
        <f>VLOOKUP($D48,Résultats!$B$2:$AZ$212,E$2,FALSE)</f>
        <v>2.2615513600000001E-2</v>
      </c>
      <c r="F48" s="31">
        <f>VLOOKUP($D48,Résultats!$B$2:$AZ$212,F$2,FALSE)</f>
        <v>0.4400687506</v>
      </c>
      <c r="G48" s="31">
        <f>VLOOKUP($D48,Résultats!$B$2:$AZ$212,G$2,FALSE)</f>
        <v>0.54844677220000004</v>
      </c>
      <c r="H48" s="31">
        <f>VLOOKUP($D48,Résultats!$B$2:$AZ$212,H$2,FALSE)</f>
        <v>0.60013635620000005</v>
      </c>
      <c r="I48" s="31">
        <f>VLOOKUP($D48,Résultats!$B$2:$AZ$212,I$2,FALSE)</f>
        <v>0.65783768009999999</v>
      </c>
      <c r="J48" s="31">
        <f>VLOOKUP($D48,Résultats!$B$2:$AZ$212,J$2,FALSE)</f>
        <v>0.73168370969999996</v>
      </c>
      <c r="K48" s="31">
        <f>VLOOKUP($D48,Résultats!$B$2:$AZ$212,K$2,FALSE)</f>
        <v>0.8562234568</v>
      </c>
      <c r="L48" s="31">
        <f>VLOOKUP($D48,Résultats!$B$2:$AZ$212,L$2,FALSE)</f>
        <v>0.9837956269</v>
      </c>
      <c r="M48" s="31">
        <f>VLOOKUP($D48,Résultats!$B$2:$AZ$212,M$2,FALSE)</f>
        <v>1.1050737740000001</v>
      </c>
      <c r="N48" s="31">
        <f>VLOOKUP($D48,Résultats!$B$2:$AZ$212,N$2,FALSE)</f>
        <v>1.222772185</v>
      </c>
      <c r="O48" s="31">
        <f>VLOOKUP($D48,Résultats!$B$2:$AZ$212,O$2,FALSE)</f>
        <v>1.337071141</v>
      </c>
      <c r="P48" s="31">
        <f>VLOOKUP($D48,Résultats!$B$2:$AZ$212,P$2,FALSE)</f>
        <v>1.446087326</v>
      </c>
      <c r="Q48" s="31">
        <f>VLOOKUP($D48,Résultats!$B$2:$AZ$212,Q$2,FALSE)</f>
        <v>1.5492215600000001</v>
      </c>
      <c r="R48" s="31">
        <f>VLOOKUP($D48,Résultats!$B$2:$AZ$212,R$2,FALSE)</f>
        <v>1.645597032</v>
      </c>
      <c r="S48" s="31">
        <f>VLOOKUP($D48,Résultats!$B$2:$AZ$212,S$2,FALSE)</f>
        <v>1.7348346450000001</v>
      </c>
      <c r="T48" s="31">
        <f>VLOOKUP($D48,Résultats!$B$2:$AZ$212,T$2,FALSE)</f>
        <v>1.8167333910000001</v>
      </c>
      <c r="U48" s="31">
        <f>VLOOKUP($D48,Résultats!$B$2:$AZ$212,U$2,FALSE)</f>
        <v>1.8887486710000001</v>
      </c>
      <c r="V48" s="31">
        <f>VLOOKUP($D48,Résultats!$B$2:$AZ$212,V$2,FALSE)</f>
        <v>1.9531406120000001</v>
      </c>
      <c r="W48" s="31">
        <f>VLOOKUP($D48,Résultats!$B$2:$AZ$212,W$2,FALSE)</f>
        <v>2.0111342950000002</v>
      </c>
      <c r="X48" s="31">
        <f>VLOOKUP($D48,Résultats!$B$2:$AZ$212,X$2,FALSE)</f>
        <v>2.0610120620000001</v>
      </c>
      <c r="Y48" s="31">
        <f>VLOOKUP($D48,Résultats!$B$2:$AZ$212,Y$2,FALSE)</f>
        <v>2.1077427260000001</v>
      </c>
      <c r="Z48" s="31">
        <f>VLOOKUP($D48,Résultats!$B$2:$AZ$212,Z$2,FALSE)</f>
        <v>2.1508584150000001</v>
      </c>
      <c r="AA48" s="31">
        <f>VLOOKUP($D48,Résultats!$B$2:$AZ$212,AA$2,FALSE)</f>
        <v>2.1904388240000001</v>
      </c>
      <c r="AB48" s="31">
        <f>VLOOKUP($D48,Résultats!$B$2:$AZ$212,AB$2,FALSE)</f>
        <v>2.2268419599999998</v>
      </c>
      <c r="AC48" s="31">
        <f>VLOOKUP($D48,Résultats!$B$2:$AZ$212,AC$2,FALSE)</f>
        <v>2.2604153349999998</v>
      </c>
      <c r="AD48" s="31">
        <f>VLOOKUP($D48,Résultats!$B$2:$AZ$212,AD$2,FALSE)</f>
        <v>2.2952011109999999</v>
      </c>
      <c r="AE48" s="31">
        <f>VLOOKUP($D48,Résultats!$B$2:$AZ$212,AE$2,FALSE)</f>
        <v>2.3302119440000002</v>
      </c>
      <c r="AF48" s="31">
        <f>VLOOKUP($D48,Résultats!$B$2:$AZ$212,AF$2,FALSE)</f>
        <v>2.3651209679999998</v>
      </c>
      <c r="AG48" s="31">
        <f>VLOOKUP($D48,Résultats!$B$2:$AZ$212,AG$2,FALSE)</f>
        <v>2.3999411660000001</v>
      </c>
      <c r="AH48" s="31">
        <f>VLOOKUP($D48,Résultats!$B$2:$AZ$212,AH$2,FALSE)</f>
        <v>2.4347590860000001</v>
      </c>
      <c r="AI48" s="31">
        <f>VLOOKUP($D48,Résultats!$B$2:$AZ$212,AI$2,FALSE)</f>
        <v>2.4569470899999999</v>
      </c>
      <c r="AJ48" s="31">
        <f>VLOOKUP($D48,Résultats!$B$2:$AZ$212,AJ$2,FALSE)</f>
        <v>2.4746257370000002</v>
      </c>
      <c r="AK48" s="31">
        <f>VLOOKUP($D48,Résultats!$B$2:$AZ$212,AK$2,FALSE)</f>
        <v>2.4909456759999999</v>
      </c>
      <c r="AL48" s="31">
        <f>VLOOKUP($D48,Résultats!$B$2:$AZ$212,AL$2,FALSE)</f>
        <v>2.5071937480000002</v>
      </c>
      <c r="AM48" s="31">
        <f>VLOOKUP($D48,Résultats!$B$2:$AZ$212,AM$2,FALSE)</f>
        <v>2.5240696520000001</v>
      </c>
    </row>
    <row r="49" spans="3:40" x14ac:dyDescent="0.25">
      <c r="C49" s="82" t="s">
        <v>162</v>
      </c>
      <c r="D49" s="82" t="s">
        <v>45</v>
      </c>
      <c r="E49" s="83">
        <f>VLOOKUP($D49,Résultats!$B$2:$AZ$212,E$2,FALSE)</f>
        <v>32001.800439999999</v>
      </c>
      <c r="F49" s="83">
        <f>VLOOKUP($D49,Résultats!$B$2:$AZ$212,F$2,FALSE)</f>
        <v>35911.307350000003</v>
      </c>
      <c r="G49" s="83">
        <f>VLOOKUP($D49,Résultats!$B$2:$AZ$212,G$2,FALSE)</f>
        <v>36708.886160000002</v>
      </c>
      <c r="H49" s="83">
        <f>VLOOKUP($D49,Résultats!$B$2:$AZ$212,H$2,FALSE)</f>
        <v>37113.743849999999</v>
      </c>
      <c r="I49" s="83">
        <f>VLOOKUP($D49,Résultats!$B$2:$AZ$212,I$2,FALSE)</f>
        <v>37033.338620000002</v>
      </c>
      <c r="J49" s="83">
        <f>VLOOKUP($D49,Résultats!$B$2:$AZ$212,J$2,FALSE)</f>
        <v>37409.700570000001</v>
      </c>
      <c r="K49" s="83">
        <f>VLOOKUP($D49,Résultats!$B$2:$AZ$212,K$2,FALSE)</f>
        <v>37836.800909999998</v>
      </c>
      <c r="L49" s="83">
        <f>VLOOKUP($D49,Résultats!$B$2:$AZ$212,L$2,FALSE)</f>
        <v>37961.527029999997</v>
      </c>
      <c r="M49" s="83">
        <f>VLOOKUP($D49,Résultats!$B$2:$AZ$212,M$2,FALSE)</f>
        <v>37978.188540000003</v>
      </c>
      <c r="N49" s="83">
        <f>VLOOKUP($D49,Résultats!$B$2:$AZ$212,N$2,FALSE)</f>
        <v>37947.284699999997</v>
      </c>
      <c r="O49" s="83">
        <f>VLOOKUP($D49,Résultats!$B$2:$AZ$212,O$2,FALSE)</f>
        <v>37941.73158</v>
      </c>
      <c r="P49" s="83">
        <f>VLOOKUP($D49,Résultats!$B$2:$AZ$212,P$2,FALSE)</f>
        <v>37968.841469999999</v>
      </c>
      <c r="Q49" s="83">
        <f>VLOOKUP($D49,Résultats!$B$2:$AZ$212,Q$2,FALSE)</f>
        <v>38029.415269999998</v>
      </c>
      <c r="R49" s="83">
        <f>VLOOKUP($D49,Résultats!$B$2:$AZ$212,R$2,FALSE)</f>
        <v>38115.245060000001</v>
      </c>
      <c r="S49" s="83">
        <f>VLOOKUP($D49,Résultats!$B$2:$AZ$212,S$2,FALSE)</f>
        <v>38219.041290000001</v>
      </c>
      <c r="T49" s="83">
        <f>VLOOKUP($D49,Résultats!$B$2:$AZ$212,T$2,FALSE)</f>
        <v>38332.181940000002</v>
      </c>
      <c r="U49" s="83">
        <f>VLOOKUP($D49,Résultats!$B$2:$AZ$212,U$2,FALSE)</f>
        <v>38412.900589999997</v>
      </c>
      <c r="V49" s="83">
        <f>VLOOKUP($D49,Résultats!$B$2:$AZ$212,V$2,FALSE)</f>
        <v>38480.194929999998</v>
      </c>
      <c r="W49" s="83">
        <f>VLOOKUP($D49,Résultats!$B$2:$AZ$212,W$2,FALSE)</f>
        <v>38540.575980000001</v>
      </c>
      <c r="X49" s="83">
        <f>VLOOKUP($D49,Résultats!$B$2:$AZ$212,X$2,FALSE)</f>
        <v>38561.841359999999</v>
      </c>
      <c r="Y49" s="83">
        <f>VLOOKUP($D49,Résultats!$B$2:$AZ$212,Y$2,FALSE)</f>
        <v>38603.390619999998</v>
      </c>
      <c r="Z49" s="83">
        <f>VLOOKUP($D49,Résultats!$B$2:$AZ$212,Z$2,FALSE)</f>
        <v>38653.253709999997</v>
      </c>
      <c r="AA49" s="83">
        <f>VLOOKUP($D49,Résultats!$B$2:$AZ$212,AA$2,FALSE)</f>
        <v>38707.50462</v>
      </c>
      <c r="AB49" s="83">
        <f>VLOOKUP($D49,Résultats!$B$2:$AZ$212,AB$2,FALSE)</f>
        <v>38765.845300000001</v>
      </c>
      <c r="AC49" s="83">
        <f>VLOOKUP($D49,Résultats!$B$2:$AZ$212,AC$2,FALSE)</f>
        <v>38828.313739999998</v>
      </c>
      <c r="AD49" s="83">
        <f>VLOOKUP($D49,Résultats!$B$2:$AZ$212,AD$2,FALSE)</f>
        <v>38924.910920000002</v>
      </c>
      <c r="AE49" s="83">
        <f>VLOOKUP($D49,Résultats!$B$2:$AZ$212,AE$2,FALSE)</f>
        <v>39037.462149999999</v>
      </c>
      <c r="AF49" s="83">
        <f>VLOOKUP($D49,Résultats!$B$2:$AZ$212,AF$2,FALSE)</f>
        <v>39158.201439999997</v>
      </c>
      <c r="AG49" s="83">
        <f>VLOOKUP($D49,Résultats!$B$2:$AZ$212,AG$2,FALSE)</f>
        <v>39284.068720000003</v>
      </c>
      <c r="AH49" s="83">
        <f>VLOOKUP($D49,Résultats!$B$2:$AZ$212,AH$2,FALSE)</f>
        <v>39412.794699999999</v>
      </c>
      <c r="AI49" s="83">
        <f>VLOOKUP($D49,Résultats!$B$2:$AZ$212,AI$2,FALSE)</f>
        <v>39363.160230000001</v>
      </c>
      <c r="AJ49" s="83">
        <f>VLOOKUP($D49,Résultats!$B$2:$AZ$212,AJ$2,FALSE)</f>
        <v>39245.45708</v>
      </c>
      <c r="AK49" s="83">
        <f>VLOOKUP($D49,Résultats!$B$2:$AZ$212,AK$2,FALSE)</f>
        <v>39101.122109999997</v>
      </c>
      <c r="AL49" s="83">
        <f>VLOOKUP($D49,Résultats!$B$2:$AZ$212,AL$2,FALSE)</f>
        <v>38946.03168</v>
      </c>
      <c r="AM49" s="83">
        <f>VLOOKUP($D49,Résultats!$B$2:$AZ$212,AM$2,FALSE)</f>
        <v>38788.121030000002</v>
      </c>
    </row>
    <row r="50" spans="3:40" x14ac:dyDescent="0.25">
      <c r="C50" s="84" t="s">
        <v>118</v>
      </c>
      <c r="D50" s="3" t="s">
        <v>62</v>
      </c>
      <c r="E50" s="85">
        <f>VLOOKUP($D50,Résultats!$B$2:$AZ$212,E$2,FALSE)</f>
        <v>2.411668513</v>
      </c>
      <c r="F50" s="85">
        <f>VLOOKUP($D50,Résultats!$B$2:$AZ$212,F$2,FALSE)</f>
        <v>163.12015099999999</v>
      </c>
      <c r="G50" s="85">
        <f>VLOOKUP($D50,Résultats!$B$2:$AZ$212,G$2,FALSE)</f>
        <v>383.28337670000002</v>
      </c>
      <c r="H50" s="85">
        <f>VLOOKUP($D50,Résultats!$B$2:$AZ$212,H$2,FALSE)</f>
        <v>505.12377190000001</v>
      </c>
      <c r="I50" s="85">
        <f>VLOOKUP($D50,Résultats!$B$2:$AZ$212,I$2,FALSE)</f>
        <v>620.06385620000003</v>
      </c>
      <c r="J50" s="85">
        <f>VLOOKUP($D50,Résultats!$B$2:$AZ$212,J$2,FALSE)</f>
        <v>807.31385799999998</v>
      </c>
      <c r="K50" s="85">
        <f>VLOOKUP($D50,Résultats!$B$2:$AZ$212,K$2,FALSE)</f>
        <v>1063.1522130000001</v>
      </c>
      <c r="L50" s="85">
        <f>VLOOKUP($D50,Résultats!$B$2:$AZ$212,L$2,FALSE)</f>
        <v>1341.4966509999999</v>
      </c>
      <c r="M50" s="85">
        <f>VLOOKUP($D50,Résultats!$B$2:$AZ$212,M$2,FALSE)</f>
        <v>1651.164933</v>
      </c>
      <c r="N50" s="85">
        <f>VLOOKUP($D50,Résultats!$B$2:$AZ$212,N$2,FALSE)</f>
        <v>2000.3681409999999</v>
      </c>
      <c r="O50" s="85">
        <f>VLOOKUP($D50,Résultats!$B$2:$AZ$212,O$2,FALSE)</f>
        <v>2403.5767259999998</v>
      </c>
      <c r="P50" s="85">
        <f>VLOOKUP($D50,Résultats!$B$2:$AZ$212,P$2,FALSE)</f>
        <v>2863.035351</v>
      </c>
      <c r="Q50" s="85">
        <f>VLOOKUP($D50,Résultats!$B$2:$AZ$212,Q$2,FALSE)</f>
        <v>3378.2783380000001</v>
      </c>
      <c r="R50" s="85">
        <f>VLOOKUP($D50,Résultats!$B$2:$AZ$212,R$2,FALSE)</f>
        <v>3944.6916209999999</v>
      </c>
      <c r="S50" s="85">
        <f>VLOOKUP($D50,Résultats!$B$2:$AZ$212,S$2,FALSE)</f>
        <v>4556.284541</v>
      </c>
      <c r="T50" s="85">
        <f>VLOOKUP($D50,Résultats!$B$2:$AZ$212,T$2,FALSE)</f>
        <v>5205.3245370000004</v>
      </c>
      <c r="U50" s="85">
        <f>VLOOKUP($D50,Résultats!$B$2:$AZ$212,U$2,FALSE)</f>
        <v>5869.3570470000004</v>
      </c>
      <c r="V50" s="85">
        <f>VLOOKUP($D50,Résultats!$B$2:$AZ$212,V$2,FALSE)</f>
        <v>6549.5355849999996</v>
      </c>
      <c r="W50" s="85">
        <f>VLOOKUP($D50,Résultats!$B$2:$AZ$212,W$2,FALSE)</f>
        <v>7243.0087350000003</v>
      </c>
      <c r="X50" s="85">
        <f>VLOOKUP($D50,Résultats!$B$2:$AZ$212,X$2,FALSE)</f>
        <v>7929.0145929999999</v>
      </c>
      <c r="Y50" s="85">
        <f>VLOOKUP($D50,Résultats!$B$2:$AZ$212,Y$2,FALSE)</f>
        <v>8631.6734780000006</v>
      </c>
      <c r="Z50" s="85">
        <f>VLOOKUP($D50,Résultats!$B$2:$AZ$212,Z$2,FALSE)</f>
        <v>9341.6788120000001</v>
      </c>
      <c r="AA50" s="85">
        <f>VLOOKUP($D50,Résultats!$B$2:$AZ$212,AA$2,FALSE)</f>
        <v>10053.87084</v>
      </c>
      <c r="AB50" s="85">
        <f>VLOOKUP($D50,Résultats!$B$2:$AZ$212,AB$2,FALSE)</f>
        <v>10765.355299999999</v>
      </c>
      <c r="AC50" s="85">
        <f>VLOOKUP($D50,Résultats!$B$2:$AZ$212,AC$2,FALSE)</f>
        <v>11473.826300000001</v>
      </c>
      <c r="AD50" s="85">
        <f>VLOOKUP($D50,Résultats!$B$2:$AZ$212,AD$2,FALSE)</f>
        <v>12198.86139</v>
      </c>
      <c r="AE50" s="85">
        <f>VLOOKUP($D50,Résultats!$B$2:$AZ$212,AE$2,FALSE)</f>
        <v>12928.439039999999</v>
      </c>
      <c r="AF50" s="85">
        <f>VLOOKUP($D50,Résultats!$B$2:$AZ$212,AF$2,FALSE)</f>
        <v>13656.456969999999</v>
      </c>
      <c r="AG50" s="85">
        <f>VLOOKUP($D50,Résultats!$B$2:$AZ$212,AG$2,FALSE)</f>
        <v>14379.70636</v>
      </c>
      <c r="AH50" s="85">
        <f>VLOOKUP($D50,Résultats!$B$2:$AZ$212,AH$2,FALSE)</f>
        <v>15095.59893</v>
      </c>
      <c r="AI50" s="85">
        <f>VLOOKUP($D50,Résultats!$B$2:$AZ$212,AI$2,FALSE)</f>
        <v>15686.74163</v>
      </c>
      <c r="AJ50" s="85">
        <f>VLOOKUP($D50,Résultats!$B$2:$AZ$212,AJ$2,FALSE)</f>
        <v>16220.742689999999</v>
      </c>
      <c r="AK50" s="85">
        <f>VLOOKUP($D50,Résultats!$B$2:$AZ$212,AK$2,FALSE)</f>
        <v>16723.040850000001</v>
      </c>
      <c r="AL50" s="85">
        <f>VLOOKUP($D50,Résultats!$B$2:$AZ$212,AL$2,FALSE)</f>
        <v>17203.246050000002</v>
      </c>
      <c r="AM50" s="85">
        <f>VLOOKUP($D50,Résultats!$B$2:$AZ$212,AM$2,FALSE)</f>
        <v>17666.1309</v>
      </c>
    </row>
    <row r="51" spans="3:40" x14ac:dyDescent="0.25">
      <c r="C51" s="86" t="s">
        <v>27</v>
      </c>
      <c r="D51" s="87" t="s">
        <v>53</v>
      </c>
      <c r="E51" s="31">
        <f>VLOOKUP($D51,Résultats!$B$2:$AZ$212,E$2,FALSE)</f>
        <v>7.1825179100000001E-3</v>
      </c>
      <c r="F51" s="31">
        <f>VLOOKUP($D51,Résultats!$B$2:$AZ$212,F$2,FALSE)</f>
        <v>2.3261005620000001</v>
      </c>
      <c r="G51" s="31">
        <f>VLOOKUP($D51,Résultats!$B$2:$AZ$212,G$2,FALSE)</f>
        <v>5.6194685099999999</v>
      </c>
      <c r="H51" s="31">
        <f>VLOOKUP($D51,Résultats!$B$2:$AZ$212,H$2,FALSE)</f>
        <v>7.6141570349999999</v>
      </c>
      <c r="I51" s="31">
        <f>VLOOKUP($D51,Résultats!$B$2:$AZ$212,I$2,FALSE)</f>
        <v>9.7496658820000004</v>
      </c>
      <c r="J51" s="31">
        <f>VLOOKUP($D51,Résultats!$B$2:$AZ$212,J$2,FALSE)</f>
        <v>13.628108490000001</v>
      </c>
      <c r="K51" s="31">
        <f>VLOOKUP($D51,Résultats!$B$2:$AZ$212,K$2,FALSE)</f>
        <v>22.508505599999999</v>
      </c>
      <c r="L51" s="31">
        <f>VLOOKUP($D51,Résultats!$B$2:$AZ$212,L$2,FALSE)</f>
        <v>34.854407039999998</v>
      </c>
      <c r="M51" s="31">
        <f>VLOOKUP($D51,Résultats!$B$2:$AZ$212,M$2,FALSE)</f>
        <v>49.375274179999998</v>
      </c>
      <c r="N51" s="31">
        <f>VLOOKUP($D51,Résultats!$B$2:$AZ$212,N$2,FALSE)</f>
        <v>66.675049189999996</v>
      </c>
      <c r="O51" s="31">
        <f>VLOOKUP($D51,Résultats!$B$2:$AZ$212,O$2,FALSE)</f>
        <v>87.69315417</v>
      </c>
      <c r="P51" s="31">
        <f>VLOOKUP($D51,Résultats!$B$2:$AZ$212,P$2,FALSE)</f>
        <v>112.8501084</v>
      </c>
      <c r="Q51" s="31">
        <f>VLOOKUP($D51,Résultats!$B$2:$AZ$212,Q$2,FALSE)</f>
        <v>142.42239240000001</v>
      </c>
      <c r="R51" s="31">
        <f>VLOOKUP($D51,Résultats!$B$2:$AZ$212,R$2,FALSE)</f>
        <v>176.44282989999999</v>
      </c>
      <c r="S51" s="31">
        <f>VLOOKUP($D51,Résultats!$B$2:$AZ$212,S$2,FALSE)</f>
        <v>214.82725980000001</v>
      </c>
      <c r="T51" s="31">
        <f>VLOOKUP($D51,Résultats!$B$2:$AZ$212,T$2,FALSE)</f>
        <v>257.34693119999997</v>
      </c>
      <c r="U51" s="31">
        <f>VLOOKUP($D51,Résultats!$B$2:$AZ$212,U$2,FALSE)</f>
        <v>302.80432930000001</v>
      </c>
      <c r="V51" s="31">
        <f>VLOOKUP($D51,Résultats!$B$2:$AZ$212,V$2,FALSE)</f>
        <v>351.39190059999999</v>
      </c>
      <c r="W51" s="31">
        <f>VLOOKUP($D51,Résultats!$B$2:$AZ$212,W$2,FALSE)</f>
        <v>403.04904479999999</v>
      </c>
      <c r="X51" s="31">
        <f>VLOOKUP($D51,Résultats!$B$2:$AZ$212,X$2,FALSE)</f>
        <v>456.45574770000002</v>
      </c>
      <c r="Y51" s="31">
        <f>VLOOKUP($D51,Résultats!$B$2:$AZ$212,Y$2,FALSE)</f>
        <v>513.37832920000005</v>
      </c>
      <c r="Z51" s="31">
        <f>VLOOKUP($D51,Résultats!$B$2:$AZ$212,Z$2,FALSE)</f>
        <v>573.26801450000005</v>
      </c>
      <c r="AA51" s="31">
        <f>VLOOKUP($D51,Résultats!$B$2:$AZ$212,AA$2,FALSE)</f>
        <v>635.83350350000001</v>
      </c>
      <c r="AB51" s="31">
        <f>VLOOKUP($D51,Résultats!$B$2:$AZ$212,AB$2,FALSE)</f>
        <v>700.92781360000004</v>
      </c>
      <c r="AC51" s="31">
        <f>VLOOKUP($D51,Résultats!$B$2:$AZ$212,AC$2,FALSE)</f>
        <v>768.43277650000005</v>
      </c>
      <c r="AD51" s="31">
        <f>VLOOKUP($D51,Résultats!$B$2:$AZ$212,AD$2,FALSE)</f>
        <v>841.155574</v>
      </c>
      <c r="AE51" s="31">
        <f>VLOOKUP($D51,Résultats!$B$2:$AZ$212,AE$2,FALSE)</f>
        <v>918.27822000000003</v>
      </c>
      <c r="AF51" s="31">
        <f>VLOOKUP($D51,Résultats!$B$2:$AZ$212,AF$2,FALSE)</f>
        <v>999.41605270000002</v>
      </c>
      <c r="AG51" s="31">
        <f>VLOOKUP($D51,Résultats!$B$2:$AZ$212,AG$2,FALSE)</f>
        <v>1084.4097730000001</v>
      </c>
      <c r="AH51" s="31">
        <f>VLOOKUP($D51,Résultats!$B$2:$AZ$212,AH$2,FALSE)</f>
        <v>1173.137277</v>
      </c>
      <c r="AI51" s="31">
        <f>VLOOKUP($D51,Résultats!$B$2:$AZ$212,AI$2,FALSE)</f>
        <v>1253.8619249999999</v>
      </c>
      <c r="AJ51" s="31">
        <f>VLOOKUP($D51,Résultats!$B$2:$AZ$212,AJ$2,FALSE)</f>
        <v>1332.9409459999999</v>
      </c>
      <c r="AK51" s="31">
        <f>VLOOKUP($D51,Résultats!$B$2:$AZ$212,AK$2,FALSE)</f>
        <v>1412.8657209999999</v>
      </c>
      <c r="AL51" s="31">
        <f>VLOOKUP($D51,Résultats!$B$2:$AZ$212,AL$2,FALSE)</f>
        <v>1494.617978</v>
      </c>
      <c r="AM51" s="31">
        <f>VLOOKUP($D51,Résultats!$B$2:$AZ$212,AM$2,FALSE)</f>
        <v>1578.72488</v>
      </c>
    </row>
    <row r="52" spans="3:40" x14ac:dyDescent="0.25">
      <c r="C52" s="56" t="s">
        <v>28</v>
      </c>
      <c r="D52" s="78" t="s">
        <v>54</v>
      </c>
      <c r="E52" s="31">
        <f>VLOOKUP($D52,Résultats!$B$2:$AZ$212,E$2,FALSE)</f>
        <v>1.6464540999999999E-2</v>
      </c>
      <c r="F52" s="31">
        <f>VLOOKUP($D52,Résultats!$B$2:$AZ$212,F$2,FALSE)</f>
        <v>2.3470067229999998</v>
      </c>
      <c r="G52" s="31">
        <f>VLOOKUP($D52,Résultats!$B$2:$AZ$212,G$2,FALSE)</f>
        <v>5.6170778529999996</v>
      </c>
      <c r="H52" s="31">
        <f>VLOOKUP($D52,Résultats!$B$2:$AZ$212,H$2,FALSE)</f>
        <v>7.54013578</v>
      </c>
      <c r="I52" s="31">
        <f>VLOOKUP($D52,Résultats!$B$2:$AZ$212,I$2,FALSE)</f>
        <v>9.5188297760000005</v>
      </c>
      <c r="J52" s="31">
        <f>VLOOKUP($D52,Résultats!$B$2:$AZ$212,J$2,FALSE)</f>
        <v>12.99882654</v>
      </c>
      <c r="K52" s="31">
        <f>VLOOKUP($D52,Résultats!$B$2:$AZ$212,K$2,FALSE)</f>
        <v>19.987491760000001</v>
      </c>
      <c r="L52" s="31">
        <f>VLOOKUP($D52,Résultats!$B$2:$AZ$212,L$2,FALSE)</f>
        <v>29.188391249999999</v>
      </c>
      <c r="M52" s="31">
        <f>VLOOKUP($D52,Résultats!$B$2:$AZ$212,M$2,FALSE)</f>
        <v>39.873820019999997</v>
      </c>
      <c r="N52" s="31">
        <f>VLOOKUP($D52,Résultats!$B$2:$AZ$212,N$2,FALSE)</f>
        <v>52.444451039999997</v>
      </c>
      <c r="O52" s="31">
        <f>VLOOKUP($D52,Résultats!$B$2:$AZ$212,O$2,FALSE)</f>
        <v>67.536445650000005</v>
      </c>
      <c r="P52" s="31">
        <f>VLOOKUP($D52,Résultats!$B$2:$AZ$212,P$2,FALSE)</f>
        <v>85.393322190000006</v>
      </c>
      <c r="Q52" s="31">
        <f>VLOOKUP($D52,Résultats!$B$2:$AZ$212,Q$2,FALSE)</f>
        <v>106.1525367</v>
      </c>
      <c r="R52" s="31">
        <f>VLOOKUP($D52,Résultats!$B$2:$AZ$212,R$2,FALSE)</f>
        <v>129.7787811</v>
      </c>
      <c r="S52" s="31">
        <f>VLOOKUP($D52,Résultats!$B$2:$AZ$212,S$2,FALSE)</f>
        <v>156.15812199999999</v>
      </c>
      <c r="T52" s="31">
        <f>VLOOKUP($D52,Résultats!$B$2:$AZ$212,T$2,FALSE)</f>
        <v>185.08042029999999</v>
      </c>
      <c r="U52" s="31">
        <f>VLOOKUP($D52,Résultats!$B$2:$AZ$212,U$2,FALSE)</f>
        <v>215.67782130000001</v>
      </c>
      <c r="V52" s="31">
        <f>VLOOKUP($D52,Résultats!$B$2:$AZ$212,V$2,FALSE)</f>
        <v>248.04615820000001</v>
      </c>
      <c r="W52" s="31">
        <f>VLOOKUP($D52,Résultats!$B$2:$AZ$212,W$2,FALSE)</f>
        <v>282.10689450000001</v>
      </c>
      <c r="X52" s="31">
        <f>VLOOKUP($D52,Résultats!$B$2:$AZ$212,X$2,FALSE)</f>
        <v>316.94266770000002</v>
      </c>
      <c r="Y52" s="31">
        <f>VLOOKUP($D52,Résultats!$B$2:$AZ$212,Y$2,FALSE)</f>
        <v>353.69721559999999</v>
      </c>
      <c r="Z52" s="31">
        <f>VLOOKUP($D52,Résultats!$B$2:$AZ$212,Z$2,FALSE)</f>
        <v>391.96818660000002</v>
      </c>
      <c r="AA52" s="31">
        <f>VLOOKUP($D52,Résultats!$B$2:$AZ$212,AA$2,FALSE)</f>
        <v>431.52875069999999</v>
      </c>
      <c r="AB52" s="31">
        <f>VLOOKUP($D52,Résultats!$B$2:$AZ$212,AB$2,FALSE)</f>
        <v>472.24929659999998</v>
      </c>
      <c r="AC52" s="31">
        <f>VLOOKUP($D52,Résultats!$B$2:$AZ$212,AC$2,FALSE)</f>
        <v>514.02038210000001</v>
      </c>
      <c r="AD52" s="31">
        <f>VLOOKUP($D52,Résultats!$B$2:$AZ$212,AD$2,FALSE)</f>
        <v>558.38788880000004</v>
      </c>
      <c r="AE52" s="31">
        <f>VLOOKUP($D52,Résultats!$B$2:$AZ$212,AE$2,FALSE)</f>
        <v>604.75511340000003</v>
      </c>
      <c r="AF52" s="31">
        <f>VLOOKUP($D52,Résultats!$B$2:$AZ$212,AF$2,FALSE)</f>
        <v>652.80708340000001</v>
      </c>
      <c r="AG52" s="31">
        <f>VLOOKUP($D52,Résultats!$B$2:$AZ$212,AG$2,FALSE)</f>
        <v>702.37068079999995</v>
      </c>
      <c r="AH52" s="31">
        <f>VLOOKUP($D52,Résultats!$B$2:$AZ$212,AH$2,FALSE)</f>
        <v>753.29503079999995</v>
      </c>
      <c r="AI52" s="31">
        <f>VLOOKUP($D52,Résultats!$B$2:$AZ$212,AI$2,FALSE)</f>
        <v>798.48361379999994</v>
      </c>
      <c r="AJ52" s="31">
        <f>VLOOKUP($D52,Résultats!$B$2:$AZ$212,AJ$2,FALSE)</f>
        <v>841.775353</v>
      </c>
      <c r="AK52" s="31">
        <f>VLOOKUP($D52,Résultats!$B$2:$AZ$212,AK$2,FALSE)</f>
        <v>884.6192456</v>
      </c>
      <c r="AL52" s="31">
        <f>VLOOKUP($D52,Résultats!$B$2:$AZ$212,AL$2,FALSE)</f>
        <v>927.54061230000002</v>
      </c>
      <c r="AM52" s="31">
        <f>VLOOKUP($D52,Résultats!$B$2:$AZ$212,AM$2,FALSE)</f>
        <v>970.78206120000004</v>
      </c>
    </row>
    <row r="53" spans="3:40" x14ac:dyDescent="0.25">
      <c r="C53" s="56" t="s">
        <v>29</v>
      </c>
      <c r="D53" s="78" t="s">
        <v>55</v>
      </c>
      <c r="E53" s="31">
        <f>VLOOKUP($D53,Résultats!$B$2:$AZ$212,E$2,FALSE)</f>
        <v>6.7405168000000001E-2</v>
      </c>
      <c r="F53" s="31">
        <f>VLOOKUP($D53,Résultats!$B$2:$AZ$212,F$2,FALSE)</f>
        <v>5.0196419739999998</v>
      </c>
      <c r="G53" s="31">
        <f>VLOOKUP($D53,Résultats!$B$2:$AZ$212,G$2,FALSE)</f>
        <v>11.83120538</v>
      </c>
      <c r="H53" s="31">
        <f>VLOOKUP($D53,Résultats!$B$2:$AZ$212,H$2,FALSE)</f>
        <v>15.63927934</v>
      </c>
      <c r="I53" s="31">
        <f>VLOOKUP($D53,Résultats!$B$2:$AZ$212,I$2,FALSE)</f>
        <v>19.283803590000002</v>
      </c>
      <c r="J53" s="31">
        <f>VLOOKUP($D53,Résultats!$B$2:$AZ$212,J$2,FALSE)</f>
        <v>25.298734970000002</v>
      </c>
      <c r="K53" s="31">
        <f>VLOOKUP($D53,Résultats!$B$2:$AZ$212,K$2,FALSE)</f>
        <v>34.099513450000003</v>
      </c>
      <c r="L53" s="31">
        <f>VLOOKUP($D53,Résultats!$B$2:$AZ$212,L$2,FALSE)</f>
        <v>43.981460259999999</v>
      </c>
      <c r="M53" s="31">
        <f>VLOOKUP($D53,Résultats!$B$2:$AZ$212,M$2,FALSE)</f>
        <v>55.034941459999999</v>
      </c>
      <c r="N53" s="31">
        <f>VLOOKUP($D53,Résultats!$B$2:$AZ$212,N$2,FALSE)</f>
        <v>67.557106520000005</v>
      </c>
      <c r="O53" s="31">
        <f>VLOOKUP($D53,Résultats!$B$2:$AZ$212,O$2,FALSE)</f>
        <v>82.064624760000001</v>
      </c>
      <c r="P53" s="31">
        <f>VLOOKUP($D53,Résultats!$B$2:$AZ$212,P$2,FALSE)</f>
        <v>98.639256489999994</v>
      </c>
      <c r="Q53" s="31">
        <f>VLOOKUP($D53,Résultats!$B$2:$AZ$212,Q$2,FALSE)</f>
        <v>117.2604822</v>
      </c>
      <c r="R53" s="31">
        <f>VLOOKUP($D53,Résultats!$B$2:$AZ$212,R$2,FALSE)</f>
        <v>137.75388280000001</v>
      </c>
      <c r="S53" s="31">
        <f>VLOOKUP($D53,Résultats!$B$2:$AZ$212,S$2,FALSE)</f>
        <v>159.89043219999999</v>
      </c>
      <c r="T53" s="31">
        <f>VLOOKUP($D53,Résultats!$B$2:$AZ$212,T$2,FALSE)</f>
        <v>183.3742823</v>
      </c>
      <c r="U53" s="31">
        <f>VLOOKUP($D53,Résultats!$B$2:$AZ$212,U$2,FALSE)</f>
        <v>207.37818480000001</v>
      </c>
      <c r="V53" s="31">
        <f>VLOOKUP($D53,Résultats!$B$2:$AZ$212,V$2,FALSE)</f>
        <v>231.91929819999999</v>
      </c>
      <c r="W53" s="31">
        <f>VLOOKUP($D53,Résultats!$B$2:$AZ$212,W$2,FALSE)</f>
        <v>256.86907660000003</v>
      </c>
      <c r="X53" s="31">
        <f>VLOOKUP($D53,Résultats!$B$2:$AZ$212,X$2,FALSE)</f>
        <v>281.45783690000002</v>
      </c>
      <c r="Y53" s="31">
        <f>VLOOKUP($D53,Résultats!$B$2:$AZ$212,Y$2,FALSE)</f>
        <v>306.51696550000003</v>
      </c>
      <c r="Z53" s="31">
        <f>VLOOKUP($D53,Résultats!$B$2:$AZ$212,Z$2,FALSE)</f>
        <v>331.6824967</v>
      </c>
      <c r="AA53" s="31">
        <f>VLOOKUP($D53,Résultats!$B$2:$AZ$212,AA$2,FALSE)</f>
        <v>356.73812020000003</v>
      </c>
      <c r="AB53" s="31">
        <f>VLOOKUP($D53,Résultats!$B$2:$AZ$212,AB$2,FALSE)</f>
        <v>381.547571</v>
      </c>
      <c r="AC53" s="31">
        <f>VLOOKUP($D53,Résultats!$B$2:$AZ$212,AC$2,FALSE)</f>
        <v>405.99493760000001</v>
      </c>
      <c r="AD53" s="31">
        <f>VLOOKUP($D53,Résultats!$B$2:$AZ$212,AD$2,FALSE)</f>
        <v>430.61578589999999</v>
      </c>
      <c r="AE53" s="31">
        <f>VLOOKUP($D53,Résultats!$B$2:$AZ$212,AE$2,FALSE)</f>
        <v>454.91613389999998</v>
      </c>
      <c r="AF53" s="31">
        <f>VLOOKUP($D53,Résultats!$B$2:$AZ$212,AF$2,FALSE)</f>
        <v>478.60915030000001</v>
      </c>
      <c r="AG53" s="31">
        <f>VLOOKUP($D53,Résultats!$B$2:$AZ$212,AG$2,FALSE)</f>
        <v>501.50608829999999</v>
      </c>
      <c r="AH53" s="31">
        <f>VLOOKUP($D53,Résultats!$B$2:$AZ$212,AH$2,FALSE)</f>
        <v>523.43746710000005</v>
      </c>
      <c r="AI53" s="31">
        <f>VLOOKUP($D53,Résultats!$B$2:$AZ$212,AI$2,FALSE)</f>
        <v>540.51651949999996</v>
      </c>
      <c r="AJ53" s="31">
        <f>VLOOKUP($D53,Résultats!$B$2:$AZ$212,AJ$2,FALSE)</f>
        <v>554.94316509999999</v>
      </c>
      <c r="AK53" s="31">
        <f>VLOOKUP($D53,Résultats!$B$2:$AZ$212,AK$2,FALSE)</f>
        <v>567.48837979999996</v>
      </c>
      <c r="AL53" s="31">
        <f>VLOOKUP($D53,Résultats!$B$2:$AZ$212,AL$2,FALSE)</f>
        <v>578.3938617</v>
      </c>
      <c r="AM53" s="31">
        <f>VLOOKUP($D53,Résultats!$B$2:$AZ$212,AM$2,FALSE)</f>
        <v>587.73621279999998</v>
      </c>
    </row>
    <row r="54" spans="3:40" x14ac:dyDescent="0.25">
      <c r="C54" s="56" t="s">
        <v>30</v>
      </c>
      <c r="D54" s="78" t="s">
        <v>56</v>
      </c>
      <c r="E54" s="31">
        <f>VLOOKUP($D54,Résultats!$B$2:$AZ$212,E$2,FALSE)</f>
        <v>1.5834689479999999</v>
      </c>
      <c r="F54" s="31">
        <f>VLOOKUP($D54,Résultats!$B$2:$AZ$212,F$2,FALSE)</f>
        <v>106.5273668</v>
      </c>
      <c r="G54" s="31">
        <f>VLOOKUP($D54,Résultats!$B$2:$AZ$212,G$2,FALSE)</f>
        <v>250.2397517</v>
      </c>
      <c r="H54" s="31">
        <f>VLOOKUP($D54,Résultats!$B$2:$AZ$212,H$2,FALSE)</f>
        <v>329.68128869999998</v>
      </c>
      <c r="I54" s="31">
        <f>VLOOKUP($D54,Résultats!$B$2:$AZ$212,I$2,FALSE)</f>
        <v>404.48937000000001</v>
      </c>
      <c r="J54" s="31">
        <f>VLOOKUP($D54,Résultats!$B$2:$AZ$212,J$2,FALSE)</f>
        <v>526.1466173</v>
      </c>
      <c r="K54" s="31">
        <f>VLOOKUP($D54,Résultats!$B$2:$AZ$212,K$2,FALSE)</f>
        <v>690.41903160000004</v>
      </c>
      <c r="L54" s="31">
        <f>VLOOKUP($D54,Résultats!$B$2:$AZ$212,L$2,FALSE)</f>
        <v>867.6474743</v>
      </c>
      <c r="M54" s="31">
        <f>VLOOKUP($D54,Résultats!$B$2:$AZ$212,M$2,FALSE)</f>
        <v>1064.375734</v>
      </c>
      <c r="N54" s="31">
        <f>VLOOKUP($D54,Résultats!$B$2:$AZ$212,N$2,FALSE)</f>
        <v>1285.6938660000001</v>
      </c>
      <c r="O54" s="31">
        <f>VLOOKUP($D54,Résultats!$B$2:$AZ$212,O$2,FALSE)</f>
        <v>1540.6434549999999</v>
      </c>
      <c r="P54" s="31">
        <f>VLOOKUP($D54,Résultats!$B$2:$AZ$212,P$2,FALSE)</f>
        <v>1830.4684709999999</v>
      </c>
      <c r="Q54" s="31">
        <f>VLOOKUP($D54,Résultats!$B$2:$AZ$212,Q$2,FALSE)</f>
        <v>2154.7002550000002</v>
      </c>
      <c r="R54" s="31">
        <f>VLOOKUP($D54,Résultats!$B$2:$AZ$212,R$2,FALSE)</f>
        <v>2510.2626089999999</v>
      </c>
      <c r="S54" s="31">
        <f>VLOOKUP($D54,Résultats!$B$2:$AZ$212,S$2,FALSE)</f>
        <v>2893.2346210000001</v>
      </c>
      <c r="T54" s="31">
        <f>VLOOKUP($D54,Résultats!$B$2:$AZ$212,T$2,FALSE)</f>
        <v>3298.6247990000002</v>
      </c>
      <c r="U54" s="31">
        <f>VLOOKUP($D54,Résultats!$B$2:$AZ$212,U$2,FALSE)</f>
        <v>3712.2494579999998</v>
      </c>
      <c r="V54" s="31">
        <f>VLOOKUP($D54,Résultats!$B$2:$AZ$212,V$2,FALSE)</f>
        <v>4134.7595819999997</v>
      </c>
      <c r="W54" s="31">
        <f>VLOOKUP($D54,Résultats!$B$2:$AZ$212,W$2,FALSE)</f>
        <v>4564.2996359999997</v>
      </c>
      <c r="X54" s="31">
        <f>VLOOKUP($D54,Résultats!$B$2:$AZ$212,X$2,FALSE)</f>
        <v>4987.8781429999999</v>
      </c>
      <c r="Y54" s="31">
        <f>VLOOKUP($D54,Résultats!$B$2:$AZ$212,Y$2,FALSE)</f>
        <v>5420.4502179999999</v>
      </c>
      <c r="Z54" s="31">
        <f>VLOOKUP($D54,Résultats!$B$2:$AZ$212,Z$2,FALSE)</f>
        <v>5856.1671189999997</v>
      </c>
      <c r="AA54" s="31">
        <f>VLOOKUP($D54,Résultats!$B$2:$AZ$212,AA$2,FALSE)</f>
        <v>6291.7784730000003</v>
      </c>
      <c r="AB54" s="31">
        <f>VLOOKUP($D54,Résultats!$B$2:$AZ$212,AB$2,FALSE)</f>
        <v>6725.4514989999998</v>
      </c>
      <c r="AC54" s="31">
        <f>VLOOKUP($D54,Résultats!$B$2:$AZ$212,AC$2,FALSE)</f>
        <v>7155.7268510000004</v>
      </c>
      <c r="AD54" s="31">
        <f>VLOOKUP($D54,Résultats!$B$2:$AZ$212,AD$2,FALSE)</f>
        <v>7593.9476729999997</v>
      </c>
      <c r="AE54" s="31">
        <f>VLOOKUP($D54,Résultats!$B$2:$AZ$212,AE$2,FALSE)</f>
        <v>8032.6247739999999</v>
      </c>
      <c r="AF54" s="31">
        <f>VLOOKUP($D54,Résultats!$B$2:$AZ$212,AF$2,FALSE)</f>
        <v>8467.9404620000005</v>
      </c>
      <c r="AG54" s="31">
        <f>VLOOKUP($D54,Résultats!$B$2:$AZ$212,AG$2,FALSE)</f>
        <v>8897.8645240000005</v>
      </c>
      <c r="AH54" s="31">
        <f>VLOOKUP($D54,Résultats!$B$2:$AZ$212,AH$2,FALSE)</f>
        <v>9320.7575909999996</v>
      </c>
      <c r="AI54" s="31">
        <f>VLOOKUP($D54,Résultats!$B$2:$AZ$212,AI$2,FALSE)</f>
        <v>9665.6519630000003</v>
      </c>
      <c r="AJ54" s="31">
        <f>VLOOKUP($D54,Résultats!$B$2:$AZ$212,AJ$2,FALSE)</f>
        <v>9973.6606840000004</v>
      </c>
      <c r="AK54" s="31">
        <f>VLOOKUP($D54,Résultats!$B$2:$AZ$212,AK$2,FALSE)</f>
        <v>10260.20124</v>
      </c>
      <c r="AL54" s="31">
        <f>VLOOKUP($D54,Résultats!$B$2:$AZ$212,AL$2,FALSE)</f>
        <v>10531.080819999999</v>
      </c>
      <c r="AM54" s="31">
        <f>VLOOKUP($D54,Résultats!$B$2:$AZ$212,AM$2,FALSE)</f>
        <v>10789.167020000001</v>
      </c>
    </row>
    <row r="55" spans="3:40" x14ac:dyDescent="0.25">
      <c r="C55" s="56" t="s">
        <v>31</v>
      </c>
      <c r="D55" s="78" t="s">
        <v>57</v>
      </c>
      <c r="E55" s="31">
        <f>VLOOKUP($D55,Résultats!$B$2:$AZ$212,E$2,FALSE)</f>
        <v>0.62410555599999995</v>
      </c>
      <c r="F55" s="31">
        <f>VLOOKUP($D55,Résultats!$B$2:$AZ$212,F$2,FALSE)</f>
        <v>40.98685682</v>
      </c>
      <c r="G55" s="31">
        <f>VLOOKUP($D55,Résultats!$B$2:$AZ$212,G$2,FALSE)</f>
        <v>96.196544630000005</v>
      </c>
      <c r="H55" s="31">
        <f>VLOOKUP($D55,Résultats!$B$2:$AZ$212,H$2,FALSE)</f>
        <v>126.6207615</v>
      </c>
      <c r="I55" s="31">
        <f>VLOOKUP($D55,Résultats!$B$2:$AZ$212,I$2,FALSE)</f>
        <v>155.130855</v>
      </c>
      <c r="J55" s="31">
        <f>VLOOKUP($D55,Résultats!$B$2:$AZ$212,J$2,FALSE)</f>
        <v>201.2756827</v>
      </c>
      <c r="K55" s="31">
        <f>VLOOKUP($D55,Résultats!$B$2:$AZ$212,K$2,FALSE)</f>
        <v>261.62327599999998</v>
      </c>
      <c r="L55" s="31">
        <f>VLOOKUP($D55,Résultats!$B$2:$AZ$212,L$2,FALSE)</f>
        <v>325.27008960000001</v>
      </c>
      <c r="M55" s="31">
        <f>VLOOKUP($D55,Résultats!$B$2:$AZ$212,M$2,FALSE)</f>
        <v>395.49726950000002</v>
      </c>
      <c r="N55" s="31">
        <f>VLOOKUP($D55,Résultats!$B$2:$AZ$212,N$2,FALSE)</f>
        <v>474.00853050000001</v>
      </c>
      <c r="O55" s="31">
        <f>VLOOKUP($D55,Résultats!$B$2:$AZ$212,O$2,FALSE)</f>
        <v>563.89856450000002</v>
      </c>
      <c r="P55" s="31">
        <f>VLOOKUP($D55,Résultats!$B$2:$AZ$212,P$2,FALSE)</f>
        <v>665.45134059999998</v>
      </c>
      <c r="Q55" s="31">
        <f>VLOOKUP($D55,Résultats!$B$2:$AZ$212,Q$2,FALSE)</f>
        <v>778.35113779999995</v>
      </c>
      <c r="R55" s="31">
        <f>VLOOKUP($D55,Résultats!$B$2:$AZ$212,R$2,FALSE)</f>
        <v>901.37969250000003</v>
      </c>
      <c r="S55" s="31">
        <f>VLOOKUP($D55,Résultats!$B$2:$AZ$212,S$2,FALSE)</f>
        <v>1033.0469680000001</v>
      </c>
      <c r="T55" s="31">
        <f>VLOOKUP($D55,Résultats!$B$2:$AZ$212,T$2,FALSE)</f>
        <v>1171.5155070000001</v>
      </c>
      <c r="U55" s="31">
        <f>VLOOKUP($D55,Résultats!$B$2:$AZ$212,U$2,FALSE)</f>
        <v>1311.8107950000001</v>
      </c>
      <c r="V55" s="31">
        <f>VLOOKUP($D55,Résultats!$B$2:$AZ$212,V$2,FALSE)</f>
        <v>1454.110494</v>
      </c>
      <c r="W55" s="31">
        <f>VLOOKUP($D55,Résultats!$B$2:$AZ$212,W$2,FALSE)</f>
        <v>1597.7327780000001</v>
      </c>
      <c r="X55" s="31">
        <f>VLOOKUP($D55,Résultats!$B$2:$AZ$212,X$2,FALSE)</f>
        <v>1738.233524</v>
      </c>
      <c r="Y55" s="31">
        <f>VLOOKUP($D55,Résultats!$B$2:$AZ$212,Y$2,FALSE)</f>
        <v>1880.65227</v>
      </c>
      <c r="Z55" s="31">
        <f>VLOOKUP($D55,Résultats!$B$2:$AZ$212,Z$2,FALSE)</f>
        <v>2022.9805590000001</v>
      </c>
      <c r="AA55" s="31">
        <f>VLOOKUP($D55,Résultats!$B$2:$AZ$212,AA$2,FALSE)</f>
        <v>2164.1068789999999</v>
      </c>
      <c r="AB55" s="31">
        <f>VLOOKUP($D55,Résultats!$B$2:$AZ$212,AB$2,FALSE)</f>
        <v>2303.408077</v>
      </c>
      <c r="AC55" s="31">
        <f>VLOOKUP($D55,Résultats!$B$2:$AZ$212,AC$2,FALSE)</f>
        <v>2440.3951059999999</v>
      </c>
      <c r="AD55" s="31">
        <f>VLOOKUP($D55,Résultats!$B$2:$AZ$212,AD$2,FALSE)</f>
        <v>2578.2905909999999</v>
      </c>
      <c r="AE55" s="31">
        <f>VLOOKUP($D55,Résultats!$B$2:$AZ$212,AE$2,FALSE)</f>
        <v>2714.6047140000001</v>
      </c>
      <c r="AF55" s="31">
        <f>VLOOKUP($D55,Résultats!$B$2:$AZ$212,AF$2,FALSE)</f>
        <v>2848.085638</v>
      </c>
      <c r="AG55" s="31">
        <f>VLOOKUP($D55,Résultats!$B$2:$AZ$212,AG$2,FALSE)</f>
        <v>2978.0812639999999</v>
      </c>
      <c r="AH55" s="31">
        <f>VLOOKUP($D55,Résultats!$B$2:$AZ$212,AH$2,FALSE)</f>
        <v>3104.0802720000002</v>
      </c>
      <c r="AI55" s="31">
        <f>VLOOKUP($D55,Résultats!$B$2:$AZ$212,AI$2,FALSE)</f>
        <v>3203.669128</v>
      </c>
      <c r="AJ55" s="31">
        <f>VLOOKUP($D55,Résultats!$B$2:$AZ$212,AJ$2,FALSE)</f>
        <v>3290.0988889999999</v>
      </c>
      <c r="AK55" s="31">
        <f>VLOOKUP($D55,Résultats!$B$2:$AZ$212,AK$2,FALSE)</f>
        <v>3368.3454099999999</v>
      </c>
      <c r="AL55" s="31">
        <f>VLOOKUP($D55,Résultats!$B$2:$AZ$212,AL$2,FALSE)</f>
        <v>3440.3166470000001</v>
      </c>
      <c r="AM55" s="31">
        <f>VLOOKUP($D55,Résultats!$B$2:$AZ$212,AM$2,FALSE)</f>
        <v>3506.9838810000001</v>
      </c>
    </row>
    <row r="56" spans="3:40" x14ac:dyDescent="0.25">
      <c r="C56" s="56" t="s">
        <v>32</v>
      </c>
      <c r="D56" s="78" t="s">
        <v>58</v>
      </c>
      <c r="E56" s="31">
        <f>VLOOKUP($D56,Résultats!$B$2:$AZ$212,E$2,FALSE)</f>
        <v>8.5085212099999998E-3</v>
      </c>
      <c r="F56" s="31">
        <f>VLOOKUP($D56,Résultats!$B$2:$AZ$212,F$2,FALSE)</f>
        <v>1.22062795E-2</v>
      </c>
      <c r="G56" s="31">
        <f>VLOOKUP($D56,Résultats!$B$2:$AZ$212,G$2,FALSE)</f>
        <v>1.0410278E-2</v>
      </c>
      <c r="H56" s="31">
        <f>VLOOKUP($D56,Résultats!$B$2:$AZ$212,H$2,FALSE)</f>
        <v>9.88976414E-3</v>
      </c>
      <c r="I56" s="31">
        <f>VLOOKUP($D56,Résultats!$B$2:$AZ$212,I$2,FALSE)</f>
        <v>9.3952759399999995E-3</v>
      </c>
      <c r="J56" s="31">
        <f>VLOOKUP($D56,Résultats!$B$2:$AZ$212,J$2,FALSE)</f>
        <v>8.9255121399999995E-3</v>
      </c>
      <c r="K56" s="31">
        <f>VLOOKUP($D56,Résultats!$B$2:$AZ$212,K$2,FALSE)</f>
        <v>8.4296503600000006E-3</v>
      </c>
      <c r="L56" s="31">
        <f>VLOOKUP($D56,Résultats!$B$2:$AZ$212,L$2,FALSE)</f>
        <v>7.9337885699999906E-3</v>
      </c>
      <c r="M56" s="31">
        <f>VLOOKUP($D56,Résultats!$B$2:$AZ$212,M$2,FALSE)</f>
        <v>7.4670951200000004E-3</v>
      </c>
      <c r="N56" s="31">
        <f>VLOOKUP($D56,Résultats!$B$2:$AZ$212,N$2,FALSE)</f>
        <v>7.02785423E-3</v>
      </c>
      <c r="O56" s="31">
        <f>VLOOKUP($D56,Résultats!$B$2:$AZ$212,O$2,FALSE)</f>
        <v>6.6144510400000002E-3</v>
      </c>
      <c r="P56" s="31">
        <f>VLOOKUP($D56,Résultats!$B$2:$AZ$212,P$2,FALSE)</f>
        <v>6.2253656899999999E-3</v>
      </c>
      <c r="Q56" s="31">
        <f>VLOOKUP($D56,Résultats!$B$2:$AZ$212,Q$2,FALSE)</f>
        <v>5.85916771E-3</v>
      </c>
      <c r="R56" s="31">
        <f>VLOOKUP($D56,Résultats!$B$2:$AZ$212,R$2,FALSE)</f>
        <v>5.5145107799999997E-3</v>
      </c>
      <c r="S56" s="31">
        <f>VLOOKUP($D56,Résultats!$B$2:$AZ$212,S$2,FALSE)</f>
        <v>5.1901278000000004E-3</v>
      </c>
      <c r="T56" s="31">
        <f>VLOOKUP($D56,Résultats!$B$2:$AZ$212,T$2,FALSE)</f>
        <v>4.8848261600000003E-3</v>
      </c>
      <c r="U56" s="31">
        <f>VLOOKUP($D56,Résultats!$B$2:$AZ$212,U$2,FALSE)</f>
        <v>4.5974834500000002E-3</v>
      </c>
      <c r="V56" s="31">
        <f>VLOOKUP($D56,Résultats!$B$2:$AZ$212,V$2,FALSE)</f>
        <v>4.3270432399999999E-3</v>
      </c>
      <c r="W56" s="31">
        <f>VLOOKUP($D56,Résultats!$B$2:$AZ$212,W$2,FALSE)</f>
        <v>4.0725112899999997E-3</v>
      </c>
      <c r="X56" s="31">
        <f>VLOOKUP($D56,Résultats!$B$2:$AZ$212,X$2,FALSE)</f>
        <v>3.8329518000000001E-3</v>
      </c>
      <c r="Y56" s="31">
        <f>VLOOKUP($D56,Résultats!$B$2:$AZ$212,Y$2,FALSE)</f>
        <v>3.60748405E-3</v>
      </c>
      <c r="Z56" s="31">
        <f>VLOOKUP($D56,Résultats!$B$2:$AZ$212,Z$2,FALSE)</f>
        <v>3.3952791000000002E-3</v>
      </c>
      <c r="AA56" s="31">
        <f>VLOOKUP($D56,Résultats!$B$2:$AZ$212,AA$2,FALSE)</f>
        <v>3.1955567999999998E-3</v>
      </c>
      <c r="AB56" s="31">
        <f>VLOOKUP($D56,Résultats!$B$2:$AZ$212,AB$2,FALSE)</f>
        <v>3.00758287E-3</v>
      </c>
      <c r="AC56" s="31">
        <f>VLOOKUP($D56,Résultats!$B$2:$AZ$212,AC$2,FALSE)</f>
        <v>2.8306662299999999E-3</v>
      </c>
      <c r="AD56" s="31">
        <f>VLOOKUP($D56,Résultats!$B$2:$AZ$212,AD$2,FALSE)</f>
        <v>2.6631711899999999E-3</v>
      </c>
      <c r="AE56" s="31">
        <f>VLOOKUP($D56,Résultats!$B$2:$AZ$212,AE$2,FALSE)</f>
        <v>2.5046490999999999E-3</v>
      </c>
      <c r="AF56" s="31">
        <f>VLOOKUP($D56,Résultats!$B$2:$AZ$212,AF$2,FALSE)</f>
        <v>2.3546701100000001E-3</v>
      </c>
      <c r="AG56" s="31">
        <f>VLOOKUP($D56,Résultats!$B$2:$AZ$212,AG$2,FALSE)</f>
        <v>2.2128225099999998E-3</v>
      </c>
      <c r="AH56" s="31">
        <f>VLOOKUP($D56,Résultats!$B$2:$AZ$212,AH$2,FALSE)</f>
        <v>2.0787120600000001E-3</v>
      </c>
      <c r="AI56" s="31">
        <f>VLOOKUP($D56,Résultats!$B$2:$AZ$212,AI$2,FALSE)</f>
        <v>1.9519613199999999E-3</v>
      </c>
      <c r="AJ56" s="31">
        <f>VLOOKUP($D56,Résultats!$B$2:$AZ$212,AJ$2,FALSE)</f>
        <v>1.8322090900000001E-3</v>
      </c>
      <c r="AK56" s="31">
        <f>VLOOKUP($D56,Résultats!$B$2:$AZ$212,AK$2,FALSE)</f>
        <v>1.7191097700000001E-3</v>
      </c>
      <c r="AL56" s="31">
        <f>VLOOKUP($D56,Résultats!$B$2:$AZ$212,AL$2,FALSE)</f>
        <v>1.61233276E-3</v>
      </c>
      <c r="AM56" s="31">
        <f>VLOOKUP($D56,Résultats!$B$2:$AZ$212,AM$2,FALSE)</f>
        <v>1.5115619600000001E-3</v>
      </c>
    </row>
    <row r="57" spans="3:40" x14ac:dyDescent="0.25">
      <c r="C57" s="56" t="s">
        <v>33</v>
      </c>
      <c r="D57" s="78" t="s">
        <v>59</v>
      </c>
      <c r="E57" s="31">
        <f>VLOOKUP($D57,Résultats!$B$2:$AZ$212,E$2,FALSE)</f>
        <v>0.1045332606</v>
      </c>
      <c r="F57" s="31">
        <f>VLOOKUP($D57,Résultats!$B$2:$AZ$212,F$2,FALSE)</f>
        <v>5.900971889</v>
      </c>
      <c r="G57" s="31">
        <f>VLOOKUP($D57,Résultats!$B$2:$AZ$212,G$2,FALSE)</f>
        <v>13.768918429999999</v>
      </c>
      <c r="H57" s="31">
        <f>VLOOKUP($D57,Résultats!$B$2:$AZ$212,H$2,FALSE)</f>
        <v>18.018259789999998</v>
      </c>
      <c r="I57" s="31">
        <f>VLOOKUP($D57,Résultats!$B$2:$AZ$212,I$2,FALSE)</f>
        <v>21.881936710000002</v>
      </c>
      <c r="J57" s="31">
        <f>VLOOKUP($D57,Résultats!$B$2:$AZ$212,J$2,FALSE)</f>
        <v>27.95696246</v>
      </c>
      <c r="K57" s="31">
        <f>VLOOKUP($D57,Résultats!$B$2:$AZ$212,K$2,FALSE)</f>
        <v>34.505965089999997</v>
      </c>
      <c r="L57" s="31">
        <f>VLOOKUP($D57,Résultats!$B$2:$AZ$212,L$2,FALSE)</f>
        <v>40.546894930000001</v>
      </c>
      <c r="M57" s="31">
        <f>VLOOKUP($D57,Résultats!$B$2:$AZ$212,M$2,FALSE)</f>
        <v>47.000426449999999</v>
      </c>
      <c r="N57" s="31">
        <f>VLOOKUP($D57,Résultats!$B$2:$AZ$212,N$2,FALSE)</f>
        <v>53.98210967</v>
      </c>
      <c r="O57" s="31">
        <f>VLOOKUP($D57,Résultats!$B$2:$AZ$212,O$2,FALSE)</f>
        <v>61.733867480000001</v>
      </c>
      <c r="P57" s="31">
        <f>VLOOKUP($D57,Résultats!$B$2:$AZ$212,P$2,FALSE)</f>
        <v>70.226627140000005</v>
      </c>
      <c r="Q57" s="31">
        <f>VLOOKUP($D57,Résultats!$B$2:$AZ$212,Q$2,FALSE)</f>
        <v>79.385674559999998</v>
      </c>
      <c r="R57" s="31">
        <f>VLOOKUP($D57,Résultats!$B$2:$AZ$212,R$2,FALSE)</f>
        <v>89.068311280000003</v>
      </c>
      <c r="S57" s="31">
        <f>VLOOKUP($D57,Résultats!$B$2:$AZ$212,S$2,FALSE)</f>
        <v>99.121947879999894</v>
      </c>
      <c r="T57" s="31">
        <f>VLOOKUP($D57,Résultats!$B$2:$AZ$212,T$2,FALSE)</f>
        <v>109.3777118</v>
      </c>
      <c r="U57" s="31">
        <f>VLOOKUP($D57,Résultats!$B$2:$AZ$212,U$2,FALSE)</f>
        <v>119.4318605</v>
      </c>
      <c r="V57" s="31">
        <f>VLOOKUP($D57,Résultats!$B$2:$AZ$212,V$2,FALSE)</f>
        <v>129.3038243</v>
      </c>
      <c r="W57" s="31">
        <f>VLOOKUP($D57,Résultats!$B$2:$AZ$212,W$2,FALSE)</f>
        <v>138.94723260000001</v>
      </c>
      <c r="X57" s="31">
        <f>VLOOKUP($D57,Résultats!$B$2:$AZ$212,X$2,FALSE)</f>
        <v>148.04284050000001</v>
      </c>
      <c r="Y57" s="31">
        <f>VLOOKUP($D57,Résultats!$B$2:$AZ$212,Y$2,FALSE)</f>
        <v>156.97487330000001</v>
      </c>
      <c r="Z57" s="31">
        <f>VLOOKUP($D57,Résultats!$B$2:$AZ$212,Z$2,FALSE)</f>
        <v>165.60904099999999</v>
      </c>
      <c r="AA57" s="31">
        <f>VLOOKUP($D57,Résultats!$B$2:$AZ$212,AA$2,FALSE)</f>
        <v>173.88191549999999</v>
      </c>
      <c r="AB57" s="31">
        <f>VLOOKUP($D57,Résultats!$B$2:$AZ$212,AB$2,FALSE)</f>
        <v>181.76803369999999</v>
      </c>
      <c r="AC57" s="31">
        <f>VLOOKUP($D57,Résultats!$B$2:$AZ$212,AC$2,FALSE)</f>
        <v>189.25341449999999</v>
      </c>
      <c r="AD57" s="31">
        <f>VLOOKUP($D57,Résultats!$B$2:$AZ$212,AD$2,FALSE)</f>
        <v>196.46121210000001</v>
      </c>
      <c r="AE57" s="31">
        <f>VLOOKUP($D57,Résultats!$B$2:$AZ$212,AE$2,FALSE)</f>
        <v>203.25757659999999</v>
      </c>
      <c r="AF57" s="31">
        <f>VLOOKUP($D57,Résultats!$B$2:$AZ$212,AF$2,FALSE)</f>
        <v>209.5962298</v>
      </c>
      <c r="AG57" s="31">
        <f>VLOOKUP($D57,Résultats!$B$2:$AZ$212,AG$2,FALSE)</f>
        <v>215.47181449999999</v>
      </c>
      <c r="AH57" s="31">
        <f>VLOOKUP($D57,Résultats!$B$2:$AZ$212,AH$2,FALSE)</f>
        <v>220.88920909999999</v>
      </c>
      <c r="AI57" s="31">
        <f>VLOOKUP($D57,Résultats!$B$2:$AZ$212,AI$2,FALSE)</f>
        <v>224.55653229999999</v>
      </c>
      <c r="AJ57" s="31">
        <f>VLOOKUP($D57,Résultats!$B$2:$AZ$212,AJ$2,FALSE)</f>
        <v>227.3218158</v>
      </c>
      <c r="AK57" s="31">
        <f>VLOOKUP($D57,Résultats!$B$2:$AZ$212,AK$2,FALSE)</f>
        <v>229.5191303</v>
      </c>
      <c r="AL57" s="31">
        <f>VLOOKUP($D57,Résultats!$B$2:$AZ$212,AL$2,FALSE)</f>
        <v>231.29451829999999</v>
      </c>
      <c r="AM57" s="31">
        <f>VLOOKUP($D57,Résultats!$B$2:$AZ$212,AM$2,FALSE)</f>
        <v>232.73533620000001</v>
      </c>
    </row>
    <row r="58" spans="3:40" x14ac:dyDescent="0.25">
      <c r="C58" s="88" t="s">
        <v>119</v>
      </c>
      <c r="D58" s="76" t="s">
        <v>61</v>
      </c>
      <c r="E58" s="85">
        <f>VLOOKUP($D58,Résultats!$B$2:$AZ$212,E$2,FALSE)</f>
        <v>31999.388770000001</v>
      </c>
      <c r="F58" s="85">
        <f>VLOOKUP($D58,Résultats!$B$2:$AZ$212,F$2,FALSE)</f>
        <v>35748.1872</v>
      </c>
      <c r="G58" s="85">
        <f>VLOOKUP($D58,Résultats!$B$2:$AZ$212,G$2,FALSE)</f>
        <v>36325.602780000001</v>
      </c>
      <c r="H58" s="85">
        <f>VLOOKUP($D58,Résultats!$B$2:$AZ$212,H$2,FALSE)</f>
        <v>36608.620080000001</v>
      </c>
      <c r="I58" s="85">
        <f>VLOOKUP($D58,Résultats!$B$2:$AZ$212,I$2,FALSE)</f>
        <v>36413.27476</v>
      </c>
      <c r="J58" s="85">
        <f>VLOOKUP($D58,Résultats!$B$2:$AZ$212,J$2,FALSE)</f>
        <v>36602.386720000002</v>
      </c>
      <c r="K58" s="85">
        <f>VLOOKUP($D58,Résultats!$B$2:$AZ$212,K$2,FALSE)</f>
        <v>36773.648699999998</v>
      </c>
      <c r="L58" s="85">
        <f>VLOOKUP($D58,Résultats!$B$2:$AZ$212,L$2,FALSE)</f>
        <v>36620.030379999997</v>
      </c>
      <c r="M58" s="85">
        <f>VLOOKUP($D58,Résultats!$B$2:$AZ$212,M$2,FALSE)</f>
        <v>36327.023609999997</v>
      </c>
      <c r="N58" s="85">
        <f>VLOOKUP($D58,Résultats!$B$2:$AZ$212,N$2,FALSE)</f>
        <v>35946.916559999998</v>
      </c>
      <c r="O58" s="85">
        <f>VLOOKUP($D58,Résultats!$B$2:$AZ$212,O$2,FALSE)</f>
        <v>35538.154860000002</v>
      </c>
      <c r="P58" s="85">
        <f>VLOOKUP($D58,Résultats!$B$2:$AZ$212,P$2,FALSE)</f>
        <v>35105.806120000001</v>
      </c>
      <c r="Q58" s="85">
        <f>VLOOKUP($D58,Résultats!$B$2:$AZ$212,Q$2,FALSE)</f>
        <v>34651.136930000001</v>
      </c>
      <c r="R58" s="85">
        <f>VLOOKUP($D58,Résultats!$B$2:$AZ$212,R$2,FALSE)</f>
        <v>34170.553440000003</v>
      </c>
      <c r="S58" s="85">
        <f>VLOOKUP($D58,Résultats!$B$2:$AZ$212,S$2,FALSE)</f>
        <v>33662.75675</v>
      </c>
      <c r="T58" s="85">
        <f>VLOOKUP($D58,Résultats!$B$2:$AZ$212,T$2,FALSE)</f>
        <v>33126.857400000001</v>
      </c>
      <c r="U58" s="85">
        <f>VLOOKUP($D58,Résultats!$B$2:$AZ$212,U$2,FALSE)</f>
        <v>32543.543539999999</v>
      </c>
      <c r="V58" s="85">
        <f>VLOOKUP($D58,Résultats!$B$2:$AZ$212,V$2,FALSE)</f>
        <v>31930.659350000002</v>
      </c>
      <c r="W58" s="85">
        <f>VLOOKUP($D58,Résultats!$B$2:$AZ$212,W$2,FALSE)</f>
        <v>31297.56725</v>
      </c>
      <c r="X58" s="85">
        <f>VLOOKUP($D58,Résultats!$B$2:$AZ$212,X$2,FALSE)</f>
        <v>30632.82676</v>
      </c>
      <c r="Y58" s="85">
        <f>VLOOKUP($D58,Résultats!$B$2:$AZ$212,Y$2,FALSE)</f>
        <v>29971.717140000001</v>
      </c>
      <c r="Z58" s="85">
        <f>VLOOKUP($D58,Résultats!$B$2:$AZ$212,Z$2,FALSE)</f>
        <v>29311.57489</v>
      </c>
      <c r="AA58" s="85">
        <f>VLOOKUP($D58,Résultats!$B$2:$AZ$212,AA$2,FALSE)</f>
        <v>28653.63378</v>
      </c>
      <c r="AB58" s="85">
        <f>VLOOKUP($D58,Résultats!$B$2:$AZ$212,AB$2,FALSE)</f>
        <v>28000.49</v>
      </c>
      <c r="AC58" s="85">
        <f>VLOOKUP($D58,Résultats!$B$2:$AZ$212,AC$2,FALSE)</f>
        <v>27354.487440000001</v>
      </c>
      <c r="AD58" s="85">
        <f>VLOOKUP($D58,Résultats!$B$2:$AZ$212,AD$2,FALSE)</f>
        <v>26726.04953</v>
      </c>
      <c r="AE58" s="85">
        <f>VLOOKUP($D58,Résultats!$B$2:$AZ$212,AE$2,FALSE)</f>
        <v>26109.023109999998</v>
      </c>
      <c r="AF58" s="85">
        <f>VLOOKUP($D58,Résultats!$B$2:$AZ$212,AF$2,FALSE)</f>
        <v>25501.744470000001</v>
      </c>
      <c r="AG58" s="85">
        <f>VLOOKUP($D58,Résultats!$B$2:$AZ$212,AG$2,FALSE)</f>
        <v>24904.362359999999</v>
      </c>
      <c r="AH58" s="85">
        <f>VLOOKUP($D58,Résultats!$B$2:$AZ$212,AH$2,FALSE)</f>
        <v>24317.195769999998</v>
      </c>
      <c r="AI58" s="85">
        <f>VLOOKUP($D58,Résultats!$B$2:$AZ$212,AI$2,FALSE)</f>
        <v>23676.418600000001</v>
      </c>
      <c r="AJ58" s="85">
        <f>VLOOKUP($D58,Résultats!$B$2:$AZ$212,AJ$2,FALSE)</f>
        <v>23024.714390000001</v>
      </c>
      <c r="AK58" s="85">
        <f>VLOOKUP($D58,Résultats!$B$2:$AZ$212,AK$2,FALSE)</f>
        <v>22378.081269999999</v>
      </c>
      <c r="AL58" s="85">
        <f>VLOOKUP($D58,Résultats!$B$2:$AZ$212,AL$2,FALSE)</f>
        <v>21742.785629999998</v>
      </c>
      <c r="AM58" s="85">
        <f>VLOOKUP($D58,Résultats!$B$2:$AZ$212,AM$2,FALSE)</f>
        <v>21121.990119999999</v>
      </c>
      <c r="AN58" s="21"/>
    </row>
    <row r="59" spans="3:40" x14ac:dyDescent="0.25">
      <c r="C59" s="56" t="s">
        <v>27</v>
      </c>
      <c r="D59" s="78" t="s">
        <v>46</v>
      </c>
      <c r="E59" s="89">
        <f>VLOOKUP($D59,Résultats!$B$2:$AZ$212,E$2,FALSE)</f>
        <v>18.581072330000001</v>
      </c>
      <c r="F59" s="89">
        <f>VLOOKUP($D59,Résultats!$B$2:$AZ$212,F$2,FALSE)</f>
        <v>385.8848107</v>
      </c>
      <c r="G59" s="89">
        <f>VLOOKUP($D59,Résultats!$B$2:$AZ$212,G$2,FALSE)</f>
        <v>481.34432429999998</v>
      </c>
      <c r="H59" s="89">
        <f>VLOOKUP($D59,Résultats!$B$2:$AZ$212,H$2,FALSE)</f>
        <v>526.93570179999995</v>
      </c>
      <c r="I59" s="89">
        <f>VLOOKUP($D59,Résultats!$B$2:$AZ$212,I$2,FALSE)</f>
        <v>577.92591289999996</v>
      </c>
      <c r="J59" s="89">
        <f>VLOOKUP($D59,Résultats!$B$2:$AZ$212,J$2,FALSE)</f>
        <v>643.14929759999995</v>
      </c>
      <c r="K59" s="89">
        <f>VLOOKUP($D59,Résultats!$B$2:$AZ$212,K$2,FALSE)</f>
        <v>753.22315319999996</v>
      </c>
      <c r="L59" s="89">
        <f>VLOOKUP($D59,Résultats!$B$2:$AZ$212,L$2,FALSE)</f>
        <v>866.03536659999997</v>
      </c>
      <c r="M59" s="89">
        <f>VLOOKUP($D59,Résultats!$B$2:$AZ$212,M$2,FALSE)</f>
        <v>973.30928740000002</v>
      </c>
      <c r="N59" s="89">
        <f>VLOOKUP($D59,Résultats!$B$2:$AZ$212,N$2,FALSE)</f>
        <v>1077.437737</v>
      </c>
      <c r="O59" s="89">
        <f>VLOOKUP($D59,Résultats!$B$2:$AZ$212,O$2,FALSE)</f>
        <v>1178.568536</v>
      </c>
      <c r="P59" s="89">
        <f>VLOOKUP($D59,Résultats!$B$2:$AZ$212,P$2,FALSE)</f>
        <v>1275.0338569999999</v>
      </c>
      <c r="Q59" s="89">
        <f>VLOOKUP($D59,Résultats!$B$2:$AZ$212,Q$2,FALSE)</f>
        <v>1366.3028959999999</v>
      </c>
      <c r="R59" s="89">
        <f>VLOOKUP($D59,Résultats!$B$2:$AZ$212,R$2,FALSE)</f>
        <v>1451.600044</v>
      </c>
      <c r="S59" s="89">
        <f>VLOOKUP($D59,Résultats!$B$2:$AZ$212,S$2,FALSE)</f>
        <v>1530.589768</v>
      </c>
      <c r="T59" s="89">
        <f>VLOOKUP($D59,Résultats!$B$2:$AZ$212,T$2,FALSE)</f>
        <v>1603.0940700000001</v>
      </c>
      <c r="U59" s="89">
        <f>VLOOKUP($D59,Résultats!$B$2:$AZ$212,U$2,FALSE)</f>
        <v>1666.8641319999999</v>
      </c>
      <c r="V59" s="89">
        <f>VLOOKUP($D59,Résultats!$B$2:$AZ$212,V$2,FALSE)</f>
        <v>1723.8967709999999</v>
      </c>
      <c r="W59" s="89">
        <f>VLOOKUP($D59,Résultats!$B$2:$AZ$212,W$2,FALSE)</f>
        <v>1775.2743049999999</v>
      </c>
      <c r="X59" s="89">
        <f>VLOOKUP($D59,Résultats!$B$2:$AZ$212,X$2,FALSE)</f>
        <v>1819.4784119999999</v>
      </c>
      <c r="Y59" s="89">
        <f>VLOOKUP($D59,Résultats!$B$2:$AZ$212,Y$2,FALSE)</f>
        <v>1860.9000820000001</v>
      </c>
      <c r="Z59" s="89">
        <f>VLOOKUP($D59,Résultats!$B$2:$AZ$212,Z$2,FALSE)</f>
        <v>1899.1255450000001</v>
      </c>
      <c r="AA59" s="89">
        <f>VLOOKUP($D59,Résultats!$B$2:$AZ$212,AA$2,FALSE)</f>
        <v>1934.224954</v>
      </c>
      <c r="AB59" s="89">
        <f>VLOOKUP($D59,Résultats!$B$2:$AZ$212,AB$2,FALSE)</f>
        <v>1966.514529</v>
      </c>
      <c r="AC59" s="89">
        <f>VLOOKUP($D59,Résultats!$B$2:$AZ$212,AC$2,FALSE)</f>
        <v>1996.3012570000001</v>
      </c>
      <c r="AD59" s="89">
        <f>VLOOKUP($D59,Résultats!$B$2:$AZ$212,AD$2,FALSE)</f>
        <v>2027.1604170000001</v>
      </c>
      <c r="AE59" s="89">
        <f>VLOOKUP($D59,Résultats!$B$2:$AZ$212,AE$2,FALSE)</f>
        <v>2058.2192319999999</v>
      </c>
      <c r="AF59" s="89">
        <f>VLOOKUP($D59,Résultats!$B$2:$AZ$212,AF$2,FALSE)</f>
        <v>2089.1886509999999</v>
      </c>
      <c r="AG59" s="89">
        <f>VLOOKUP($D59,Résultats!$B$2:$AZ$212,AG$2,FALSE)</f>
        <v>2120.0800650000001</v>
      </c>
      <c r="AH59" s="89">
        <f>VLOOKUP($D59,Résultats!$B$2:$AZ$212,AH$2,FALSE)</f>
        <v>2150.9699409999998</v>
      </c>
      <c r="AI59" s="89">
        <f>VLOOKUP($D59,Résultats!$B$2:$AZ$212,AI$2,FALSE)</f>
        <v>2170.6937600000001</v>
      </c>
      <c r="AJ59" s="89">
        <f>VLOOKUP($D59,Résultats!$B$2:$AZ$212,AJ$2,FALSE)</f>
        <v>2186.430781</v>
      </c>
      <c r="AK59" s="89">
        <f>VLOOKUP($D59,Résultats!$B$2:$AZ$212,AK$2,FALSE)</f>
        <v>2200.9665209999998</v>
      </c>
      <c r="AL59" s="89">
        <f>VLOOKUP($D59,Résultats!$B$2:$AZ$212,AL$2,FALSE)</f>
        <v>2215.4387059999999</v>
      </c>
      <c r="AM59" s="89">
        <f>VLOOKUP($D59,Résultats!$B$2:$AZ$212,AM$2,FALSE)</f>
        <v>2230.4659820000002</v>
      </c>
    </row>
    <row r="60" spans="3:40" x14ac:dyDescent="0.25">
      <c r="C60" s="56" t="s">
        <v>28</v>
      </c>
      <c r="D60" s="78" t="s">
        <v>47</v>
      </c>
      <c r="E60" s="89">
        <f>VLOOKUP($D60,Résultats!$B$2:$AZ$212,E$2,FALSE)</f>
        <v>1622.772802</v>
      </c>
      <c r="F60" s="89">
        <f>VLOOKUP($D60,Résultats!$B$2:$AZ$212,F$2,FALSE)</f>
        <v>4099.3037960000001</v>
      </c>
      <c r="G60" s="89">
        <f>VLOOKUP($D60,Résultats!$B$2:$AZ$212,G$2,FALSE)</f>
        <v>4627.961429</v>
      </c>
      <c r="H60" s="89">
        <f>VLOOKUP($D60,Résultats!$B$2:$AZ$212,H$2,FALSE)</f>
        <v>4808.7867070000002</v>
      </c>
      <c r="I60" s="89">
        <f>VLOOKUP($D60,Résultats!$B$2:$AZ$212,I$2,FALSE)</f>
        <v>4901.7945200000004</v>
      </c>
      <c r="J60" s="89">
        <f>VLOOKUP($D60,Résultats!$B$2:$AZ$212,J$2,FALSE)</f>
        <v>5058.9871489999996</v>
      </c>
      <c r="K60" s="89">
        <f>VLOOKUP($D60,Résultats!$B$2:$AZ$212,K$2,FALSE)</f>
        <v>5238.2084340000001</v>
      </c>
      <c r="L60" s="89">
        <f>VLOOKUP($D60,Résultats!$B$2:$AZ$212,L$2,FALSE)</f>
        <v>5356.078904</v>
      </c>
      <c r="M60" s="89">
        <f>VLOOKUP($D60,Résultats!$B$2:$AZ$212,M$2,FALSE)</f>
        <v>5437.0434910000004</v>
      </c>
      <c r="N60" s="89">
        <f>VLOOKUP($D60,Résultats!$B$2:$AZ$212,N$2,FALSE)</f>
        <v>5491.9986570000001</v>
      </c>
      <c r="O60" s="89">
        <f>VLOOKUP($D60,Résultats!$B$2:$AZ$212,O$2,FALSE)</f>
        <v>5534.2193049999996</v>
      </c>
      <c r="P60" s="89">
        <f>VLOOKUP($D60,Résultats!$B$2:$AZ$212,P$2,FALSE)</f>
        <v>5564.6880799999999</v>
      </c>
      <c r="Q60" s="89">
        <f>VLOOKUP($D60,Résultats!$B$2:$AZ$212,Q$2,FALSE)</f>
        <v>5583.9216999999999</v>
      </c>
      <c r="R60" s="89">
        <f>VLOOKUP($D60,Résultats!$B$2:$AZ$212,R$2,FALSE)</f>
        <v>5591.3861219999999</v>
      </c>
      <c r="S60" s="89">
        <f>VLOOKUP($D60,Résultats!$B$2:$AZ$212,S$2,FALSE)</f>
        <v>5587.0665129999998</v>
      </c>
      <c r="T60" s="89">
        <f>VLOOKUP($D60,Résultats!$B$2:$AZ$212,T$2,FALSE)</f>
        <v>5571.0552420000004</v>
      </c>
      <c r="U60" s="89">
        <f>VLOOKUP($D60,Résultats!$B$2:$AZ$212,U$2,FALSE)</f>
        <v>5539.4500179999995</v>
      </c>
      <c r="V60" s="89">
        <f>VLOOKUP($D60,Résultats!$B$2:$AZ$212,V$2,FALSE)</f>
        <v>5496.3898790000003</v>
      </c>
      <c r="W60" s="89">
        <f>VLOOKUP($D60,Résultats!$B$2:$AZ$212,W$2,FALSE)</f>
        <v>5444.1623659999996</v>
      </c>
      <c r="X60" s="89">
        <f>VLOOKUP($D60,Résultats!$B$2:$AZ$212,X$2,FALSE)</f>
        <v>5380.4981799999996</v>
      </c>
      <c r="Y60" s="89">
        <f>VLOOKUP($D60,Résultats!$B$2:$AZ$212,Y$2,FALSE)</f>
        <v>5313.304521</v>
      </c>
      <c r="Z60" s="89">
        <f>VLOOKUP($D60,Résultats!$B$2:$AZ$212,Z$2,FALSE)</f>
        <v>5242.1827789999998</v>
      </c>
      <c r="AA60" s="89">
        <f>VLOOKUP($D60,Résultats!$B$2:$AZ$212,AA$2,FALSE)</f>
        <v>5167.5721290000001</v>
      </c>
      <c r="AB60" s="89">
        <f>VLOOKUP($D60,Résultats!$B$2:$AZ$212,AB$2,FALSE)</f>
        <v>5090.21486</v>
      </c>
      <c r="AC60" s="89">
        <f>VLOOKUP($D60,Résultats!$B$2:$AZ$212,AC$2,FALSE)</f>
        <v>5010.792074</v>
      </c>
      <c r="AD60" s="89">
        <f>VLOOKUP($D60,Résultats!$B$2:$AZ$212,AD$2,FALSE)</f>
        <v>4932.146847</v>
      </c>
      <c r="AE60" s="89">
        <f>VLOOKUP($D60,Résultats!$B$2:$AZ$212,AE$2,FALSE)</f>
        <v>4852.9888389999996</v>
      </c>
      <c r="AF60" s="89">
        <f>VLOOKUP($D60,Résultats!$B$2:$AZ$212,AF$2,FALSE)</f>
        <v>4773.0211579999996</v>
      </c>
      <c r="AG60" s="89">
        <f>VLOOKUP($D60,Résultats!$B$2:$AZ$212,AG$2,FALSE)</f>
        <v>4692.3568960000002</v>
      </c>
      <c r="AH60" s="89">
        <f>VLOOKUP($D60,Résultats!$B$2:$AZ$212,AH$2,FALSE)</f>
        <v>4611.1518560000004</v>
      </c>
      <c r="AI60" s="89">
        <f>VLOOKUP($D60,Résultats!$B$2:$AZ$212,AI$2,FALSE)</f>
        <v>4515.349577</v>
      </c>
      <c r="AJ60" s="89">
        <f>VLOOKUP($D60,Résultats!$B$2:$AZ$212,AJ$2,FALSE)</f>
        <v>4414.44067</v>
      </c>
      <c r="AK60" s="89">
        <f>VLOOKUP($D60,Résultats!$B$2:$AZ$212,AK$2,FALSE)</f>
        <v>4312.0222610000001</v>
      </c>
      <c r="AL60" s="89">
        <f>VLOOKUP($D60,Résultats!$B$2:$AZ$212,AL$2,FALSE)</f>
        <v>4209.5407939999996</v>
      </c>
      <c r="AM60" s="89">
        <f>VLOOKUP($D60,Résultats!$B$2:$AZ$212,AM$2,FALSE)</f>
        <v>4107.7526209999996</v>
      </c>
    </row>
    <row r="61" spans="3:40" x14ac:dyDescent="0.25">
      <c r="C61" s="56" t="s">
        <v>29</v>
      </c>
      <c r="D61" s="78" t="s">
        <v>48</v>
      </c>
      <c r="E61" s="89">
        <f>VLOOKUP($D61,Résultats!$B$2:$AZ$212,E$2,FALSE)</f>
        <v>3840.9962489999998</v>
      </c>
      <c r="F61" s="89">
        <f>VLOOKUP($D61,Résultats!$B$2:$AZ$212,F$2,FALSE)</f>
        <v>7001.6598590000003</v>
      </c>
      <c r="G61" s="89">
        <f>VLOOKUP($D61,Résultats!$B$2:$AZ$212,G$2,FALSE)</f>
        <v>7668.3264209999998</v>
      </c>
      <c r="H61" s="89">
        <f>VLOOKUP($D61,Résultats!$B$2:$AZ$212,H$2,FALSE)</f>
        <v>7897.0904309999996</v>
      </c>
      <c r="I61" s="89">
        <f>VLOOKUP($D61,Résultats!$B$2:$AZ$212,I$2,FALSE)</f>
        <v>7984.2768679999999</v>
      </c>
      <c r="J61" s="89">
        <f>VLOOKUP($D61,Résultats!$B$2:$AZ$212,J$2,FALSE)</f>
        <v>8174.2369049999998</v>
      </c>
      <c r="K61" s="89">
        <f>VLOOKUP($D61,Résultats!$B$2:$AZ$212,K$2,FALSE)</f>
        <v>8368.93785199999</v>
      </c>
      <c r="L61" s="89">
        <f>VLOOKUP($D61,Résultats!$B$2:$AZ$212,L$2,FALSE)</f>
        <v>8465.1201359999995</v>
      </c>
      <c r="M61" s="89">
        <f>VLOOKUP($D61,Résultats!$B$2:$AZ$212,M$2,FALSE)</f>
        <v>8509.8992039999903</v>
      </c>
      <c r="N61" s="89">
        <f>VLOOKUP($D61,Résultats!$B$2:$AZ$212,N$2,FALSE)</f>
        <v>8519.2501329999996</v>
      </c>
      <c r="O61" s="89">
        <f>VLOOKUP($D61,Résultats!$B$2:$AZ$212,O$2,FALSE)</f>
        <v>8511.8560109999999</v>
      </c>
      <c r="P61" s="89">
        <f>VLOOKUP($D61,Résultats!$B$2:$AZ$212,P$2,FALSE)</f>
        <v>8490.0042639999901</v>
      </c>
      <c r="Q61" s="89">
        <f>VLOOKUP($D61,Résultats!$B$2:$AZ$212,Q$2,FALSE)</f>
        <v>8454.6284529999903</v>
      </c>
      <c r="R61" s="89">
        <f>VLOOKUP($D61,Résultats!$B$2:$AZ$212,R$2,FALSE)</f>
        <v>8405.1882399999995</v>
      </c>
      <c r="S61" s="89">
        <f>VLOOKUP($D61,Résultats!$B$2:$AZ$212,S$2,FALSE)</f>
        <v>8341.7476279999901</v>
      </c>
      <c r="T61" s="89">
        <f>VLOOKUP($D61,Résultats!$B$2:$AZ$212,T$2,FALSE)</f>
        <v>8264.4484479999901</v>
      </c>
      <c r="U61" s="89">
        <f>VLOOKUP($D61,Résultats!$B$2:$AZ$212,U$2,FALSE)</f>
        <v>8168.1399709999996</v>
      </c>
      <c r="V61" s="89">
        <f>VLOOKUP($D61,Résultats!$B$2:$AZ$212,V$2,FALSE)</f>
        <v>8058.2732390000001</v>
      </c>
      <c r="W61" s="89">
        <f>VLOOKUP($D61,Résultats!$B$2:$AZ$212,W$2,FALSE)</f>
        <v>7937.8419629999999</v>
      </c>
      <c r="X61" s="89">
        <f>VLOOKUP($D61,Résultats!$B$2:$AZ$212,X$2,FALSE)</f>
        <v>7803.9245149999997</v>
      </c>
      <c r="Y61" s="89">
        <f>VLOOKUP($D61,Résultats!$B$2:$AZ$212,Y$2,FALSE)</f>
        <v>7666.8077929999999</v>
      </c>
      <c r="Z61" s="89">
        <f>VLOOKUP($D61,Résultats!$B$2:$AZ$212,Z$2,FALSE)</f>
        <v>7526.0227850000001</v>
      </c>
      <c r="AA61" s="89">
        <f>VLOOKUP($D61,Résultats!$B$2:$AZ$212,AA$2,FALSE)</f>
        <v>7382.1935039999998</v>
      </c>
      <c r="AB61" s="89">
        <f>VLOOKUP($D61,Résultats!$B$2:$AZ$212,AB$2,FALSE)</f>
        <v>7236.3004179999998</v>
      </c>
      <c r="AC61" s="89">
        <f>VLOOKUP($D61,Résultats!$B$2:$AZ$212,AC$2,FALSE)</f>
        <v>7089.235267</v>
      </c>
      <c r="AD61" s="89">
        <f>VLOOKUP($D61,Résultats!$B$2:$AZ$212,AD$2,FALSE)</f>
        <v>6943.9207150000002</v>
      </c>
      <c r="AE61" s="89">
        <f>VLOOKUP($D61,Résultats!$B$2:$AZ$212,AE$2,FALSE)</f>
        <v>6798.7684950000003</v>
      </c>
      <c r="AF61" s="89">
        <f>VLOOKUP($D61,Résultats!$B$2:$AZ$212,AF$2,FALSE)</f>
        <v>6653.4562050000004</v>
      </c>
      <c r="AG61" s="89">
        <f>VLOOKUP($D61,Résultats!$B$2:$AZ$212,AG$2,FALSE)</f>
        <v>6508.1524099999997</v>
      </c>
      <c r="AH61" s="89">
        <f>VLOOKUP($D61,Résultats!$B$2:$AZ$212,AH$2,FALSE)</f>
        <v>6363.0570420000004</v>
      </c>
      <c r="AI61" s="89">
        <f>VLOOKUP($D61,Résultats!$B$2:$AZ$212,AI$2,FALSE)</f>
        <v>6201.0682720000004</v>
      </c>
      <c r="AJ61" s="89">
        <f>VLOOKUP($D61,Résultats!$B$2:$AZ$212,AJ$2,FALSE)</f>
        <v>6033.9004510000004</v>
      </c>
      <c r="AK61" s="89">
        <f>VLOOKUP($D61,Résultats!$B$2:$AZ$212,AK$2,FALSE)</f>
        <v>5865.98207</v>
      </c>
      <c r="AL61" s="89">
        <f>VLOOKUP($D61,Résultats!$B$2:$AZ$212,AL$2,FALSE)</f>
        <v>5699.096004</v>
      </c>
      <c r="AM61" s="89">
        <f>VLOOKUP($D61,Résultats!$B$2:$AZ$212,AM$2,FALSE)</f>
        <v>5534.1768860000002</v>
      </c>
    </row>
    <row r="62" spans="3:40" x14ac:dyDescent="0.25">
      <c r="C62" s="56" t="s">
        <v>30</v>
      </c>
      <c r="D62" s="78" t="s">
        <v>49</v>
      </c>
      <c r="E62" s="89">
        <f>VLOOKUP($D62,Résultats!$B$2:$AZ$212,E$2,FALSE)</f>
        <v>5377.3855290000001</v>
      </c>
      <c r="F62" s="89">
        <f>VLOOKUP($D62,Résultats!$B$2:$AZ$212,F$2,FALSE)</f>
        <v>7800.0295459999998</v>
      </c>
      <c r="G62" s="89">
        <f>VLOOKUP($D62,Résultats!$B$2:$AZ$212,G$2,FALSE)</f>
        <v>8268.4344110000002</v>
      </c>
      <c r="H62" s="89">
        <f>VLOOKUP($D62,Résultats!$B$2:$AZ$212,H$2,FALSE)</f>
        <v>8435.8407189999998</v>
      </c>
      <c r="I62" s="89">
        <f>VLOOKUP($D62,Résultats!$B$2:$AZ$212,I$2,FALSE)</f>
        <v>8460.5736070000003</v>
      </c>
      <c r="J62" s="89">
        <f>VLOOKUP($D62,Résultats!$B$2:$AZ$212,J$2,FALSE)</f>
        <v>8598.4337259999902</v>
      </c>
      <c r="K62" s="89">
        <f>VLOOKUP($D62,Résultats!$B$2:$AZ$212,K$2,FALSE)</f>
        <v>8725.7411119999997</v>
      </c>
      <c r="L62" s="89">
        <f>VLOOKUP($D62,Résultats!$B$2:$AZ$212,L$2,FALSE)</f>
        <v>8755.1228609999998</v>
      </c>
      <c r="M62" s="89">
        <f>VLOOKUP($D62,Résultats!$B$2:$AZ$212,M$2,FALSE)</f>
        <v>8738.1304839999902</v>
      </c>
      <c r="N62" s="89">
        <f>VLOOKUP($D62,Résultats!$B$2:$AZ$212,N$2,FALSE)</f>
        <v>8689.8867140000002</v>
      </c>
      <c r="O62" s="89">
        <f>VLOOKUP($D62,Résultats!$B$2:$AZ$212,O$2,FALSE)</f>
        <v>8627.9632540000002</v>
      </c>
      <c r="P62" s="89">
        <f>VLOOKUP($D62,Résultats!$B$2:$AZ$212,P$2,FALSE)</f>
        <v>8554.8714870000003</v>
      </c>
      <c r="Q62" s="89">
        <f>VLOOKUP($D62,Résultats!$B$2:$AZ$212,Q$2,FALSE)</f>
        <v>8471.5218609999902</v>
      </c>
      <c r="R62" s="89">
        <f>VLOOKUP($D62,Résultats!$B$2:$AZ$212,R$2,FALSE)</f>
        <v>8377.4517919999998</v>
      </c>
      <c r="S62" s="89">
        <f>VLOOKUP($D62,Résultats!$B$2:$AZ$212,S$2,FALSE)</f>
        <v>8272.7014049999998</v>
      </c>
      <c r="T62" s="89">
        <f>VLOOKUP($D62,Résultats!$B$2:$AZ$212,T$2,FALSE)</f>
        <v>8157.3527050000002</v>
      </c>
      <c r="U62" s="89">
        <f>VLOOKUP($D62,Résultats!$B$2:$AZ$212,U$2,FALSE)</f>
        <v>8026.7334030000002</v>
      </c>
      <c r="V62" s="89">
        <f>VLOOKUP($D62,Résultats!$B$2:$AZ$212,V$2,FALSE)</f>
        <v>7885.6809139999996</v>
      </c>
      <c r="W62" s="89">
        <f>VLOOKUP($D62,Résultats!$B$2:$AZ$212,W$2,FALSE)</f>
        <v>7736.8231699999997</v>
      </c>
      <c r="X62" s="89">
        <f>VLOOKUP($D62,Résultats!$B$2:$AZ$212,X$2,FALSE)</f>
        <v>7577.5344089999999</v>
      </c>
      <c r="Y62" s="89">
        <f>VLOOKUP($D62,Résultats!$B$2:$AZ$212,Y$2,FALSE)</f>
        <v>7416.9244760000001</v>
      </c>
      <c r="Z62" s="89">
        <f>VLOOKUP($D62,Résultats!$B$2:$AZ$212,Z$2,FALSE)</f>
        <v>7254.5602779999999</v>
      </c>
      <c r="AA62" s="89">
        <f>VLOOKUP($D62,Résultats!$B$2:$AZ$212,AA$2,FALSE)</f>
        <v>7090.9836420000001</v>
      </c>
      <c r="AB62" s="89">
        <f>VLOOKUP($D62,Résultats!$B$2:$AZ$212,AB$2,FALSE)</f>
        <v>6927.0367610000003</v>
      </c>
      <c r="AC62" s="89">
        <f>VLOOKUP($D62,Résultats!$B$2:$AZ$212,AC$2,FALSE)</f>
        <v>6763.4798110000002</v>
      </c>
      <c r="AD62" s="89">
        <f>VLOOKUP($D62,Résultats!$B$2:$AZ$212,AD$2,FALSE)</f>
        <v>6602.424951</v>
      </c>
      <c r="AE62" s="89">
        <f>VLOOKUP($D62,Résultats!$B$2:$AZ$212,AE$2,FALSE)</f>
        <v>6442.4854249999999</v>
      </c>
      <c r="AF62" s="89">
        <f>VLOOKUP($D62,Résultats!$B$2:$AZ$212,AF$2,FALSE)</f>
        <v>6283.3896430000004</v>
      </c>
      <c r="AG62" s="89">
        <f>VLOOKUP($D62,Résultats!$B$2:$AZ$212,AG$2,FALSE)</f>
        <v>6125.2846499999996</v>
      </c>
      <c r="AH62" s="89">
        <f>VLOOKUP($D62,Résultats!$B$2:$AZ$212,AH$2,FALSE)</f>
        <v>5968.3362559999996</v>
      </c>
      <c r="AI62" s="89">
        <f>VLOOKUP($D62,Résultats!$B$2:$AZ$212,AI$2,FALSE)</f>
        <v>5797.8981990000002</v>
      </c>
      <c r="AJ62" s="89">
        <f>VLOOKUP($D62,Résultats!$B$2:$AZ$212,AJ$2,FALSE)</f>
        <v>5624.0633090000001</v>
      </c>
      <c r="AK62" s="89">
        <f>VLOOKUP($D62,Résultats!$B$2:$AZ$212,AK$2,FALSE)</f>
        <v>5450.6358110000001</v>
      </c>
      <c r="AL62" s="89">
        <f>VLOOKUP($D62,Résultats!$B$2:$AZ$212,AL$2,FALSE)</f>
        <v>5279.1437059999998</v>
      </c>
      <c r="AM62" s="89">
        <f>VLOOKUP($D62,Résultats!$B$2:$AZ$212,AM$2,FALSE)</f>
        <v>5110.3858559999999</v>
      </c>
    </row>
    <row r="63" spans="3:40" x14ac:dyDescent="0.25">
      <c r="C63" s="56" t="s">
        <v>31</v>
      </c>
      <c r="D63" s="78" t="s">
        <v>50</v>
      </c>
      <c r="E63" s="89">
        <f>VLOOKUP($D63,Résultats!$B$2:$AZ$212,E$2,FALSE)</f>
        <v>13959.64589</v>
      </c>
      <c r="F63" s="89">
        <f>VLOOKUP($D63,Résultats!$B$2:$AZ$212,F$2,FALSE)</f>
        <v>11208.35556</v>
      </c>
      <c r="G63" s="89">
        <f>VLOOKUP($D63,Résultats!$B$2:$AZ$212,G$2,FALSE)</f>
        <v>10513.98596</v>
      </c>
      <c r="H63" s="89">
        <f>VLOOKUP($D63,Résultats!$B$2:$AZ$212,H$2,FALSE)</f>
        <v>10319.7701</v>
      </c>
      <c r="I63" s="89">
        <f>VLOOKUP($D63,Résultats!$B$2:$AZ$212,I$2,FALSE)</f>
        <v>10043.019389999999</v>
      </c>
      <c r="J63" s="89">
        <f>VLOOKUP($D63,Résultats!$B$2:$AZ$212,J$2,FALSE)</f>
        <v>9856.2530360000001</v>
      </c>
      <c r="K63" s="89">
        <f>VLOOKUP($D63,Résultats!$B$2:$AZ$212,K$2,FALSE)</f>
        <v>9617.84171099999</v>
      </c>
      <c r="L63" s="89">
        <f>VLOOKUP($D63,Résultats!$B$2:$AZ$212,L$2,FALSE)</f>
        <v>9320.5405659999997</v>
      </c>
      <c r="M63" s="89">
        <f>VLOOKUP($D63,Résultats!$B$2:$AZ$212,M$2,FALSE)</f>
        <v>9015.4893780000002</v>
      </c>
      <c r="N63" s="89">
        <f>VLOOKUP($D63,Résultats!$B$2:$AZ$212,N$2,FALSE)</f>
        <v>8710.0217969999994</v>
      </c>
      <c r="O63" s="89">
        <f>VLOOKUP($D63,Résultats!$B$2:$AZ$212,O$2,FALSE)</f>
        <v>8412.3728819999997</v>
      </c>
      <c r="P63" s="89">
        <f>VLOOKUP($D63,Résultats!$B$2:$AZ$212,P$2,FALSE)</f>
        <v>8123.6183549999996</v>
      </c>
      <c r="Q63" s="89">
        <f>VLOOKUP($D63,Résultats!$B$2:$AZ$212,Q$2,FALSE)</f>
        <v>7843.6085110000004</v>
      </c>
      <c r="R63" s="89">
        <f>VLOOKUP($D63,Résultats!$B$2:$AZ$212,R$2,FALSE)</f>
        <v>7571.5316750000002</v>
      </c>
      <c r="S63" s="89">
        <f>VLOOKUP($D63,Résultats!$B$2:$AZ$212,S$2,FALSE)</f>
        <v>7306.7899100000004</v>
      </c>
      <c r="T63" s="89">
        <f>VLOOKUP($D63,Résultats!$B$2:$AZ$212,T$2,FALSE)</f>
        <v>7048.8014810000004</v>
      </c>
      <c r="U63" s="89">
        <f>VLOOKUP($D63,Résultats!$B$2:$AZ$212,U$2,FALSE)</f>
        <v>6794.8138909999998</v>
      </c>
      <c r="V63" s="89">
        <f>VLOOKUP($D63,Résultats!$B$2:$AZ$212,V$2,FALSE)</f>
        <v>6546.4929229999998</v>
      </c>
      <c r="W63" s="89">
        <f>VLOOKUP($D63,Résultats!$B$2:$AZ$212,W$2,FALSE)</f>
        <v>6304.5097669999996</v>
      </c>
      <c r="X63" s="89">
        <f>VLOOKUP($D63,Résultats!$B$2:$AZ$212,X$2,FALSE)</f>
        <v>6067.1936159999996</v>
      </c>
      <c r="Y63" s="89">
        <f>VLOOKUP($D63,Résultats!$B$2:$AZ$212,Y$2,FALSE)</f>
        <v>5838.1990290000003</v>
      </c>
      <c r="Z63" s="89">
        <f>VLOOKUP($D63,Résultats!$B$2:$AZ$212,Z$2,FALSE)</f>
        <v>5616.9080050000002</v>
      </c>
      <c r="AA63" s="89">
        <f>VLOOKUP($D63,Résultats!$B$2:$AZ$212,AA$2,FALSE)</f>
        <v>5403.1658379999999</v>
      </c>
      <c r="AB63" s="89">
        <f>VLOOKUP($D63,Résultats!$B$2:$AZ$212,AB$2,FALSE)</f>
        <v>5196.9565339999999</v>
      </c>
      <c r="AC63" s="89">
        <f>VLOOKUP($D63,Résultats!$B$2:$AZ$212,AC$2,FALSE)</f>
        <v>4998.2424899999996</v>
      </c>
      <c r="AD63" s="89">
        <f>VLOOKUP($D63,Résultats!$B$2:$AZ$212,AD$2,FALSE)</f>
        <v>4806.7199060000003</v>
      </c>
      <c r="AE63" s="89">
        <f>VLOOKUP($D63,Résultats!$B$2:$AZ$212,AE$2,FALSE)</f>
        <v>4621.5761750000001</v>
      </c>
      <c r="AF63" s="89">
        <f>VLOOKUP($D63,Résultats!$B$2:$AZ$212,AF$2,FALSE)</f>
        <v>4442.4966889999996</v>
      </c>
      <c r="AG63" s="89">
        <f>VLOOKUP($D63,Résultats!$B$2:$AZ$212,AG$2,FALSE)</f>
        <v>4269.3469320000004</v>
      </c>
      <c r="AH63" s="89">
        <f>VLOOKUP($D63,Résultats!$B$2:$AZ$212,AH$2,FALSE)</f>
        <v>4102.001115</v>
      </c>
      <c r="AI63" s="89">
        <f>VLOOKUP($D63,Résultats!$B$2:$AZ$212,AI$2,FALSE)</f>
        <v>3934.060997</v>
      </c>
      <c r="AJ63" s="89">
        <f>VLOOKUP($D63,Résultats!$B$2:$AZ$212,AJ$2,FALSE)</f>
        <v>3769.660425</v>
      </c>
      <c r="AK63" s="89">
        <f>VLOOKUP($D63,Résultats!$B$2:$AZ$212,AK$2,FALSE)</f>
        <v>3610.244009</v>
      </c>
      <c r="AL63" s="89">
        <f>VLOOKUP($D63,Résultats!$B$2:$AZ$212,AL$2,FALSE)</f>
        <v>3456.2899539999999</v>
      </c>
      <c r="AM63" s="89">
        <f>VLOOKUP($D63,Résultats!$B$2:$AZ$212,AM$2,FALSE)</f>
        <v>3307.970703</v>
      </c>
    </row>
    <row r="64" spans="3:40" x14ac:dyDescent="0.25">
      <c r="C64" s="56" t="s">
        <v>32</v>
      </c>
      <c r="D64" s="78" t="s">
        <v>51</v>
      </c>
      <c r="E64" s="89">
        <f>VLOOKUP($D64,Résultats!$B$2:$AZ$212,E$2,FALSE)</f>
        <v>4923.9468200000001</v>
      </c>
      <c r="F64" s="89">
        <f>VLOOKUP($D64,Résultats!$B$2:$AZ$212,F$2,FALSE)</f>
        <v>3768.513856</v>
      </c>
      <c r="G64" s="89">
        <f>VLOOKUP($D64,Résultats!$B$2:$AZ$212,G$2,FALSE)</f>
        <v>3466.398733</v>
      </c>
      <c r="H64" s="89">
        <f>VLOOKUP($D64,Résultats!$B$2:$AZ$212,H$2,FALSE)</f>
        <v>3378.21414</v>
      </c>
      <c r="I64" s="89">
        <f>VLOOKUP($D64,Résultats!$B$2:$AZ$212,I$2,FALSE)</f>
        <v>3263.307429</v>
      </c>
      <c r="J64" s="89">
        <f>VLOOKUP($D64,Résultats!$B$2:$AZ$212,J$2,FALSE)</f>
        <v>3148.0684190000002</v>
      </c>
      <c r="K64" s="89">
        <f>VLOOKUP($D64,Résultats!$B$2:$AZ$212,K$2,FALSE)</f>
        <v>3008.8414830000002</v>
      </c>
      <c r="L64" s="89">
        <f>VLOOKUP($D64,Résultats!$B$2:$AZ$212,L$2,FALSE)</f>
        <v>2858.6808299999998</v>
      </c>
      <c r="M64" s="89">
        <f>VLOOKUP($D64,Résultats!$B$2:$AZ$212,M$2,FALSE)</f>
        <v>2713.4324999999999</v>
      </c>
      <c r="N64" s="89">
        <f>VLOOKUP($D64,Résultats!$B$2:$AZ$212,N$2,FALSE)</f>
        <v>2573.879864</v>
      </c>
      <c r="O64" s="89">
        <f>VLOOKUP($D64,Résultats!$B$2:$AZ$212,O$2,FALSE)</f>
        <v>2440.7591900000002</v>
      </c>
      <c r="P64" s="89">
        <f>VLOOKUP($D64,Résultats!$B$2:$AZ$212,P$2,FALSE)</f>
        <v>2314.1400210000002</v>
      </c>
      <c r="Q64" s="89">
        <f>VLOOKUP($D64,Résultats!$B$2:$AZ$212,Q$2,FALSE)</f>
        <v>2193.788759</v>
      </c>
      <c r="R64" s="89">
        <f>VLOOKUP($D64,Résultats!$B$2:$AZ$212,R$2,FALSE)</f>
        <v>2079.405205</v>
      </c>
      <c r="S64" s="89">
        <f>VLOOKUP($D64,Résultats!$B$2:$AZ$212,S$2,FALSE)</f>
        <v>1970.694127</v>
      </c>
      <c r="T64" s="89">
        <f>VLOOKUP($D64,Résultats!$B$2:$AZ$212,T$2,FALSE)</f>
        <v>1867.359674</v>
      </c>
      <c r="U64" s="89">
        <f>VLOOKUP($D64,Résultats!$B$2:$AZ$212,U$2,FALSE)</f>
        <v>1768.957856</v>
      </c>
      <c r="V64" s="89">
        <f>VLOOKUP($D64,Résultats!$B$2:$AZ$212,V$2,FALSE)</f>
        <v>1675.3757210000001</v>
      </c>
      <c r="W64" s="89">
        <f>VLOOKUP($D64,Résultats!$B$2:$AZ$212,W$2,FALSE)</f>
        <v>1586.4381249999999</v>
      </c>
      <c r="X64" s="89">
        <f>VLOOKUP($D64,Résultats!$B$2:$AZ$212,X$2,FALSE)</f>
        <v>1501.828172</v>
      </c>
      <c r="Y64" s="89">
        <f>VLOOKUP($D64,Résultats!$B$2:$AZ$212,Y$2,FALSE)</f>
        <v>1421.586452</v>
      </c>
      <c r="Z64" s="89">
        <f>VLOOKUP($D64,Résultats!$B$2:$AZ$212,Z$2,FALSE)</f>
        <v>1345.4862909999999</v>
      </c>
      <c r="AA64" s="89">
        <f>VLOOKUP($D64,Résultats!$B$2:$AZ$212,AA$2,FALSE)</f>
        <v>1273.339166</v>
      </c>
      <c r="AB64" s="89">
        <f>VLOOKUP($D64,Résultats!$B$2:$AZ$212,AB$2,FALSE)</f>
        <v>1204.9684950000001</v>
      </c>
      <c r="AC64" s="89">
        <f>VLOOKUP($D64,Résultats!$B$2:$AZ$212,AC$2,FALSE)</f>
        <v>1140.202749</v>
      </c>
      <c r="AD64" s="89">
        <f>VLOOKUP($D64,Résultats!$B$2:$AZ$212,AD$2,FALSE)</f>
        <v>1078.521829</v>
      </c>
      <c r="AE64" s="89">
        <f>VLOOKUP($D64,Résultats!$B$2:$AZ$212,AE$2,FALSE)</f>
        <v>1019.779771</v>
      </c>
      <c r="AF64" s="89">
        <f>VLOOKUP($D64,Résultats!$B$2:$AZ$212,AF$2,FALSE)</f>
        <v>963.86151410000002</v>
      </c>
      <c r="AG64" s="89">
        <f>VLOOKUP($D64,Résultats!$B$2:$AZ$212,AG$2,FALSE)</f>
        <v>910.66203440000004</v>
      </c>
      <c r="AH64" s="89">
        <f>VLOOKUP($D64,Résultats!$B$2:$AZ$212,AH$2,FALSE)</f>
        <v>860.07772729999999</v>
      </c>
      <c r="AI64" s="89">
        <f>VLOOKUP($D64,Résultats!$B$2:$AZ$212,AI$2,FALSE)</f>
        <v>811.69729329999996</v>
      </c>
      <c r="AJ64" s="89">
        <f>VLOOKUP($D64,Résultats!$B$2:$AZ$212,AJ$2,FALSE)</f>
        <v>765.63883959999998</v>
      </c>
      <c r="AK64" s="89">
        <f>VLOOKUP($D64,Résultats!$B$2:$AZ$212,AK$2,FALSE)</f>
        <v>721.88400309999997</v>
      </c>
      <c r="AL64" s="89">
        <f>VLOOKUP($D64,Résultats!$B$2:$AZ$212,AL$2,FALSE)</f>
        <v>680.36755860000005</v>
      </c>
      <c r="AM64" s="89">
        <f>VLOOKUP($D64,Résultats!$B$2:$AZ$212,AM$2,FALSE)</f>
        <v>641.01096640000003</v>
      </c>
    </row>
    <row r="65" spans="2:39" x14ac:dyDescent="0.25">
      <c r="C65" s="56" t="s">
        <v>33</v>
      </c>
      <c r="D65" s="78" t="s">
        <v>52</v>
      </c>
      <c r="E65" s="89">
        <f>VLOOKUP($D65,Résultats!$B$2:$AZ$212,E$2,FALSE)</f>
        <v>2256.0604069999999</v>
      </c>
      <c r="F65" s="89">
        <f>VLOOKUP($D65,Résultats!$B$2:$AZ$212,F$2,FALSE)</f>
        <v>1484.4397710000001</v>
      </c>
      <c r="G65" s="89">
        <f>VLOOKUP($D65,Résultats!$B$2:$AZ$212,G$2,FALSE)</f>
        <v>1299.1515039999999</v>
      </c>
      <c r="H65" s="89">
        <f>VLOOKUP($D65,Résultats!$B$2:$AZ$212,H$2,FALSE)</f>
        <v>1241.9822750000001</v>
      </c>
      <c r="I65" s="89">
        <f>VLOOKUP($D65,Résultats!$B$2:$AZ$212,I$2,FALSE)</f>
        <v>1182.3770340000001</v>
      </c>
      <c r="J65" s="89">
        <f>VLOOKUP($D65,Résultats!$B$2:$AZ$212,J$2,FALSE)</f>
        <v>1123.2581829999999</v>
      </c>
      <c r="K65" s="89">
        <f>VLOOKUP($D65,Résultats!$B$2:$AZ$212,K$2,FALSE)</f>
        <v>1060.8549499999999</v>
      </c>
      <c r="L65" s="89">
        <f>VLOOKUP($D65,Résultats!$B$2:$AZ$212,L$2,FALSE)</f>
        <v>998.45171789999995</v>
      </c>
      <c r="M65" s="89">
        <f>VLOOKUP($D65,Résultats!$B$2:$AZ$212,M$2,FALSE)</f>
        <v>939.71926389999999</v>
      </c>
      <c r="N65" s="89">
        <f>VLOOKUP($D65,Résultats!$B$2:$AZ$212,N$2,FALSE)</f>
        <v>884.4416602</v>
      </c>
      <c r="O65" s="89">
        <f>VLOOKUP($D65,Résultats!$B$2:$AZ$212,O$2,FALSE)</f>
        <v>832.4156802</v>
      </c>
      <c r="P65" s="89">
        <f>VLOOKUP($D65,Résultats!$B$2:$AZ$212,P$2,FALSE)</f>
        <v>783.45005189999995</v>
      </c>
      <c r="Q65" s="89">
        <f>VLOOKUP($D65,Résultats!$B$2:$AZ$212,Q$2,FALSE)</f>
        <v>737.36475470000005</v>
      </c>
      <c r="R65" s="89">
        <f>VLOOKUP($D65,Résultats!$B$2:$AZ$212,R$2,FALSE)</f>
        <v>693.99035739999999</v>
      </c>
      <c r="S65" s="89">
        <f>VLOOKUP($D65,Résultats!$B$2:$AZ$212,S$2,FALSE)</f>
        <v>653.16739519999999</v>
      </c>
      <c r="T65" s="89">
        <f>VLOOKUP($D65,Résultats!$B$2:$AZ$212,T$2,FALSE)</f>
        <v>614.74578369999995</v>
      </c>
      <c r="U65" s="89">
        <f>VLOOKUP($D65,Résultats!$B$2:$AZ$212,U$2,FALSE)</f>
        <v>578.58426699999995</v>
      </c>
      <c r="V65" s="89">
        <f>VLOOKUP($D65,Résultats!$B$2:$AZ$212,V$2,FALSE)</f>
        <v>544.54989839999996</v>
      </c>
      <c r="W65" s="89">
        <f>VLOOKUP($D65,Résultats!$B$2:$AZ$212,W$2,FALSE)</f>
        <v>512.5175514</v>
      </c>
      <c r="X65" s="89">
        <f>VLOOKUP($D65,Résultats!$B$2:$AZ$212,X$2,FALSE)</f>
        <v>482.36946019999999</v>
      </c>
      <c r="Y65" s="89">
        <f>VLOOKUP($D65,Résultats!$B$2:$AZ$212,Y$2,FALSE)</f>
        <v>453.99478599999998</v>
      </c>
      <c r="Z65" s="89">
        <f>VLOOKUP($D65,Résultats!$B$2:$AZ$212,Z$2,FALSE)</f>
        <v>427.2892104</v>
      </c>
      <c r="AA65" s="89">
        <f>VLOOKUP($D65,Résultats!$B$2:$AZ$212,AA$2,FALSE)</f>
        <v>402.15455100000003</v>
      </c>
      <c r="AB65" s="89">
        <f>VLOOKUP($D65,Résultats!$B$2:$AZ$212,AB$2,FALSE)</f>
        <v>378.49840089999998</v>
      </c>
      <c r="AC65" s="89">
        <f>VLOOKUP($D65,Résultats!$B$2:$AZ$212,AC$2,FALSE)</f>
        <v>356.23378910000002</v>
      </c>
      <c r="AD65" s="89">
        <f>VLOOKUP($D65,Résultats!$B$2:$AZ$212,AD$2,FALSE)</f>
        <v>335.15486659999999</v>
      </c>
      <c r="AE65" s="89">
        <f>VLOOKUP($D65,Résultats!$B$2:$AZ$212,AE$2,FALSE)</f>
        <v>315.20517219999999</v>
      </c>
      <c r="AF65" s="89">
        <f>VLOOKUP($D65,Résultats!$B$2:$AZ$212,AF$2,FALSE)</f>
        <v>296.33061099999998</v>
      </c>
      <c r="AG65" s="89">
        <f>VLOOKUP($D65,Résultats!$B$2:$AZ$212,AG$2,FALSE)</f>
        <v>278.4793694</v>
      </c>
      <c r="AH65" s="89">
        <f>VLOOKUP($D65,Résultats!$B$2:$AZ$212,AH$2,FALSE)</f>
        <v>261.60183180000001</v>
      </c>
      <c r="AI65" s="89">
        <f>VLOOKUP($D65,Résultats!$B$2:$AZ$212,AI$2,FALSE)</f>
        <v>245.65050059999999</v>
      </c>
      <c r="AJ65" s="89">
        <f>VLOOKUP($D65,Résultats!$B$2:$AZ$212,AJ$2,FALSE)</f>
        <v>230.5799178</v>
      </c>
      <c r="AK65" s="89">
        <f>VLOOKUP($D65,Résultats!$B$2:$AZ$212,AK$2,FALSE)</f>
        <v>216.34658949999999</v>
      </c>
      <c r="AL65" s="89">
        <f>VLOOKUP($D65,Résultats!$B$2:$AZ$212,AL$2,FALSE)</f>
        <v>202.90891310000001</v>
      </c>
      <c r="AM65" s="89">
        <f>VLOOKUP($D65,Résultats!$B$2:$AZ$212,AM$2,FALSE)</f>
        <v>190.22710609999999</v>
      </c>
    </row>
    <row r="68" spans="2:39" x14ac:dyDescent="0.25">
      <c r="C68" s="12"/>
      <c r="D68" s="12"/>
      <c r="E68" s="117">
        <v>2016</v>
      </c>
      <c r="F68" s="117">
        <v>2017</v>
      </c>
      <c r="G68" s="117">
        <v>2018</v>
      </c>
      <c r="H68" s="117">
        <v>2019</v>
      </c>
      <c r="I68" s="117">
        <v>2020</v>
      </c>
      <c r="J68" s="26">
        <v>2021</v>
      </c>
      <c r="K68" s="4">
        <v>2022</v>
      </c>
      <c r="L68" s="4">
        <v>2023</v>
      </c>
      <c r="M68" s="4">
        <v>2024</v>
      </c>
      <c r="N68" s="117">
        <v>2025</v>
      </c>
      <c r="O68" s="26">
        <v>2026</v>
      </c>
      <c r="P68" s="4">
        <v>2027</v>
      </c>
      <c r="Q68" s="4">
        <v>2028</v>
      </c>
      <c r="R68" s="4">
        <v>2029</v>
      </c>
      <c r="S68" s="117">
        <v>2030</v>
      </c>
      <c r="T68" s="117">
        <v>2031</v>
      </c>
      <c r="U68" s="117">
        <v>2032</v>
      </c>
      <c r="V68" s="117">
        <v>2033</v>
      </c>
      <c r="W68" s="117">
        <v>2034</v>
      </c>
      <c r="X68" s="118">
        <v>2035</v>
      </c>
      <c r="Y68" s="118">
        <v>2036</v>
      </c>
      <c r="Z68" s="118">
        <v>2037</v>
      </c>
      <c r="AA68" s="118">
        <v>2038</v>
      </c>
      <c r="AB68" s="118">
        <v>2039</v>
      </c>
      <c r="AC68" s="118">
        <v>2040</v>
      </c>
      <c r="AD68" s="118">
        <v>2041</v>
      </c>
      <c r="AE68" s="118">
        <v>2042</v>
      </c>
      <c r="AF68" s="118">
        <v>2043</v>
      </c>
      <c r="AG68" s="118">
        <v>2044</v>
      </c>
      <c r="AH68" s="118">
        <v>2045</v>
      </c>
      <c r="AI68" s="118">
        <v>2046</v>
      </c>
      <c r="AJ68" s="118">
        <v>2047</v>
      </c>
      <c r="AK68" s="118">
        <v>2048</v>
      </c>
      <c r="AL68" s="118">
        <v>2049</v>
      </c>
      <c r="AM68" s="118">
        <v>2050</v>
      </c>
    </row>
    <row r="69" spans="2:39" x14ac:dyDescent="0.25">
      <c r="B69" s="23" t="s">
        <v>192</v>
      </c>
      <c r="C69" s="74" t="s">
        <v>161</v>
      </c>
      <c r="D69" s="74" t="s">
        <v>64</v>
      </c>
      <c r="E69" s="75">
        <f t="shared" ref="E69:F69" si="11">E26</f>
        <v>2373</v>
      </c>
      <c r="F69" s="75">
        <f t="shared" si="11"/>
        <v>1940.3869999999999</v>
      </c>
      <c r="G69" s="75">
        <f t="shared" ref="G69:AM69" si="12">G26</f>
        <v>2203.7420000000002</v>
      </c>
      <c r="H69" s="75">
        <f t="shared" si="12"/>
        <v>2240.3020000000001</v>
      </c>
      <c r="I69" s="75">
        <f t="shared" si="12"/>
        <v>1775.2819629999999</v>
      </c>
      <c r="J69" s="75">
        <f t="shared" si="12"/>
        <v>2228.0288850000002</v>
      </c>
      <c r="K69" s="75">
        <f t="shared" si="12"/>
        <v>2505.4170340000001</v>
      </c>
      <c r="L69" s="75">
        <f t="shared" si="12"/>
        <v>2350.4202949999999</v>
      </c>
      <c r="M69" s="75">
        <f t="shared" si="12"/>
        <v>2249.6925110000002</v>
      </c>
      <c r="N69" s="75">
        <f t="shared" si="12"/>
        <v>2203.1072530000001</v>
      </c>
      <c r="O69" s="75">
        <f t="shared" si="12"/>
        <v>2226.6400979999999</v>
      </c>
      <c r="P69" s="75">
        <f t="shared" si="12"/>
        <v>2258.9764460000001</v>
      </c>
      <c r="Q69" s="75">
        <f t="shared" si="12"/>
        <v>2294.0350680000001</v>
      </c>
      <c r="R69" s="75">
        <f t="shared" si="12"/>
        <v>2322.8542120000002</v>
      </c>
      <c r="S69" s="75">
        <f t="shared" si="12"/>
        <v>2345.8694700000001</v>
      </c>
      <c r="T69" s="75">
        <f t="shared" si="12"/>
        <v>2361.3195529999998</v>
      </c>
      <c r="U69" s="75">
        <f t="shared" si="12"/>
        <v>2335.5528760000002</v>
      </c>
      <c r="V69" s="75">
        <f t="shared" si="12"/>
        <v>2326.8767320000002</v>
      </c>
      <c r="W69" s="75">
        <f t="shared" si="12"/>
        <v>2323.9219320000002</v>
      </c>
      <c r="X69" s="75">
        <f t="shared" si="12"/>
        <v>2288.3580790000001</v>
      </c>
      <c r="Y69" s="75">
        <f t="shared" si="12"/>
        <v>2309.8928700000001</v>
      </c>
      <c r="Z69" s="75">
        <f t="shared" si="12"/>
        <v>2320.650772</v>
      </c>
      <c r="AA69" s="75">
        <f t="shared" si="12"/>
        <v>2327.97172</v>
      </c>
      <c r="AB69" s="75">
        <f t="shared" si="12"/>
        <v>2335.2527140000002</v>
      </c>
      <c r="AC69" s="75">
        <f t="shared" si="12"/>
        <v>2342.8122800000001</v>
      </c>
      <c r="AD69" s="75">
        <f t="shared" si="12"/>
        <v>2394.1305390000002</v>
      </c>
      <c r="AE69" s="75">
        <f t="shared" si="12"/>
        <v>2429.5102120000001</v>
      </c>
      <c r="AF69" s="75">
        <f t="shared" si="12"/>
        <v>2458.3118789999999</v>
      </c>
      <c r="AG69" s="75">
        <f t="shared" si="12"/>
        <v>2484.795071</v>
      </c>
      <c r="AH69" s="75">
        <f t="shared" si="12"/>
        <v>2509.57863</v>
      </c>
      <c r="AI69" s="75">
        <f t="shared" si="12"/>
        <v>2353.5847250000002</v>
      </c>
      <c r="AJ69" s="75">
        <f t="shared" si="12"/>
        <v>2297.2146520000001</v>
      </c>
      <c r="AK69" s="75">
        <f t="shared" si="12"/>
        <v>2278.2241130000002</v>
      </c>
      <c r="AL69" s="75">
        <f t="shared" si="12"/>
        <v>2273.5506909999999</v>
      </c>
      <c r="AM69" s="75">
        <f t="shared" si="12"/>
        <v>2276.2163260000002</v>
      </c>
    </row>
    <row r="70" spans="2:39" x14ac:dyDescent="0.25">
      <c r="C70" s="76" t="s">
        <v>118</v>
      </c>
      <c r="D70" s="76" t="s">
        <v>194</v>
      </c>
      <c r="E70" s="149">
        <f t="shared" ref="E70:F77" si="13">E27/E$26</f>
        <v>9.2108635313948586E-4</v>
      </c>
      <c r="F70" s="149">
        <f t="shared" si="13"/>
        <v>2.3341666569606991E-2</v>
      </c>
      <c r="G70" s="149">
        <f t="shared" ref="G70:AM77" si="14">G27/G$26</f>
        <v>4.967172391323485E-2</v>
      </c>
      <c r="H70" s="149">
        <f t="shared" si="14"/>
        <v>6.2939980413354982E-2</v>
      </c>
      <c r="I70" s="149">
        <f t="shared" si="14"/>
        <v>7.8971270942834446E-2</v>
      </c>
      <c r="J70" s="148">
        <f t="shared" si="14"/>
        <v>9.7957973556523248E-2</v>
      </c>
      <c r="K70" s="91">
        <f t="shared" si="14"/>
        <v>0.12001559856880896</v>
      </c>
      <c r="L70" s="91">
        <f t="shared" si="14"/>
        <v>0.14503057360641111</v>
      </c>
      <c r="M70" s="91">
        <f t="shared" si="14"/>
        <v>0.17272576034280979</v>
      </c>
      <c r="N70" s="149">
        <f t="shared" si="14"/>
        <v>0.20259138840935947</v>
      </c>
      <c r="O70" s="148">
        <f t="shared" si="14"/>
        <v>0.23392972217102329</v>
      </c>
      <c r="P70" s="91">
        <f t="shared" si="14"/>
        <v>0.26598129952347455</v>
      </c>
      <c r="Q70" s="91">
        <f t="shared" si="14"/>
        <v>0.2980149869705479</v>
      </c>
      <c r="R70" s="91">
        <f t="shared" si="14"/>
        <v>0.32939455896425407</v>
      </c>
      <c r="S70" s="149">
        <f t="shared" si="14"/>
        <v>0.35962512573216615</v>
      </c>
      <c r="T70" s="149">
        <f t="shared" si="14"/>
        <v>0.38836621372778685</v>
      </c>
      <c r="U70" s="149">
        <f t="shared" si="14"/>
        <v>0.41541687228322033</v>
      </c>
      <c r="V70" s="149">
        <f t="shared" si="14"/>
        <v>0.44069151575494797</v>
      </c>
      <c r="W70" s="149">
        <f t="shared" si="14"/>
        <v>0.46418940935404879</v>
      </c>
      <c r="X70" s="143">
        <f t="shared" si="14"/>
        <v>0.48596642509985427</v>
      </c>
      <c r="Y70" s="143">
        <f t="shared" si="14"/>
        <v>0.50611503424399074</v>
      </c>
      <c r="Z70" s="143">
        <f t="shared" si="14"/>
        <v>0.52474540663027436</v>
      </c>
      <c r="AA70" s="143">
        <f t="shared" si="14"/>
        <v>0.54197503052141882</v>
      </c>
      <c r="AB70" s="143">
        <f t="shared" si="14"/>
        <v>0.55792189906860756</v>
      </c>
      <c r="AC70" s="143">
        <f t="shared" si="14"/>
        <v>0.57269940295856736</v>
      </c>
      <c r="AD70" s="143">
        <f t="shared" si="14"/>
        <v>0.58641736493884633</v>
      </c>
      <c r="AE70" s="143">
        <f t="shared" si="14"/>
        <v>0.59917441129076421</v>
      </c>
      <c r="AF70" s="143">
        <f t="shared" si="14"/>
        <v>0.61105996103759619</v>
      </c>
      <c r="AG70" s="143">
        <f t="shared" si="14"/>
        <v>0.62215493585064341</v>
      </c>
      <c r="AH70" s="143">
        <f t="shared" si="14"/>
        <v>0.63253245147373605</v>
      </c>
      <c r="AI70" s="143">
        <f t="shared" si="14"/>
        <v>0.64225691174130128</v>
      </c>
      <c r="AJ70" s="143">
        <f t="shared" si="14"/>
        <v>0.65138790521696532</v>
      </c>
      <c r="AK70" s="143">
        <f t="shared" si="14"/>
        <v>0.65997834296471602</v>
      </c>
      <c r="AL70" s="143">
        <f t="shared" si="14"/>
        <v>0.66807544384766926</v>
      </c>
      <c r="AM70" s="143">
        <f t="shared" si="14"/>
        <v>0.67572124820969237</v>
      </c>
    </row>
    <row r="71" spans="2:39" x14ac:dyDescent="0.25">
      <c r="C71" s="56" t="s">
        <v>27</v>
      </c>
      <c r="D71" s="78" t="s">
        <v>195</v>
      </c>
      <c r="E71" s="136">
        <f t="shared" si="13"/>
        <v>2.7432125073746312E-6</v>
      </c>
      <c r="F71" s="136">
        <f t="shared" si="13"/>
        <v>4.1250653343894805E-4</v>
      </c>
      <c r="G71" s="136">
        <f t="shared" si="14"/>
        <v>7.1153374941349749E-4</v>
      </c>
      <c r="H71" s="136">
        <f t="shared" si="14"/>
        <v>1.0157835640016389E-3</v>
      </c>
      <c r="I71" s="136">
        <f t="shared" si="14"/>
        <v>1.4173617213729334E-3</v>
      </c>
      <c r="J71" s="135">
        <f t="shared" si="14"/>
        <v>1.9595463642294742E-3</v>
      </c>
      <c r="K71" s="92">
        <f t="shared" si="14"/>
        <v>3.8466706812531394E-3</v>
      </c>
      <c r="L71" s="92">
        <f t="shared" si="14"/>
        <v>5.815951814694487E-3</v>
      </c>
      <c r="M71" s="92">
        <f t="shared" si="14"/>
        <v>7.365951697387324E-3</v>
      </c>
      <c r="N71" s="136">
        <f t="shared" si="14"/>
        <v>9.170775904118E-3</v>
      </c>
      <c r="O71" s="135">
        <f t="shared" si="14"/>
        <v>1.1200807311608921E-2</v>
      </c>
      <c r="P71" s="92">
        <f t="shared" si="14"/>
        <v>1.3419960696659693E-2</v>
      </c>
      <c r="Q71" s="92">
        <f t="shared" si="14"/>
        <v>1.5784643449923058E-2</v>
      </c>
      <c r="R71" s="92">
        <f t="shared" si="14"/>
        <v>1.8252641556654008E-2</v>
      </c>
      <c r="S71" s="136">
        <f t="shared" si="14"/>
        <v>2.078692804250528E-2</v>
      </c>
      <c r="T71" s="136">
        <f t="shared" si="14"/>
        <v>2.3358367129906202E-2</v>
      </c>
      <c r="U71" s="136">
        <f t="shared" si="14"/>
        <v>2.5944800270923087E-2</v>
      </c>
      <c r="V71" s="136">
        <f t="shared" si="14"/>
        <v>2.8535929611934421E-2</v>
      </c>
      <c r="W71" s="136">
        <f t="shared" si="14"/>
        <v>3.1122928444396642E-2</v>
      </c>
      <c r="X71" s="141">
        <f t="shared" si="14"/>
        <v>3.3699039935087015E-2</v>
      </c>
      <c r="Y71" s="141">
        <f t="shared" si="14"/>
        <v>3.6267015093215123E-2</v>
      </c>
      <c r="Z71" s="141">
        <f t="shared" si="14"/>
        <v>3.8820322134191419E-2</v>
      </c>
      <c r="AA71" s="141">
        <f t="shared" si="14"/>
        <v>4.1360956455261402E-2</v>
      </c>
      <c r="AB71" s="141">
        <f t="shared" si="14"/>
        <v>4.3890873259895075E-2</v>
      </c>
      <c r="AC71" s="141">
        <f t="shared" si="14"/>
        <v>4.6412600628847646E-2</v>
      </c>
      <c r="AD71" s="141">
        <f t="shared" si="14"/>
        <v>4.9367480458842261E-2</v>
      </c>
      <c r="AE71" s="141">
        <f t="shared" si="14"/>
        <v>5.2352704496473217E-2</v>
      </c>
      <c r="AF71" s="141">
        <f t="shared" si="14"/>
        <v>5.537318253344372E-2</v>
      </c>
      <c r="AG71" s="141">
        <f t="shared" si="14"/>
        <v>5.8435203930747012E-2</v>
      </c>
      <c r="AH71" s="141">
        <f t="shared" si="14"/>
        <v>6.1543920662091391E-2</v>
      </c>
      <c r="AI71" s="141">
        <f t="shared" si="14"/>
        <v>6.4691705118030102E-2</v>
      </c>
      <c r="AJ71" s="141">
        <f t="shared" si="14"/>
        <v>6.7909659841399975E-2</v>
      </c>
      <c r="AK71" s="141">
        <f t="shared" si="14"/>
        <v>7.1198035160116843E-2</v>
      </c>
      <c r="AL71" s="141">
        <f t="shared" si="14"/>
        <v>7.4556459977342115E-2</v>
      </c>
      <c r="AM71" s="141">
        <f t="shared" si="14"/>
        <v>7.7989303728418988E-2</v>
      </c>
    </row>
    <row r="72" spans="2:39" x14ac:dyDescent="0.25">
      <c r="C72" s="56" t="s">
        <v>28</v>
      </c>
      <c r="D72" s="78" t="s">
        <v>196</v>
      </c>
      <c r="E72" s="136">
        <f t="shared" si="13"/>
        <v>6.2882871470712182E-6</v>
      </c>
      <c r="F72" s="136">
        <f t="shared" si="13"/>
        <v>3.8805424608596121E-4</v>
      </c>
      <c r="G72" s="136">
        <f t="shared" si="14"/>
        <v>7.1751823489319517E-4</v>
      </c>
      <c r="H72" s="136">
        <f t="shared" si="14"/>
        <v>9.8375657389048431E-4</v>
      </c>
      <c r="I72" s="136">
        <f t="shared" si="14"/>
        <v>1.3269445835067046E-3</v>
      </c>
      <c r="J72" s="135">
        <f t="shared" si="14"/>
        <v>1.7755327516770501E-3</v>
      </c>
      <c r="K72" s="92">
        <f t="shared" si="14"/>
        <v>3.0776601832587366E-3</v>
      </c>
      <c r="L72" s="92">
        <f t="shared" si="14"/>
        <v>4.4147994773845334E-3</v>
      </c>
      <c r="M72" s="92">
        <f t="shared" si="14"/>
        <v>5.5129280554377059E-3</v>
      </c>
      <c r="N72" s="136">
        <f t="shared" si="14"/>
        <v>6.7705055347117042E-3</v>
      </c>
      <c r="O72" s="135">
        <f t="shared" si="14"/>
        <v>8.1634038326745349E-3</v>
      </c>
      <c r="P72" s="92">
        <f t="shared" si="14"/>
        <v>9.6634954643524413E-3</v>
      </c>
      <c r="Q72" s="92">
        <f t="shared" si="14"/>
        <v>1.1238865277015024E-2</v>
      </c>
      <c r="R72" s="92">
        <f t="shared" si="14"/>
        <v>1.2859399929486405E-2</v>
      </c>
      <c r="S72" s="136">
        <f t="shared" si="14"/>
        <v>1.4499266581102656E-2</v>
      </c>
      <c r="T72" s="136">
        <f t="shared" si="14"/>
        <v>1.6138463860846199E-2</v>
      </c>
      <c r="U72" s="136">
        <f t="shared" si="14"/>
        <v>1.7762168853590107E-2</v>
      </c>
      <c r="V72" s="136">
        <f t="shared" si="14"/>
        <v>1.9362979976714982E-2</v>
      </c>
      <c r="W72" s="136">
        <f t="shared" si="14"/>
        <v>2.0935164004467943E-2</v>
      </c>
      <c r="X72" s="141">
        <f t="shared" si="14"/>
        <v>2.2474758999463385E-2</v>
      </c>
      <c r="Y72" s="141">
        <f t="shared" si="14"/>
        <v>2.3983031866754927E-2</v>
      </c>
      <c r="Z72" s="141">
        <f t="shared" si="14"/>
        <v>2.5456949525880665E-2</v>
      </c>
      <c r="AA72" s="141">
        <f t="shared" si="14"/>
        <v>2.6897885267266046E-2</v>
      </c>
      <c r="AB72" s="141">
        <f t="shared" si="14"/>
        <v>2.8307253297982889E-2</v>
      </c>
      <c r="AC72" s="141">
        <f t="shared" si="14"/>
        <v>2.9686738644719757E-2</v>
      </c>
      <c r="AD72" s="141">
        <f t="shared" si="14"/>
        <v>3.1235938334104343E-2</v>
      </c>
      <c r="AE72" s="141">
        <f t="shared" si="14"/>
        <v>3.2765698450992968E-2</v>
      </c>
      <c r="AF72" s="141">
        <f t="shared" si="14"/>
        <v>3.4277526675857553E-2</v>
      </c>
      <c r="AG72" s="141">
        <f t="shared" si="14"/>
        <v>3.5773302356973326E-2</v>
      </c>
      <c r="AH72" s="141">
        <f t="shared" si="14"/>
        <v>3.7254170450120541E-2</v>
      </c>
      <c r="AI72" s="141">
        <f t="shared" si="14"/>
        <v>3.871592375753543E-2</v>
      </c>
      <c r="AJ72" s="141">
        <f t="shared" si="14"/>
        <v>4.0169717657712378E-2</v>
      </c>
      <c r="AK72" s="141">
        <f t="shared" si="14"/>
        <v>4.1613699722964873E-2</v>
      </c>
      <c r="AL72" s="141">
        <f t="shared" si="14"/>
        <v>4.3045735429349176E-2</v>
      </c>
      <c r="AM72" s="141">
        <f t="shared" si="14"/>
        <v>4.4465341911443614E-2</v>
      </c>
    </row>
    <row r="73" spans="2:39" x14ac:dyDescent="0.25">
      <c r="C73" s="56" t="s">
        <v>29</v>
      </c>
      <c r="D73" s="78" t="s">
        <v>197</v>
      </c>
      <c r="E73" s="136">
        <f t="shared" si="13"/>
        <v>2.5743994268857985E-5</v>
      </c>
      <c r="F73" s="136">
        <f t="shared" si="13"/>
        <v>7.3568187119373615E-4</v>
      </c>
      <c r="G73" s="136">
        <f t="shared" si="14"/>
        <v>1.5305976035307218E-3</v>
      </c>
      <c r="H73" s="136">
        <f t="shared" si="14"/>
        <v>1.963857650441771E-3</v>
      </c>
      <c r="I73" s="136">
        <f t="shared" si="14"/>
        <v>2.4934000954528936E-3</v>
      </c>
      <c r="J73" s="135">
        <f t="shared" si="14"/>
        <v>3.1324196975121349E-3</v>
      </c>
      <c r="K73" s="92">
        <f t="shared" si="14"/>
        <v>4.073678597812231E-3</v>
      </c>
      <c r="L73" s="92">
        <f t="shared" si="14"/>
        <v>5.0577339615764339E-3</v>
      </c>
      <c r="M73" s="92">
        <f t="shared" si="14"/>
        <v>6.0633290342139556E-3</v>
      </c>
      <c r="N73" s="136">
        <f t="shared" si="14"/>
        <v>7.1533124538263231E-3</v>
      </c>
      <c r="O73" s="135">
        <f t="shared" si="14"/>
        <v>8.3001584749148802E-3</v>
      </c>
      <c r="P73" s="92">
        <f t="shared" si="14"/>
        <v>9.4741858145076033E-3</v>
      </c>
      <c r="Q73" s="92">
        <f t="shared" si="14"/>
        <v>1.0646539497451134E-2</v>
      </c>
      <c r="R73" s="92">
        <f t="shared" si="14"/>
        <v>1.1791990994740913E-2</v>
      </c>
      <c r="S73" s="136">
        <f t="shared" si="14"/>
        <v>1.2890623019191258E-2</v>
      </c>
      <c r="T73" s="136">
        <f t="shared" si="14"/>
        <v>1.3928301079883534E-2</v>
      </c>
      <c r="U73" s="136">
        <f t="shared" si="14"/>
        <v>1.4896098190499713E-2</v>
      </c>
      <c r="V73" s="136">
        <f t="shared" si="14"/>
        <v>1.5789332401988192E-2</v>
      </c>
      <c r="W73" s="136">
        <f t="shared" si="14"/>
        <v>1.6606448580993034E-2</v>
      </c>
      <c r="X73" s="141">
        <f t="shared" si="14"/>
        <v>1.7348117986564462E-2</v>
      </c>
      <c r="Y73" s="141">
        <f t="shared" si="14"/>
        <v>1.8016191356961069E-2</v>
      </c>
      <c r="Z73" s="141">
        <f t="shared" si="14"/>
        <v>1.8613718803011693E-2</v>
      </c>
      <c r="AA73" s="141">
        <f t="shared" si="14"/>
        <v>1.9143857387580294E-2</v>
      </c>
      <c r="AB73" s="141">
        <f t="shared" si="14"/>
        <v>1.9609888807948516E-2</v>
      </c>
      <c r="AC73" s="141">
        <f t="shared" si="14"/>
        <v>2.0014980214291857E-2</v>
      </c>
      <c r="AD73" s="141">
        <f t="shared" si="14"/>
        <v>2.0318114057522572E-2</v>
      </c>
      <c r="AE73" s="141">
        <f t="shared" si="14"/>
        <v>2.0552389437744005E-2</v>
      </c>
      <c r="AF73" s="141">
        <f t="shared" si="14"/>
        <v>2.0718894097651635E-2</v>
      </c>
      <c r="AG73" s="141">
        <f t="shared" si="14"/>
        <v>2.081814113112429E-2</v>
      </c>
      <c r="AH73" s="141">
        <f t="shared" si="14"/>
        <v>2.0850387624634818E-2</v>
      </c>
      <c r="AI73" s="141">
        <f t="shared" si="14"/>
        <v>2.0817593927917762E-2</v>
      </c>
      <c r="AJ73" s="141">
        <f t="shared" si="14"/>
        <v>2.0715159668936327E-2</v>
      </c>
      <c r="AK73" s="141">
        <f t="shared" si="14"/>
        <v>2.0542739988987199E-2</v>
      </c>
      <c r="AL73" s="141">
        <f t="shared" si="14"/>
        <v>2.0300056481124661E-2</v>
      </c>
      <c r="AM73" s="141">
        <f t="shared" si="14"/>
        <v>1.9985783811656922E-2</v>
      </c>
    </row>
    <row r="74" spans="2:39" x14ac:dyDescent="0.25">
      <c r="C74" s="56" t="s">
        <v>30</v>
      </c>
      <c r="D74" s="78" t="s">
        <v>198</v>
      </c>
      <c r="E74" s="136">
        <f t="shared" si="13"/>
        <v>6.0477284955752215E-4</v>
      </c>
      <c r="F74" s="136">
        <f t="shared" si="13"/>
        <v>1.5202893015671617E-2</v>
      </c>
      <c r="G74" s="136">
        <f t="shared" si="14"/>
        <v>3.2439923906700509E-2</v>
      </c>
      <c r="H74" s="136">
        <f t="shared" si="14"/>
        <v>4.1045146855200769E-2</v>
      </c>
      <c r="I74" s="136">
        <f t="shared" si="14"/>
        <v>5.1424025942182067E-2</v>
      </c>
      <c r="J74" s="135">
        <f t="shared" si="14"/>
        <v>6.3680375400519088E-2</v>
      </c>
      <c r="K74" s="92">
        <f t="shared" si="14"/>
        <v>7.7233761634910317E-2</v>
      </c>
      <c r="L74" s="92">
        <f t="shared" si="14"/>
        <v>9.2681860926494442E-2</v>
      </c>
      <c r="M74" s="92">
        <f t="shared" si="14"/>
        <v>0.11013342734108431</v>
      </c>
      <c r="N74" s="136">
        <f t="shared" si="14"/>
        <v>0.12887637177598632</v>
      </c>
      <c r="O74" s="135">
        <f t="shared" si="14"/>
        <v>0.14846523257033342</v>
      </c>
      <c r="P74" s="92">
        <f t="shared" si="14"/>
        <v>0.16841747136127508</v>
      </c>
      <c r="Q74" s="92">
        <f t="shared" si="14"/>
        <v>0.18827366945028756</v>
      </c>
      <c r="R74" s="92">
        <f t="shared" si="14"/>
        <v>0.20763654718766308</v>
      </c>
      <c r="S74" s="136">
        <f t="shared" si="14"/>
        <v>0.22619950721299084</v>
      </c>
      <c r="T74" s="136">
        <f t="shared" si="14"/>
        <v>0.24375373064977118</v>
      </c>
      <c r="U74" s="136">
        <f t="shared" si="14"/>
        <v>0.26017882872372183</v>
      </c>
      <c r="V74" s="136">
        <f t="shared" si="14"/>
        <v>0.27542401794922411</v>
      </c>
      <c r="W74" s="136">
        <f t="shared" si="14"/>
        <v>0.28949389247383722</v>
      </c>
      <c r="X74" s="141">
        <f t="shared" si="14"/>
        <v>0.3024293823816373</v>
      </c>
      <c r="Y74" s="141">
        <f t="shared" si="14"/>
        <v>0.31429019117237239</v>
      </c>
      <c r="Z74" s="141">
        <f t="shared" si="14"/>
        <v>0.32515315234170011</v>
      </c>
      <c r="AA74" s="141">
        <f t="shared" si="14"/>
        <v>0.33509503831086057</v>
      </c>
      <c r="AB74" s="141">
        <f t="shared" si="14"/>
        <v>0.34419300214546283</v>
      </c>
      <c r="AC74" s="141">
        <f t="shared" si="14"/>
        <v>0.35252083717949434</v>
      </c>
      <c r="AD74" s="141">
        <f t="shared" si="14"/>
        <v>0.3598954181336726</v>
      </c>
      <c r="AE74" s="141">
        <f t="shared" si="14"/>
        <v>0.36661619741320928</v>
      </c>
      <c r="AF74" s="141">
        <f t="shared" si="14"/>
        <v>0.37274000582576206</v>
      </c>
      <c r="AG74" s="141">
        <f t="shared" si="14"/>
        <v>0.37831729798211594</v>
      </c>
      <c r="AH74" s="141">
        <f t="shared" si="14"/>
        <v>0.38339407727583336</v>
      </c>
      <c r="AI74" s="141">
        <f t="shared" si="14"/>
        <v>0.38801800513045054</v>
      </c>
      <c r="AJ74" s="141">
        <f t="shared" si="14"/>
        <v>0.39221128213490081</v>
      </c>
      <c r="AK74" s="141">
        <f t="shared" si="14"/>
        <v>0.39600960171208577</v>
      </c>
      <c r="AL74" s="141">
        <f t="shared" si="14"/>
        <v>0.39944530785920362</v>
      </c>
      <c r="AM74" s="141">
        <f t="shared" si="14"/>
        <v>0.40254467232918001</v>
      </c>
    </row>
    <row r="75" spans="2:39" x14ac:dyDescent="0.25">
      <c r="C75" s="56" t="s">
        <v>31</v>
      </c>
      <c r="D75" s="78" t="s">
        <v>199</v>
      </c>
      <c r="E75" s="136">
        <f t="shared" si="13"/>
        <v>2.3836406514959966E-4</v>
      </c>
      <c r="F75" s="136">
        <f t="shared" si="13"/>
        <v>5.8056366384643893E-3</v>
      </c>
      <c r="G75" s="136">
        <f t="shared" si="14"/>
        <v>1.2479669929601558E-2</v>
      </c>
      <c r="H75" s="136">
        <f t="shared" si="14"/>
        <v>1.5727363609906165E-2</v>
      </c>
      <c r="I75" s="136">
        <f t="shared" si="14"/>
        <v>1.9625688902467603E-2</v>
      </c>
      <c r="J75" s="135">
        <f t="shared" si="14"/>
        <v>2.4192402020856204E-2</v>
      </c>
      <c r="K75" s="92">
        <f t="shared" si="14"/>
        <v>2.8549967785522764E-2</v>
      </c>
      <c r="L75" s="92">
        <f t="shared" si="14"/>
        <v>3.3626504284417734E-2</v>
      </c>
      <c r="M75" s="92">
        <f t="shared" si="14"/>
        <v>3.9721301499234085E-2</v>
      </c>
      <c r="N75" s="136">
        <f t="shared" si="14"/>
        <v>4.6196482791026422E-2</v>
      </c>
      <c r="O75" s="135">
        <f t="shared" si="14"/>
        <v>5.2892647045108591E-2</v>
      </c>
      <c r="P75" s="92">
        <f t="shared" si="14"/>
        <v>5.9639081292129588E-2</v>
      </c>
      <c r="Q75" s="92">
        <f t="shared" si="14"/>
        <v>6.6277972739342619E-2</v>
      </c>
      <c r="R75" s="92">
        <f t="shared" si="14"/>
        <v>7.2675209157723922E-2</v>
      </c>
      <c r="S75" s="136">
        <f t="shared" si="14"/>
        <v>7.8729704513354704E-2</v>
      </c>
      <c r="T75" s="136">
        <f t="shared" si="14"/>
        <v>8.4374860635391527E-2</v>
      </c>
      <c r="U75" s="136">
        <f t="shared" si="14"/>
        <v>8.9575349395771928E-2</v>
      </c>
      <c r="V75" s="136">
        <f t="shared" si="14"/>
        <v>9.4317432798154771E-2</v>
      </c>
      <c r="W75" s="136">
        <f t="shared" si="14"/>
        <v>9.8608387805343881E-2</v>
      </c>
      <c r="X75" s="141">
        <f t="shared" si="14"/>
        <v>0.10246867811110605</v>
      </c>
      <c r="Y75" s="141">
        <f t="shared" si="14"/>
        <v>0.10592169848119405</v>
      </c>
      <c r="Z75" s="141">
        <f t="shared" si="14"/>
        <v>0.10900170631102611</v>
      </c>
      <c r="AA75" s="141">
        <f t="shared" si="14"/>
        <v>0.11173897606453742</v>
      </c>
      <c r="AB75" s="141">
        <f t="shared" si="14"/>
        <v>0.11416391956284008</v>
      </c>
      <c r="AC75" s="141">
        <f t="shared" si="14"/>
        <v>0.11630535810577192</v>
      </c>
      <c r="AD75" s="141">
        <f t="shared" si="14"/>
        <v>0.11791235168735299</v>
      </c>
      <c r="AE75" s="141">
        <f t="shared" si="14"/>
        <v>0.11927663451204296</v>
      </c>
      <c r="AF75" s="141">
        <f t="shared" si="14"/>
        <v>0.12042089013555957</v>
      </c>
      <c r="AG75" s="141">
        <f t="shared" si="14"/>
        <v>0.12136495822918508</v>
      </c>
      <c r="AH75" s="141">
        <f t="shared" si="14"/>
        <v>0.12212758665385989</v>
      </c>
      <c r="AI75" s="141">
        <f t="shared" si="14"/>
        <v>0.12273279960210483</v>
      </c>
      <c r="AJ75" s="141">
        <f t="shared" si="14"/>
        <v>0.12318129672977551</v>
      </c>
      <c r="AK75" s="141">
        <f t="shared" si="14"/>
        <v>0.12349050468504104</v>
      </c>
      <c r="AL75" s="141">
        <f t="shared" si="14"/>
        <v>0.12367669562552103</v>
      </c>
      <c r="AM75" s="141">
        <f t="shared" si="14"/>
        <v>0.12375230859318596</v>
      </c>
    </row>
    <row r="76" spans="2:39" x14ac:dyDescent="0.25">
      <c r="C76" s="56" t="s">
        <v>32</v>
      </c>
      <c r="D76" s="78" t="s">
        <v>200</v>
      </c>
      <c r="E76" s="136">
        <f t="shared" si="13"/>
        <v>3.2496517361989043E-6</v>
      </c>
      <c r="F76" s="136">
        <f t="shared" si="13"/>
        <v>0</v>
      </c>
      <c r="G76" s="136">
        <f t="shared" si="14"/>
        <v>0</v>
      </c>
      <c r="H76" s="136">
        <f t="shared" si="14"/>
        <v>0</v>
      </c>
      <c r="I76" s="136">
        <f t="shared" si="14"/>
        <v>0</v>
      </c>
      <c r="J76" s="135">
        <f t="shared" si="14"/>
        <v>0</v>
      </c>
      <c r="K76" s="92">
        <f t="shared" si="14"/>
        <v>0</v>
      </c>
      <c r="L76" s="92">
        <f t="shared" si="14"/>
        <v>0</v>
      </c>
      <c r="M76" s="92">
        <f t="shared" si="14"/>
        <v>0</v>
      </c>
      <c r="N76" s="136">
        <f t="shared" si="14"/>
        <v>0</v>
      </c>
      <c r="O76" s="135">
        <f t="shared" si="14"/>
        <v>0</v>
      </c>
      <c r="P76" s="92">
        <f t="shared" si="14"/>
        <v>0</v>
      </c>
      <c r="Q76" s="92">
        <f t="shared" si="14"/>
        <v>0</v>
      </c>
      <c r="R76" s="92">
        <f t="shared" si="14"/>
        <v>0</v>
      </c>
      <c r="S76" s="136">
        <f t="shared" si="14"/>
        <v>0</v>
      </c>
      <c r="T76" s="136">
        <f t="shared" si="14"/>
        <v>0</v>
      </c>
      <c r="U76" s="136">
        <f t="shared" si="14"/>
        <v>0</v>
      </c>
      <c r="V76" s="136">
        <f t="shared" si="14"/>
        <v>0</v>
      </c>
      <c r="W76" s="136">
        <f t="shared" si="14"/>
        <v>0</v>
      </c>
      <c r="X76" s="141">
        <f t="shared" si="14"/>
        <v>0</v>
      </c>
      <c r="Y76" s="141">
        <f t="shared" si="14"/>
        <v>0</v>
      </c>
      <c r="Z76" s="141">
        <f t="shared" si="14"/>
        <v>0</v>
      </c>
      <c r="AA76" s="141">
        <f t="shared" si="14"/>
        <v>0</v>
      </c>
      <c r="AB76" s="141">
        <f t="shared" si="14"/>
        <v>0</v>
      </c>
      <c r="AC76" s="141">
        <f t="shared" si="14"/>
        <v>0</v>
      </c>
      <c r="AD76" s="141">
        <f t="shared" si="14"/>
        <v>0</v>
      </c>
      <c r="AE76" s="141">
        <f t="shared" si="14"/>
        <v>0</v>
      </c>
      <c r="AF76" s="141">
        <f t="shared" si="14"/>
        <v>0</v>
      </c>
      <c r="AG76" s="141">
        <f t="shared" si="14"/>
        <v>0</v>
      </c>
      <c r="AH76" s="141">
        <f t="shared" si="14"/>
        <v>0</v>
      </c>
      <c r="AI76" s="141">
        <f t="shared" si="14"/>
        <v>0</v>
      </c>
      <c r="AJ76" s="141">
        <f t="shared" si="14"/>
        <v>0</v>
      </c>
      <c r="AK76" s="141">
        <f t="shared" si="14"/>
        <v>0</v>
      </c>
      <c r="AL76" s="141">
        <f t="shared" si="14"/>
        <v>0</v>
      </c>
      <c r="AM76" s="141">
        <f t="shared" si="14"/>
        <v>0</v>
      </c>
    </row>
    <row r="77" spans="2:39" x14ac:dyDescent="0.25">
      <c r="C77" s="56" t="s">
        <v>33</v>
      </c>
      <c r="D77" s="78" t="s">
        <v>201</v>
      </c>
      <c r="E77" s="151">
        <f t="shared" si="13"/>
        <v>3.9924292793931732E-5</v>
      </c>
      <c r="F77" s="151">
        <f t="shared" si="13"/>
        <v>7.9689426851447685E-4</v>
      </c>
      <c r="G77" s="151">
        <f t="shared" si="14"/>
        <v>1.792480497263291E-3</v>
      </c>
      <c r="H77" s="151">
        <f t="shared" si="14"/>
        <v>2.2040721670560483E-3</v>
      </c>
      <c r="I77" s="151">
        <f t="shared" si="14"/>
        <v>2.683849669124363E-3</v>
      </c>
      <c r="J77" s="150">
        <f t="shared" si="14"/>
        <v>3.2176973244222545E-3</v>
      </c>
      <c r="K77" s="93">
        <f t="shared" si="14"/>
        <v>3.2338597135920964E-3</v>
      </c>
      <c r="L77" s="93">
        <f t="shared" si="14"/>
        <v>3.4337231116360833E-3</v>
      </c>
      <c r="M77" s="93">
        <f t="shared" si="14"/>
        <v>3.9288226945606792E-3</v>
      </c>
      <c r="N77" s="151">
        <f t="shared" si="14"/>
        <v>4.4239399474211615E-3</v>
      </c>
      <c r="O77" s="150">
        <f t="shared" ref="O77:AM85" si="15">O34/O$26</f>
        <v>4.9074729363829143E-3</v>
      </c>
      <c r="P77" s="93">
        <f t="shared" si="15"/>
        <v>5.3671049388179411E-3</v>
      </c>
      <c r="Q77" s="93">
        <f t="shared" si="15"/>
        <v>5.793296565246752E-3</v>
      </c>
      <c r="R77" s="93">
        <f t="shared" si="15"/>
        <v>6.178770155205935E-3</v>
      </c>
      <c r="S77" s="151">
        <f t="shared" si="15"/>
        <v>6.5190963203933085E-3</v>
      </c>
      <c r="T77" s="151">
        <f t="shared" si="15"/>
        <v>6.8124903719882094E-3</v>
      </c>
      <c r="U77" s="151">
        <f t="shared" si="15"/>
        <v>7.0596268444320159E-3</v>
      </c>
      <c r="V77" s="151">
        <f t="shared" si="15"/>
        <v>7.2618231802405583E-3</v>
      </c>
      <c r="W77" s="151">
        <f t="shared" si="15"/>
        <v>7.4225882128298613E-3</v>
      </c>
      <c r="X77" s="144">
        <f t="shared" si="15"/>
        <v>7.5464476728862497E-3</v>
      </c>
      <c r="Y77" s="144">
        <f t="shared" si="15"/>
        <v>7.6369062258718505E-3</v>
      </c>
      <c r="Z77" s="144">
        <f t="shared" si="15"/>
        <v>7.699557363644546E-3</v>
      </c>
      <c r="AA77" s="144">
        <f t="shared" si="15"/>
        <v>7.7383168855676655E-3</v>
      </c>
      <c r="AB77" s="144">
        <f t="shared" si="15"/>
        <v>7.7569618189083063E-3</v>
      </c>
      <c r="AC77" s="144">
        <f t="shared" si="15"/>
        <v>7.758887989096591E-3</v>
      </c>
      <c r="AD77" s="144">
        <f t="shared" si="15"/>
        <v>7.6880622088752347E-3</v>
      </c>
      <c r="AE77" s="144">
        <f t="shared" si="15"/>
        <v>7.6107867786151129E-3</v>
      </c>
      <c r="AF77" s="144">
        <f t="shared" si="15"/>
        <v>7.5294618913567066E-3</v>
      </c>
      <c r="AG77" s="144">
        <f t="shared" si="15"/>
        <v>7.4460320072004841E-3</v>
      </c>
      <c r="AH77" s="144">
        <f t="shared" si="15"/>
        <v>7.3623086238983476E-3</v>
      </c>
      <c r="AI77" s="144">
        <f t="shared" si="15"/>
        <v>7.2808840183138076E-3</v>
      </c>
      <c r="AJ77" s="144">
        <f t="shared" si="15"/>
        <v>7.2007889404668481E-3</v>
      </c>
      <c r="AK77" s="144">
        <f t="shared" si="15"/>
        <v>7.1237615594493525E-3</v>
      </c>
      <c r="AL77" s="144">
        <f t="shared" si="15"/>
        <v>7.051188585088821E-3</v>
      </c>
      <c r="AM77" s="144">
        <f t="shared" si="15"/>
        <v>6.9838376600766016E-3</v>
      </c>
    </row>
    <row r="78" spans="2:39" x14ac:dyDescent="0.25">
      <c r="C78" s="76" t="s">
        <v>119</v>
      </c>
      <c r="D78" s="76" t="s">
        <v>202</v>
      </c>
      <c r="E78" s="149">
        <f t="shared" ref="E78:F78" si="16">E35/E$26</f>
        <v>0.99907891361146228</v>
      </c>
      <c r="F78" s="149">
        <f t="shared" si="16"/>
        <v>0.97665833362107657</v>
      </c>
      <c r="G78" s="149">
        <f t="shared" ref="G78:S85" si="17">G35/G$26</f>
        <v>0.95032827617751969</v>
      </c>
      <c r="H78" s="149">
        <f t="shared" si="17"/>
        <v>0.93706001958664487</v>
      </c>
      <c r="I78" s="149">
        <f t="shared" si="17"/>
        <v>0.92102872900083654</v>
      </c>
      <c r="J78" s="148">
        <f t="shared" si="17"/>
        <v>0.90204202626394581</v>
      </c>
      <c r="K78" s="91">
        <f t="shared" si="17"/>
        <v>0.87998440143119105</v>
      </c>
      <c r="L78" s="91">
        <f t="shared" si="17"/>
        <v>0.85496942622340666</v>
      </c>
      <c r="M78" s="91">
        <f t="shared" si="17"/>
        <v>0.82727423987944271</v>
      </c>
      <c r="N78" s="149">
        <f t="shared" si="17"/>
        <v>0.7974086116814213</v>
      </c>
      <c r="O78" s="148">
        <f t="shared" si="17"/>
        <v>0.76607027805353045</v>
      </c>
      <c r="P78" s="91">
        <f t="shared" si="17"/>
        <v>0.7340187007864003</v>
      </c>
      <c r="Q78" s="91">
        <f t="shared" si="17"/>
        <v>0.70198501298586069</v>
      </c>
      <c r="R78" s="91">
        <f t="shared" si="17"/>
        <v>0.67060544133709921</v>
      </c>
      <c r="S78" s="149">
        <f t="shared" si="17"/>
        <v>0.64037487431046192</v>
      </c>
      <c r="T78" s="149">
        <f t="shared" si="15"/>
        <v>0.61163378635691168</v>
      </c>
      <c r="U78" s="149">
        <f t="shared" si="15"/>
        <v>0.58458312763114673</v>
      </c>
      <c r="V78" s="149">
        <f t="shared" si="15"/>
        <v>0.55930848424505197</v>
      </c>
      <c r="W78" s="149">
        <f t="shared" si="15"/>
        <v>0.53581059021564414</v>
      </c>
      <c r="X78" s="143">
        <f t="shared" si="15"/>
        <v>0.51403357490014567</v>
      </c>
      <c r="Y78" s="143">
        <f t="shared" si="15"/>
        <v>0.49388496575600926</v>
      </c>
      <c r="Z78" s="143">
        <f t="shared" si="15"/>
        <v>0.47525459380063934</v>
      </c>
      <c r="AA78" s="143">
        <f t="shared" si="15"/>
        <v>0.45802496947858112</v>
      </c>
      <c r="AB78" s="143">
        <f t="shared" si="15"/>
        <v>0.44207810093139233</v>
      </c>
      <c r="AC78" s="143">
        <f t="shared" si="15"/>
        <v>0.42730059704143264</v>
      </c>
      <c r="AD78" s="143">
        <f t="shared" si="15"/>
        <v>0.41358263522822886</v>
      </c>
      <c r="AE78" s="143">
        <f t="shared" si="15"/>
        <v>0.40082558870923563</v>
      </c>
      <c r="AF78" s="143">
        <f t="shared" si="15"/>
        <v>0.38894003896240376</v>
      </c>
      <c r="AG78" s="143">
        <f t="shared" si="15"/>
        <v>0.37784506439082516</v>
      </c>
      <c r="AH78" s="143">
        <f t="shared" si="15"/>
        <v>0.36746754860595859</v>
      </c>
      <c r="AI78" s="143">
        <f t="shared" si="15"/>
        <v>0.35774308855611725</v>
      </c>
      <c r="AJ78" s="143">
        <f t="shared" si="15"/>
        <v>0.34861209521834441</v>
      </c>
      <c r="AK78" s="143">
        <f t="shared" si="15"/>
        <v>0.34002165712307164</v>
      </c>
      <c r="AL78" s="143">
        <f t="shared" si="15"/>
        <v>0.33192455624029893</v>
      </c>
      <c r="AM78" s="143">
        <f t="shared" si="15"/>
        <v>0.324278752053903</v>
      </c>
    </row>
    <row r="79" spans="2:39" x14ac:dyDescent="0.25">
      <c r="C79" s="56" t="s">
        <v>27</v>
      </c>
      <c r="D79" s="3" t="s">
        <v>203</v>
      </c>
      <c r="E79" s="136">
        <f t="shared" ref="E79:F79" si="18">E36/E$26</f>
        <v>4.9978935145385587E-4</v>
      </c>
      <c r="F79" s="136">
        <f t="shared" si="18"/>
        <v>2.5463522508654204E-2</v>
      </c>
      <c r="G79" s="136">
        <f t="shared" si="17"/>
        <v>3.0095974288278753E-2</v>
      </c>
      <c r="H79" s="136">
        <f t="shared" si="17"/>
        <v>3.1093394412896116E-2</v>
      </c>
      <c r="I79" s="136">
        <f t="shared" si="17"/>
        <v>4.3563218582647202E-2</v>
      </c>
      <c r="J79" s="135">
        <f t="shared" si="17"/>
        <v>4.2243474002357916E-2</v>
      </c>
      <c r="K79" s="92">
        <f t="shared" si="17"/>
        <v>5.8195649754650781E-2</v>
      </c>
      <c r="L79" s="92">
        <f t="shared" si="17"/>
        <v>6.6847388117877021E-2</v>
      </c>
      <c r="M79" s="92">
        <f t="shared" si="17"/>
        <v>7.0328356842718764E-2</v>
      </c>
      <c r="N79" s="136">
        <f t="shared" si="17"/>
        <v>7.3251965913254599E-2</v>
      </c>
      <c r="O79" s="135">
        <f t="shared" si="17"/>
        <v>7.3882388782886291E-2</v>
      </c>
      <c r="P79" s="92">
        <f t="shared" si="17"/>
        <v>7.3392921955238472E-2</v>
      </c>
      <c r="Q79" s="92">
        <f t="shared" si="17"/>
        <v>7.2479724664784403E-2</v>
      </c>
      <c r="R79" s="92">
        <f t="shared" si="17"/>
        <v>7.1320836901493836E-2</v>
      </c>
      <c r="S79" s="136">
        <f t="shared" si="17"/>
        <v>7.0071231371624437E-2</v>
      </c>
      <c r="T79" s="136">
        <f t="shared" si="15"/>
        <v>6.8833967682814509E-2</v>
      </c>
      <c r="U79" s="136">
        <f t="shared" si="15"/>
        <v>6.7679783628242715E-2</v>
      </c>
      <c r="V79" s="136">
        <f t="shared" si="15"/>
        <v>6.6648769342715658E-2</v>
      </c>
      <c r="W79" s="136">
        <f t="shared" si="15"/>
        <v>6.574370016316021E-2</v>
      </c>
      <c r="X79" s="141">
        <f t="shared" si="15"/>
        <v>6.4951376257054744E-2</v>
      </c>
      <c r="Y79" s="141">
        <f t="shared" si="15"/>
        <v>6.426696840706729E-2</v>
      </c>
      <c r="Z79" s="141">
        <f t="shared" si="15"/>
        <v>6.3641705844743102E-2</v>
      </c>
      <c r="AA79" s="141">
        <f t="shared" si="15"/>
        <v>6.3064630570340438E-2</v>
      </c>
      <c r="AB79" s="141">
        <f t="shared" si="15"/>
        <v>6.2548910712881406E-2</v>
      </c>
      <c r="AC79" s="141">
        <f t="shared" si="15"/>
        <v>6.2089504371216624E-2</v>
      </c>
      <c r="AD79" s="141">
        <f t="shared" si="15"/>
        <v>6.2228642830072511E-2</v>
      </c>
      <c r="AE79" s="141">
        <f t="shared" si="15"/>
        <v>6.2450087861577588E-2</v>
      </c>
      <c r="AF79" s="141">
        <f t="shared" si="15"/>
        <v>6.2732511898666216E-2</v>
      </c>
      <c r="AG79" s="141">
        <f t="shared" si="15"/>
        <v>6.3082124368879194E-2</v>
      </c>
      <c r="AH79" s="141">
        <f t="shared" si="15"/>
        <v>6.3508501106418813E-2</v>
      </c>
      <c r="AI79" s="141">
        <f t="shared" si="15"/>
        <v>6.4106688447342811E-2</v>
      </c>
      <c r="AJ79" s="141">
        <f t="shared" si="15"/>
        <v>6.4821290196089176E-2</v>
      </c>
      <c r="AK79" s="141">
        <f t="shared" si="15"/>
        <v>6.5621552395534674E-2</v>
      </c>
      <c r="AL79" s="141">
        <f t="shared" si="15"/>
        <v>6.6494307823638493E-2</v>
      </c>
      <c r="AM79" s="141">
        <f t="shared" si="15"/>
        <v>6.7433043971586018E-2</v>
      </c>
    </row>
    <row r="80" spans="2:39" x14ac:dyDescent="0.25">
      <c r="C80" s="56" t="s">
        <v>28</v>
      </c>
      <c r="D80" s="3" t="s">
        <v>204</v>
      </c>
      <c r="E80" s="136">
        <f t="shared" ref="E80:F80" si="19">E37/E$26</f>
        <v>0.17992416654024443</v>
      </c>
      <c r="F80" s="136">
        <f t="shared" si="19"/>
        <v>0.18918737195208996</v>
      </c>
      <c r="G80" s="136">
        <f t="shared" si="17"/>
        <v>0.18551392912600476</v>
      </c>
      <c r="H80" s="136">
        <f t="shared" si="17"/>
        <v>0.18400347337100087</v>
      </c>
      <c r="I80" s="136">
        <f t="shared" si="17"/>
        <v>0.18782771100570239</v>
      </c>
      <c r="J80" s="135">
        <f t="shared" si="17"/>
        <v>0.18055526923745424</v>
      </c>
      <c r="K80" s="92">
        <f t="shared" si="17"/>
        <v>0.18371238023601622</v>
      </c>
      <c r="L80" s="92">
        <f t="shared" si="17"/>
        <v>0.18124434128067296</v>
      </c>
      <c r="M80" s="92">
        <f t="shared" si="17"/>
        <v>0.17603652488666705</v>
      </c>
      <c r="N80" s="136">
        <f t="shared" si="17"/>
        <v>0.17011484746811825</v>
      </c>
      <c r="O80" s="135">
        <f t="shared" si="17"/>
        <v>0.16404958876295239</v>
      </c>
      <c r="P80" s="92">
        <f t="shared" si="17"/>
        <v>0.15759840569847181</v>
      </c>
      <c r="Q80" s="92">
        <f t="shared" si="17"/>
        <v>0.15107363354394893</v>
      </c>
      <c r="R80" s="92">
        <f t="shared" si="17"/>
        <v>0.14461966797768191</v>
      </c>
      <c r="S80" s="136">
        <f t="shared" si="17"/>
        <v>0.1383646707333635</v>
      </c>
      <c r="T80" s="136">
        <f t="shared" si="15"/>
        <v>0.13240041980036069</v>
      </c>
      <c r="U80" s="136">
        <f t="shared" si="15"/>
        <v>0.12678107673893657</v>
      </c>
      <c r="V80" s="136">
        <f t="shared" si="15"/>
        <v>0.12153194800179042</v>
      </c>
      <c r="W80" s="136">
        <f t="shared" si="15"/>
        <v>0.11665174082104234</v>
      </c>
      <c r="X80" s="141">
        <f t="shared" si="15"/>
        <v>0.11212434830659208</v>
      </c>
      <c r="Y80" s="141">
        <f t="shared" si="15"/>
        <v>0.10792978221539772</v>
      </c>
      <c r="Z80" s="141">
        <f t="shared" si="15"/>
        <v>0.10403356912334244</v>
      </c>
      <c r="AA80" s="141">
        <f t="shared" si="15"/>
        <v>0.10041060236762671</v>
      </c>
      <c r="AB80" s="141">
        <f t="shared" si="15"/>
        <v>9.7041986394625371E-2</v>
      </c>
      <c r="AC80" s="141">
        <f t="shared" si="15"/>
        <v>9.3904927713627989E-2</v>
      </c>
      <c r="AD80" s="141">
        <f t="shared" si="15"/>
        <v>9.0993929257923378E-2</v>
      </c>
      <c r="AE80" s="141">
        <f t="shared" si="15"/>
        <v>8.825736168587052E-2</v>
      </c>
      <c r="AF80" s="141">
        <f t="shared" si="15"/>
        <v>8.5680932350081201E-2</v>
      </c>
      <c r="AG80" s="141">
        <f t="shared" si="15"/>
        <v>8.3253196818660294E-2</v>
      </c>
      <c r="AH80" s="141">
        <f t="shared" si="15"/>
        <v>8.0961888928740192E-2</v>
      </c>
      <c r="AI80" s="141">
        <f t="shared" si="15"/>
        <v>7.8758803679778291E-2</v>
      </c>
      <c r="AJ80" s="141">
        <f t="shared" si="15"/>
        <v>7.6660839572252559E-2</v>
      </c>
      <c r="AK80" s="141">
        <f t="shared" si="15"/>
        <v>7.4653730565619733E-2</v>
      </c>
      <c r="AL80" s="141">
        <f t="shared" si="15"/>
        <v>7.2725892039501486E-2</v>
      </c>
      <c r="AM80" s="141">
        <f t="shared" si="15"/>
        <v>7.0866782501058281E-2</v>
      </c>
    </row>
    <row r="81" spans="2:39" x14ac:dyDescent="0.25">
      <c r="C81" s="56" t="s">
        <v>29</v>
      </c>
      <c r="D81" s="3" t="s">
        <v>205</v>
      </c>
      <c r="E81" s="136">
        <f t="shared" ref="E81:F81" si="20">E38/E$26</f>
        <v>0.2838803516645596</v>
      </c>
      <c r="F81" s="136">
        <f t="shared" si="20"/>
        <v>0.28339179895556921</v>
      </c>
      <c r="G81" s="136">
        <f t="shared" si="17"/>
        <v>0.27628286360200061</v>
      </c>
      <c r="H81" s="136">
        <f t="shared" si="17"/>
        <v>0.27325794977641404</v>
      </c>
      <c r="I81" s="136">
        <f t="shared" si="17"/>
        <v>0.27152923780367388</v>
      </c>
      <c r="J81" s="135">
        <f t="shared" si="17"/>
        <v>0.26443727182648258</v>
      </c>
      <c r="K81" s="92">
        <f t="shared" si="17"/>
        <v>0.25896895055595759</v>
      </c>
      <c r="L81" s="92">
        <f t="shared" si="17"/>
        <v>0.25036915629593814</v>
      </c>
      <c r="M81" s="92">
        <f t="shared" si="17"/>
        <v>0.24124510725190387</v>
      </c>
      <c r="N81" s="136">
        <f t="shared" si="17"/>
        <v>0.23146092161678339</v>
      </c>
      <c r="O81" s="135">
        <f t="shared" si="17"/>
        <v>0.22174137555659884</v>
      </c>
      <c r="P81" s="92">
        <f t="shared" si="17"/>
        <v>0.21197461626830968</v>
      </c>
      <c r="Q81" s="92">
        <f t="shared" si="17"/>
        <v>0.20227947326217594</v>
      </c>
      <c r="R81" s="92">
        <f t="shared" si="17"/>
        <v>0.19281919196054995</v>
      </c>
      <c r="S81" s="136">
        <f t="shared" si="17"/>
        <v>0.18371961058003794</v>
      </c>
      <c r="T81" s="136">
        <f t="shared" si="15"/>
        <v>0.17506815478438553</v>
      </c>
      <c r="U81" s="136">
        <f t="shared" si="15"/>
        <v>0.16691360478537073</v>
      </c>
      <c r="V81" s="136">
        <f t="shared" si="15"/>
        <v>0.15927448351827861</v>
      </c>
      <c r="W81" s="136">
        <f t="shared" si="15"/>
        <v>0.15215003220684781</v>
      </c>
      <c r="X81" s="141">
        <f t="shared" si="15"/>
        <v>0.14552549081196484</v>
      </c>
      <c r="Y81" s="141">
        <f t="shared" si="15"/>
        <v>0.13937341639571363</v>
      </c>
      <c r="Z81" s="141">
        <f t="shared" si="15"/>
        <v>0.13367098963910801</v>
      </c>
      <c r="AA81" s="141">
        <f t="shared" si="15"/>
        <v>0.12838555513036901</v>
      </c>
      <c r="AB81" s="141">
        <f t="shared" si="15"/>
        <v>0.12347853813478106</v>
      </c>
      <c r="AC81" s="141">
        <f t="shared" si="15"/>
        <v>0.11891673160429227</v>
      </c>
      <c r="AD81" s="141">
        <f t="shared" si="15"/>
        <v>0.11451623879060338</v>
      </c>
      <c r="AE81" s="141">
        <f t="shared" si="15"/>
        <v>0.11038290482394564</v>
      </c>
      <c r="AF81" s="141">
        <f t="shared" si="15"/>
        <v>0.10649568003816332</v>
      </c>
      <c r="AG81" s="141">
        <f t="shared" si="15"/>
        <v>0.10282812578067932</v>
      </c>
      <c r="AH81" s="141">
        <f t="shared" si="15"/>
        <v>9.9354572365002961E-2</v>
      </c>
      <c r="AI81" s="141">
        <f t="shared" si="15"/>
        <v>9.6024804375801673E-2</v>
      </c>
      <c r="AJ81" s="141">
        <f t="shared" si="15"/>
        <v>9.2836694609416057E-2</v>
      </c>
      <c r="AK81" s="141">
        <f t="shared" si="15"/>
        <v>8.9782479797675632E-2</v>
      </c>
      <c r="AL81" s="141">
        <f t="shared" si="15"/>
        <v>8.6851217648966861E-2</v>
      </c>
      <c r="AM81" s="141">
        <f t="shared" si="15"/>
        <v>8.4031724232523572E-2</v>
      </c>
    </row>
    <row r="82" spans="2:39" x14ac:dyDescent="0.25">
      <c r="C82" s="56" t="s">
        <v>30</v>
      </c>
      <c r="D82" s="3" t="s">
        <v>206</v>
      </c>
      <c r="E82" s="136">
        <f t="shared" ref="E82:F82" si="21">E39/E$26</f>
        <v>0.27988203683101559</v>
      </c>
      <c r="F82" s="136">
        <f t="shared" si="21"/>
        <v>0.27020667928614245</v>
      </c>
      <c r="G82" s="136">
        <f t="shared" si="17"/>
        <v>0.26128420876854003</v>
      </c>
      <c r="H82" s="136">
        <f t="shared" si="17"/>
        <v>0.25926327280875527</v>
      </c>
      <c r="I82" s="136">
        <f t="shared" si="17"/>
        <v>0.25152338231693055</v>
      </c>
      <c r="J82" s="135">
        <f t="shared" si="17"/>
        <v>0.25174215831586938</v>
      </c>
      <c r="K82" s="92">
        <f t="shared" si="17"/>
        <v>0.24147602586308589</v>
      </c>
      <c r="L82" s="92">
        <f t="shared" si="17"/>
        <v>0.2308781278626596</v>
      </c>
      <c r="M82" s="92">
        <f t="shared" si="17"/>
        <v>0.22137018635432526</v>
      </c>
      <c r="N82" s="136">
        <f t="shared" si="17"/>
        <v>0.21141227013154407</v>
      </c>
      <c r="O82" s="135">
        <f t="shared" si="17"/>
        <v>0.20175974882672756</v>
      </c>
      <c r="P82" s="92">
        <f t="shared" si="17"/>
        <v>0.19231518946081122</v>
      </c>
      <c r="Q82" s="92">
        <f t="shared" si="17"/>
        <v>0.18303037920255538</v>
      </c>
      <c r="R82" s="92">
        <f t="shared" si="17"/>
        <v>0.1740336280734264</v>
      </c>
      <c r="S82" s="136">
        <f t="shared" si="17"/>
        <v>0.1654145298203655</v>
      </c>
      <c r="T82" s="136">
        <f t="shared" si="15"/>
        <v>0.15723445555189541</v>
      </c>
      <c r="U82" s="136">
        <f t="shared" si="15"/>
        <v>0.14952561236725345</v>
      </c>
      <c r="V82" s="136">
        <f t="shared" si="15"/>
        <v>0.14229730992900744</v>
      </c>
      <c r="W82" s="136">
        <f t="shared" si="15"/>
        <v>0.1355492346633613</v>
      </c>
      <c r="X82" s="141">
        <f t="shared" si="15"/>
        <v>0.12927106426860915</v>
      </c>
      <c r="Y82" s="141">
        <f t="shared" si="15"/>
        <v>0.12343749314226854</v>
      </c>
      <c r="Z82" s="141">
        <f t="shared" si="15"/>
        <v>0.11803821622153152</v>
      </c>
      <c r="AA82" s="141">
        <f t="shared" si="15"/>
        <v>0.11304355668891029</v>
      </c>
      <c r="AB82" s="141">
        <f t="shared" si="15"/>
        <v>0.10841216579354759</v>
      </c>
      <c r="AC82" s="141">
        <f t="shared" si="15"/>
        <v>0.1041123962778614</v>
      </c>
      <c r="AD82" s="141">
        <f t="shared" si="15"/>
        <v>9.9890562316577156E-2</v>
      </c>
      <c r="AE82" s="141">
        <f t="shared" si="15"/>
        <v>9.5929606819038962E-2</v>
      </c>
      <c r="AF82" s="141">
        <f t="shared" si="15"/>
        <v>9.2210345577555586E-2</v>
      </c>
      <c r="AG82" s="141">
        <f t="shared" si="15"/>
        <v>8.8704480531384633E-2</v>
      </c>
      <c r="AH82" s="141">
        <f t="shared" si="15"/>
        <v>8.5385241983830573E-2</v>
      </c>
      <c r="AI82" s="141">
        <f t="shared" si="15"/>
        <v>8.2208591492282046E-2</v>
      </c>
      <c r="AJ82" s="141">
        <f t="shared" si="15"/>
        <v>7.91673456556031E-2</v>
      </c>
      <c r="AK82" s="141">
        <f t="shared" si="15"/>
        <v>7.6259795034484379E-2</v>
      </c>
      <c r="AL82" s="141">
        <f t="shared" si="15"/>
        <v>7.347832769302437E-2</v>
      </c>
      <c r="AM82" s="141">
        <f t="shared" si="15"/>
        <v>7.0814285074238578E-2</v>
      </c>
    </row>
    <row r="83" spans="2:39" x14ac:dyDescent="0.25">
      <c r="C83" s="56" t="s">
        <v>31</v>
      </c>
      <c r="D83" s="3" t="s">
        <v>207</v>
      </c>
      <c r="E83" s="136">
        <f t="shared" ref="E83:F83" si="22">E40/E$26</f>
        <v>0.17992416654024443</v>
      </c>
      <c r="F83" s="136">
        <f t="shared" si="22"/>
        <v>0.16163827927109387</v>
      </c>
      <c r="G83" s="136">
        <f t="shared" si="17"/>
        <v>0.15204345885316883</v>
      </c>
      <c r="H83" s="136">
        <f t="shared" si="17"/>
        <v>0.14796373118445638</v>
      </c>
      <c r="I83" s="136">
        <f t="shared" si="17"/>
        <v>0.1347604497122917</v>
      </c>
      <c r="J83" s="135">
        <f t="shared" si="17"/>
        <v>0.14155319736799551</v>
      </c>
      <c r="K83" s="92">
        <f t="shared" si="17"/>
        <v>0.12339593924066854</v>
      </c>
      <c r="L83" s="92">
        <f t="shared" si="17"/>
        <v>0.11421542350152315</v>
      </c>
      <c r="M83" s="92">
        <f t="shared" si="17"/>
        <v>0.10811073211595892</v>
      </c>
      <c r="N83" s="136">
        <f t="shared" si="17"/>
        <v>0.10206281300822352</v>
      </c>
      <c r="O83" s="135">
        <f t="shared" si="17"/>
        <v>9.6425690210488621E-2</v>
      </c>
      <c r="P83" s="92">
        <f t="shared" si="17"/>
        <v>9.1231999105138073E-2</v>
      </c>
      <c r="Q83" s="92">
        <f t="shared" si="17"/>
        <v>8.6245437857447774E-2</v>
      </c>
      <c r="R83" s="92">
        <f t="shared" si="17"/>
        <v>8.1499690691737639E-2</v>
      </c>
      <c r="S83" s="136">
        <f t="shared" si="17"/>
        <v>7.7004477022329806E-2</v>
      </c>
      <c r="T83" s="136">
        <f t="shared" si="15"/>
        <v>7.2765561053226929E-2</v>
      </c>
      <c r="U83" s="136">
        <f t="shared" si="15"/>
        <v>6.878362401930907E-2</v>
      </c>
      <c r="V83" s="136">
        <f t="shared" si="15"/>
        <v>6.5054570540095114E-2</v>
      </c>
      <c r="W83" s="136">
        <f t="shared" si="15"/>
        <v>6.1578945974679153E-2</v>
      </c>
      <c r="X83" s="141">
        <f t="shared" si="15"/>
        <v>5.8355100290228661E-2</v>
      </c>
      <c r="Y83" s="141">
        <f t="shared" si="15"/>
        <v>5.5370167578377781E-2</v>
      </c>
      <c r="Z83" s="141">
        <f t="shared" si="15"/>
        <v>5.262853410500147E-2</v>
      </c>
      <c r="AA83" s="141">
        <f t="shared" si="15"/>
        <v>5.0114090475291508E-2</v>
      </c>
      <c r="AB83" s="141">
        <f t="shared" si="15"/>
        <v>4.7799529460262086E-2</v>
      </c>
      <c r="AC83" s="141">
        <f t="shared" si="15"/>
        <v>4.5667031333812197E-2</v>
      </c>
      <c r="AD83" s="141">
        <f t="shared" si="15"/>
        <v>4.3536226618426668E-2</v>
      </c>
      <c r="AE83" s="141">
        <f t="shared" si="15"/>
        <v>4.1560043131854095E-2</v>
      </c>
      <c r="AF83" s="141">
        <f t="shared" si="15"/>
        <v>3.9727100021062826E-2</v>
      </c>
      <c r="AG83" s="141">
        <f t="shared" si="15"/>
        <v>3.8019443523759307E-2</v>
      </c>
      <c r="AH83" s="141">
        <f t="shared" si="15"/>
        <v>3.6421445790682398E-2</v>
      </c>
      <c r="AI83" s="141">
        <f t="shared" si="15"/>
        <v>3.4917757579345267E-2</v>
      </c>
      <c r="AJ83" s="141">
        <f t="shared" si="15"/>
        <v>3.3498334038137539E-2</v>
      </c>
      <c r="AK83" s="141">
        <f t="shared" si="15"/>
        <v>3.2164821363208876E-2</v>
      </c>
      <c r="AL83" s="141">
        <f t="shared" si="15"/>
        <v>3.091406891793819E-2</v>
      </c>
      <c r="AM83" s="141">
        <f t="shared" si="15"/>
        <v>2.9741844528005549E-2</v>
      </c>
    </row>
    <row r="84" spans="2:39" x14ac:dyDescent="0.25">
      <c r="C84" s="56" t="s">
        <v>32</v>
      </c>
      <c r="D84" s="3" t="s">
        <v>208</v>
      </c>
      <c r="E84" s="136">
        <f t="shared" ref="E84:F84" si="23">E41/E$26</f>
        <v>5.9974722166034555E-2</v>
      </c>
      <c r="F84" s="136">
        <f t="shared" si="23"/>
        <v>4.1392287950805691E-2</v>
      </c>
      <c r="G84" s="136">
        <f t="shared" si="17"/>
        <v>4.0258229729251423E-2</v>
      </c>
      <c r="H84" s="136">
        <f t="shared" si="17"/>
        <v>3.8001726405636378E-2</v>
      </c>
      <c r="I84" s="136">
        <f t="shared" si="17"/>
        <v>3.0419953802009087E-2</v>
      </c>
      <c r="J84" s="135">
        <f t="shared" si="17"/>
        <v>2.1510655581110205E-2</v>
      </c>
      <c r="K84" s="92">
        <f t="shared" si="17"/>
        <v>1.4235455716950314E-2</v>
      </c>
      <c r="L84" s="92">
        <f t="shared" si="17"/>
        <v>1.1414989300881612E-2</v>
      </c>
      <c r="M84" s="92">
        <f t="shared" si="17"/>
        <v>1.0183332432313901E-2</v>
      </c>
      <c r="N84" s="136">
        <f t="shared" si="17"/>
        <v>9.1057934663337971E-3</v>
      </c>
      <c r="O84" s="135">
        <f t="shared" si="17"/>
        <v>8.2114859048945405E-3</v>
      </c>
      <c r="P84" s="92">
        <f t="shared" si="17"/>
        <v>7.5055681302132532E-3</v>
      </c>
      <c r="Q84" s="92">
        <f t="shared" si="17"/>
        <v>6.8763643677656281E-3</v>
      </c>
      <c r="R84" s="92">
        <f t="shared" si="17"/>
        <v>6.3124255427873576E-3</v>
      </c>
      <c r="S84" s="136">
        <f t="shared" si="17"/>
        <v>5.8003546335423347E-3</v>
      </c>
      <c r="T84" s="136">
        <f t="shared" si="15"/>
        <v>5.3312273063619523E-3</v>
      </c>
      <c r="U84" s="136">
        <f t="shared" si="15"/>
        <v>4.8994261091608012E-3</v>
      </c>
      <c r="V84" s="136">
        <f t="shared" si="15"/>
        <v>4.5014027541532874E-3</v>
      </c>
      <c r="W84" s="136">
        <f t="shared" si="15"/>
        <v>4.1369364480871897E-3</v>
      </c>
      <c r="X84" s="141">
        <f t="shared" si="15"/>
        <v>3.8061947978902822E-3</v>
      </c>
      <c r="Y84" s="141">
        <f t="shared" si="15"/>
        <v>3.5071379773556339E-3</v>
      </c>
      <c r="Z84" s="141">
        <f t="shared" si="15"/>
        <v>3.2415787708190329E-3</v>
      </c>
      <c r="AA84" s="141">
        <f t="shared" si="15"/>
        <v>3.0065342898581262E-3</v>
      </c>
      <c r="AB84" s="141">
        <f t="shared" si="15"/>
        <v>2.79697052093866E-3</v>
      </c>
      <c r="AC84" s="141">
        <f t="shared" si="15"/>
        <v>2.6100058831858264E-3</v>
      </c>
      <c r="AD84" s="141">
        <f t="shared" si="15"/>
        <v>2.4170353983358965E-3</v>
      </c>
      <c r="AE84" s="141">
        <f t="shared" si="15"/>
        <v>2.2455843700730244E-3</v>
      </c>
      <c r="AF84" s="141">
        <f t="shared" si="15"/>
        <v>2.0934690337555822E-3</v>
      </c>
      <c r="AG84" s="141">
        <f t="shared" si="15"/>
        <v>1.9576933771211589E-3</v>
      </c>
      <c r="AH84" s="141">
        <f t="shared" si="15"/>
        <v>1.835898412953891E-3</v>
      </c>
      <c r="AI84" s="141">
        <f t="shared" si="15"/>
        <v>1.7264429947385894E-3</v>
      </c>
      <c r="AJ84" s="141">
        <f t="shared" si="15"/>
        <v>1.6275911533755966E-3</v>
      </c>
      <c r="AK84" s="141">
        <f t="shared" si="15"/>
        <v>1.5392779867394897E-3</v>
      </c>
      <c r="AL84" s="141">
        <f t="shared" si="15"/>
        <v>1.460742130424749E-3</v>
      </c>
      <c r="AM84" s="141">
        <f t="shared" si="15"/>
        <v>1.3910717473695862E-3</v>
      </c>
    </row>
    <row r="85" spans="2:39" x14ac:dyDescent="0.25">
      <c r="C85" s="80" t="s">
        <v>33</v>
      </c>
      <c r="D85" s="7" t="s">
        <v>209</v>
      </c>
      <c r="E85" s="138">
        <f t="shared" ref="E85:F85" si="24">E42/E$26</f>
        <v>1.4993680543615676E-2</v>
      </c>
      <c r="F85" s="138">
        <f t="shared" si="24"/>
        <v>5.3783935369593801E-3</v>
      </c>
      <c r="G85" s="138">
        <f t="shared" si="17"/>
        <v>4.8496116877565524E-3</v>
      </c>
      <c r="H85" s="138">
        <f t="shared" si="17"/>
        <v>3.4764716520361981E-3</v>
      </c>
      <c r="I85" s="138">
        <f t="shared" si="17"/>
        <v>1.4047757037905532E-3</v>
      </c>
      <c r="J85" s="137">
        <f t="shared" si="17"/>
        <v>0</v>
      </c>
      <c r="K85" s="94">
        <f t="shared" si="17"/>
        <v>0</v>
      </c>
      <c r="L85" s="94">
        <f t="shared" si="17"/>
        <v>0</v>
      </c>
      <c r="M85" s="94">
        <f t="shared" si="17"/>
        <v>0</v>
      </c>
      <c r="N85" s="138">
        <f t="shared" si="17"/>
        <v>0</v>
      </c>
      <c r="O85" s="137">
        <f t="shared" si="17"/>
        <v>0</v>
      </c>
      <c r="P85" s="94">
        <f t="shared" si="17"/>
        <v>0</v>
      </c>
      <c r="Q85" s="94">
        <f t="shared" si="17"/>
        <v>0</v>
      </c>
      <c r="R85" s="94">
        <f t="shared" si="17"/>
        <v>0</v>
      </c>
      <c r="S85" s="138">
        <f t="shared" si="17"/>
        <v>0</v>
      </c>
      <c r="T85" s="138">
        <f t="shared" si="15"/>
        <v>0</v>
      </c>
      <c r="U85" s="138">
        <f t="shared" si="15"/>
        <v>0</v>
      </c>
      <c r="V85" s="138">
        <f t="shared" si="15"/>
        <v>0</v>
      </c>
      <c r="W85" s="138">
        <f t="shared" si="15"/>
        <v>0</v>
      </c>
      <c r="X85" s="142">
        <f t="shared" si="15"/>
        <v>0</v>
      </c>
      <c r="Y85" s="142">
        <f t="shared" si="15"/>
        <v>0</v>
      </c>
      <c r="Z85" s="142">
        <f t="shared" si="15"/>
        <v>0</v>
      </c>
      <c r="AA85" s="142">
        <f t="shared" si="15"/>
        <v>0</v>
      </c>
      <c r="AB85" s="142">
        <f t="shared" si="15"/>
        <v>0</v>
      </c>
      <c r="AC85" s="142">
        <f t="shared" si="15"/>
        <v>0</v>
      </c>
      <c r="AD85" s="142">
        <f t="shared" si="15"/>
        <v>0</v>
      </c>
      <c r="AE85" s="142">
        <f t="shared" si="15"/>
        <v>0</v>
      </c>
      <c r="AF85" s="142">
        <f t="shared" si="15"/>
        <v>0</v>
      </c>
      <c r="AG85" s="142">
        <f t="shared" si="15"/>
        <v>0</v>
      </c>
      <c r="AH85" s="142">
        <f t="shared" si="15"/>
        <v>0</v>
      </c>
      <c r="AI85" s="142">
        <f t="shared" si="15"/>
        <v>0</v>
      </c>
      <c r="AJ85" s="142">
        <f t="shared" si="15"/>
        <v>0</v>
      </c>
      <c r="AK85" s="142">
        <f t="shared" si="15"/>
        <v>0</v>
      </c>
      <c r="AL85" s="142">
        <f t="shared" si="15"/>
        <v>0</v>
      </c>
      <c r="AM85" s="142">
        <f t="shared" si="15"/>
        <v>0</v>
      </c>
    </row>
    <row r="86" spans="2:39" x14ac:dyDescent="0.25">
      <c r="C86" s="56"/>
      <c r="D86" s="3"/>
      <c r="E86" s="136"/>
      <c r="F86" s="136"/>
      <c r="G86" s="136"/>
      <c r="H86" s="136"/>
      <c r="I86" s="136"/>
      <c r="J86" s="135"/>
      <c r="K86" s="92"/>
      <c r="L86" s="92"/>
      <c r="M86" s="92"/>
      <c r="N86" s="136"/>
      <c r="O86" s="135"/>
      <c r="P86" s="92"/>
      <c r="Q86" s="92"/>
      <c r="R86" s="92"/>
      <c r="S86" s="136"/>
      <c r="T86" s="136"/>
      <c r="U86" s="136"/>
      <c r="V86" s="136"/>
      <c r="W86" s="136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</row>
    <row r="87" spans="2:39" x14ac:dyDescent="0.25">
      <c r="B87" s="23" t="s">
        <v>193</v>
      </c>
      <c r="C87" s="82" t="s">
        <v>162</v>
      </c>
      <c r="D87" s="82" t="s">
        <v>45</v>
      </c>
      <c r="E87" s="125">
        <f t="shared" ref="E87:AM87" si="25">E44</f>
        <v>32001.800439999999</v>
      </c>
      <c r="F87" s="125">
        <f t="shared" si="25"/>
        <v>35911.307350000003</v>
      </c>
      <c r="G87" s="125">
        <f t="shared" si="25"/>
        <v>36708.886160000002</v>
      </c>
      <c r="H87" s="125">
        <f t="shared" si="25"/>
        <v>37113.743849999999</v>
      </c>
      <c r="I87" s="125">
        <f t="shared" si="25"/>
        <v>37033.338620000002</v>
      </c>
      <c r="J87" s="124">
        <f t="shared" si="25"/>
        <v>37409.700570000001</v>
      </c>
      <c r="K87" s="75">
        <f t="shared" si="25"/>
        <v>37836.800909999998</v>
      </c>
      <c r="L87" s="75">
        <f t="shared" si="25"/>
        <v>37961.527029999997</v>
      </c>
      <c r="M87" s="75">
        <f t="shared" si="25"/>
        <v>37978.188540000003</v>
      </c>
      <c r="N87" s="125">
        <f t="shared" si="25"/>
        <v>37947.284699999997</v>
      </c>
      <c r="O87" s="124">
        <f t="shared" si="25"/>
        <v>37941.73158</v>
      </c>
      <c r="P87" s="75">
        <f t="shared" si="25"/>
        <v>37968.841469999999</v>
      </c>
      <c r="Q87" s="75">
        <f t="shared" si="25"/>
        <v>38029.415269999998</v>
      </c>
      <c r="R87" s="75">
        <f t="shared" si="25"/>
        <v>38115.245060000001</v>
      </c>
      <c r="S87" s="125">
        <f t="shared" si="25"/>
        <v>38219.041290000001</v>
      </c>
      <c r="T87" s="125">
        <f t="shared" si="25"/>
        <v>38332.181940000002</v>
      </c>
      <c r="U87" s="125">
        <f t="shared" si="25"/>
        <v>38412.900589999997</v>
      </c>
      <c r="V87" s="125">
        <f t="shared" si="25"/>
        <v>38480.194929999998</v>
      </c>
      <c r="W87" s="125">
        <f t="shared" si="25"/>
        <v>38540.575980000001</v>
      </c>
      <c r="X87" s="129">
        <f t="shared" si="25"/>
        <v>38561.841359999999</v>
      </c>
      <c r="Y87" s="129">
        <f t="shared" si="25"/>
        <v>38603.390619999998</v>
      </c>
      <c r="Z87" s="129">
        <f t="shared" si="25"/>
        <v>38653.253709999997</v>
      </c>
      <c r="AA87" s="129">
        <f t="shared" si="25"/>
        <v>38707.50462</v>
      </c>
      <c r="AB87" s="129">
        <f t="shared" si="25"/>
        <v>38765.845300000001</v>
      </c>
      <c r="AC87" s="129">
        <f t="shared" si="25"/>
        <v>38828.313739999998</v>
      </c>
      <c r="AD87" s="129">
        <f t="shared" si="25"/>
        <v>38924.910920000002</v>
      </c>
      <c r="AE87" s="129">
        <f t="shared" si="25"/>
        <v>39037.462149999999</v>
      </c>
      <c r="AF87" s="129">
        <f t="shared" si="25"/>
        <v>39158.201439999997</v>
      </c>
      <c r="AG87" s="129">
        <f t="shared" si="25"/>
        <v>39284.068720000003</v>
      </c>
      <c r="AH87" s="129">
        <f t="shared" si="25"/>
        <v>39412.794699999999</v>
      </c>
      <c r="AI87" s="129">
        <f t="shared" si="25"/>
        <v>39363.160230000001</v>
      </c>
      <c r="AJ87" s="129">
        <f t="shared" si="25"/>
        <v>39245.45708</v>
      </c>
      <c r="AK87" s="129">
        <f t="shared" si="25"/>
        <v>39101.122109999997</v>
      </c>
      <c r="AL87" s="129">
        <f t="shared" si="25"/>
        <v>38946.03168</v>
      </c>
      <c r="AM87" s="129">
        <f t="shared" si="25"/>
        <v>38788.121030000002</v>
      </c>
    </row>
    <row r="88" spans="2:39" x14ac:dyDescent="0.25">
      <c r="C88" s="56" t="s">
        <v>8</v>
      </c>
      <c r="D88" s="78" t="s">
        <v>210</v>
      </c>
      <c r="E88" s="136">
        <f t="shared" ref="E88:AM91" si="26">E45/E$44</f>
        <v>0</v>
      </c>
      <c r="F88" s="136">
        <f t="shared" si="26"/>
        <v>0</v>
      </c>
      <c r="G88" s="136">
        <f t="shared" si="26"/>
        <v>0</v>
      </c>
      <c r="H88" s="136">
        <f t="shared" si="26"/>
        <v>0</v>
      </c>
      <c r="I88" s="136">
        <f t="shared" si="26"/>
        <v>0</v>
      </c>
      <c r="J88" s="135">
        <f t="shared" si="26"/>
        <v>0</v>
      </c>
      <c r="K88" s="92">
        <f t="shared" si="26"/>
        <v>0</v>
      </c>
      <c r="L88" s="92">
        <f t="shared" si="26"/>
        <v>0</v>
      </c>
      <c r="M88" s="92">
        <f t="shared" si="26"/>
        <v>0</v>
      </c>
      <c r="N88" s="136">
        <f t="shared" si="26"/>
        <v>0</v>
      </c>
      <c r="O88" s="135">
        <f t="shared" si="26"/>
        <v>0</v>
      </c>
      <c r="P88" s="92">
        <f t="shared" si="26"/>
        <v>0</v>
      </c>
      <c r="Q88" s="92">
        <f t="shared" si="26"/>
        <v>0</v>
      </c>
      <c r="R88" s="92">
        <f t="shared" si="26"/>
        <v>0</v>
      </c>
      <c r="S88" s="136">
        <f t="shared" si="26"/>
        <v>0</v>
      </c>
      <c r="T88" s="136">
        <f t="shared" si="26"/>
        <v>0</v>
      </c>
      <c r="U88" s="136">
        <f t="shared" si="26"/>
        <v>0</v>
      </c>
      <c r="V88" s="136">
        <f t="shared" si="26"/>
        <v>0</v>
      </c>
      <c r="W88" s="136">
        <f t="shared" si="26"/>
        <v>0</v>
      </c>
      <c r="X88" s="141">
        <f t="shared" si="26"/>
        <v>0</v>
      </c>
      <c r="Y88" s="141">
        <f t="shared" si="26"/>
        <v>0</v>
      </c>
      <c r="Z88" s="141">
        <f t="shared" si="26"/>
        <v>0</v>
      </c>
      <c r="AA88" s="141">
        <f t="shared" si="26"/>
        <v>0</v>
      </c>
      <c r="AB88" s="141">
        <f t="shared" si="26"/>
        <v>0</v>
      </c>
      <c r="AC88" s="141">
        <f t="shared" si="26"/>
        <v>0</v>
      </c>
      <c r="AD88" s="141">
        <f t="shared" si="26"/>
        <v>0</v>
      </c>
      <c r="AE88" s="141">
        <f t="shared" si="26"/>
        <v>0</v>
      </c>
      <c r="AF88" s="141">
        <f t="shared" si="26"/>
        <v>0</v>
      </c>
      <c r="AG88" s="141">
        <f t="shared" si="26"/>
        <v>0</v>
      </c>
      <c r="AH88" s="141">
        <f t="shared" si="26"/>
        <v>0</v>
      </c>
      <c r="AI88" s="141">
        <f t="shared" si="26"/>
        <v>0</v>
      </c>
      <c r="AJ88" s="141">
        <f t="shared" si="26"/>
        <v>0</v>
      </c>
      <c r="AK88" s="141">
        <f t="shared" si="26"/>
        <v>0</v>
      </c>
      <c r="AL88" s="141">
        <f t="shared" si="26"/>
        <v>0</v>
      </c>
      <c r="AM88" s="141">
        <f t="shared" si="26"/>
        <v>0</v>
      </c>
    </row>
    <row r="89" spans="2:39" x14ac:dyDescent="0.25">
      <c r="C89" s="56" t="s">
        <v>6</v>
      </c>
      <c r="D89" s="3" t="s">
        <v>211</v>
      </c>
      <c r="E89" s="136">
        <f t="shared" si="26"/>
        <v>0.9999246395525615</v>
      </c>
      <c r="F89" s="136">
        <f t="shared" si="26"/>
        <v>0.99545769391210981</v>
      </c>
      <c r="G89" s="136">
        <f t="shared" si="26"/>
        <v>0.98955883928677613</v>
      </c>
      <c r="H89" s="136">
        <f t="shared" si="26"/>
        <v>0.98638984598154467</v>
      </c>
      <c r="I89" s="136">
        <f t="shared" si="26"/>
        <v>0.98325660383033531</v>
      </c>
      <c r="J89" s="135">
        <f t="shared" si="26"/>
        <v>0.97841966554933057</v>
      </c>
      <c r="K89" s="92">
        <f t="shared" si="26"/>
        <v>0.97190163585634914</v>
      </c>
      <c r="L89" s="92">
        <f t="shared" si="26"/>
        <v>0.96466167841615402</v>
      </c>
      <c r="M89" s="92">
        <f t="shared" si="26"/>
        <v>0.95652333632866826</v>
      </c>
      <c r="N89" s="136">
        <f t="shared" si="26"/>
        <v>0.94728560539141815</v>
      </c>
      <c r="O89" s="135">
        <f t="shared" si="26"/>
        <v>0.93665084275523736</v>
      </c>
      <c r="P89" s="92">
        <f t="shared" si="26"/>
        <v>0.92459513540169125</v>
      </c>
      <c r="Q89" s="92">
        <f t="shared" si="26"/>
        <v>0.9111667030372409</v>
      </c>
      <c r="R89" s="92">
        <f t="shared" si="26"/>
        <v>0.89650619814222976</v>
      </c>
      <c r="S89" s="136">
        <f t="shared" si="26"/>
        <v>0.88078495989923877</v>
      </c>
      <c r="T89" s="136">
        <f t="shared" si="26"/>
        <v>0.8642048462530072</v>
      </c>
      <c r="U89" s="136">
        <f t="shared" si="26"/>
        <v>0.84720349258061589</v>
      </c>
      <c r="V89" s="136">
        <f t="shared" si="26"/>
        <v>0.82979463612608062</v>
      </c>
      <c r="W89" s="136">
        <f t="shared" si="26"/>
        <v>0.81206796873615372</v>
      </c>
      <c r="X89" s="141">
        <f t="shared" si="26"/>
        <v>0.79438184691499913</v>
      </c>
      <c r="Y89" s="141">
        <f t="shared" si="26"/>
        <v>0.7764011569613779</v>
      </c>
      <c r="Z89" s="141">
        <f t="shared" si="26"/>
        <v>0.75832102285393876</v>
      </c>
      <c r="AA89" s="141">
        <f t="shared" si="26"/>
        <v>0.74026042394876557</v>
      </c>
      <c r="AB89" s="141">
        <f t="shared" si="26"/>
        <v>0.72229793477507376</v>
      </c>
      <c r="AC89" s="141">
        <f t="shared" si="26"/>
        <v>0.70449846529956472</v>
      </c>
      <c r="AD89" s="141">
        <f t="shared" si="26"/>
        <v>0.68660528433651191</v>
      </c>
      <c r="AE89" s="141">
        <f t="shared" si="26"/>
        <v>0.66881968427345628</v>
      </c>
      <c r="AF89" s="141">
        <f t="shared" si="26"/>
        <v>0.65124912616517772</v>
      </c>
      <c r="AG89" s="141">
        <f t="shared" si="26"/>
        <v>0.63395577829546157</v>
      </c>
      <c r="AH89" s="141">
        <f t="shared" si="26"/>
        <v>0.61698735030327601</v>
      </c>
      <c r="AI89" s="141">
        <f t="shared" si="26"/>
        <v>0.60148673179841383</v>
      </c>
      <c r="AJ89" s="141">
        <f t="shared" si="26"/>
        <v>0.58668483190462561</v>
      </c>
      <c r="AK89" s="141">
        <f t="shared" si="26"/>
        <v>0.57231301974008753</v>
      </c>
      <c r="AL89" s="141">
        <f t="shared" si="26"/>
        <v>0.55827987325254491</v>
      </c>
      <c r="AM89" s="141">
        <f t="shared" si="26"/>
        <v>0.54454790691365429</v>
      </c>
    </row>
    <row r="90" spans="2:39" x14ac:dyDescent="0.25">
      <c r="C90" s="56" t="s">
        <v>34</v>
      </c>
      <c r="D90" s="3" t="s">
        <v>187</v>
      </c>
      <c r="E90" s="136">
        <f t="shared" si="26"/>
        <v>7.5360400972489787E-5</v>
      </c>
      <c r="F90" s="136">
        <f t="shared" si="26"/>
        <v>4.5423061157365517E-3</v>
      </c>
      <c r="G90" s="136">
        <f t="shared" si="26"/>
        <v>1.0441160623327396E-2</v>
      </c>
      <c r="H90" s="136">
        <f t="shared" si="26"/>
        <v>1.3610154069649322E-2</v>
      </c>
      <c r="I90" s="136">
        <f t="shared" si="26"/>
        <v>1.6743396067054352E-2</v>
      </c>
      <c r="J90" s="135">
        <f t="shared" si="26"/>
        <v>2.1580334664517739E-2</v>
      </c>
      <c r="K90" s="92">
        <f t="shared" si="26"/>
        <v>2.8098364222938745E-2</v>
      </c>
      <c r="L90" s="92">
        <f t="shared" si="26"/>
        <v>3.5338321610188399E-2</v>
      </c>
      <c r="M90" s="92">
        <f t="shared" si="26"/>
        <v>4.3476663750324301E-2</v>
      </c>
      <c r="N90" s="136">
        <f t="shared" si="26"/>
        <v>5.2714394634934186E-2</v>
      </c>
      <c r="O90" s="135">
        <f t="shared" si="26"/>
        <v>6.3349157402899953E-2</v>
      </c>
      <c r="P90" s="92">
        <f t="shared" si="26"/>
        <v>7.5404864624646128E-2</v>
      </c>
      <c r="Q90" s="92">
        <f t="shared" si="26"/>
        <v>8.883329691016835E-2</v>
      </c>
      <c r="R90" s="92">
        <f t="shared" si="26"/>
        <v>0.10349380188400656</v>
      </c>
      <c r="S90" s="136">
        <f t="shared" si="26"/>
        <v>0.11921504012692621</v>
      </c>
      <c r="T90" s="136">
        <f t="shared" si="26"/>
        <v>0.13579515366872957</v>
      </c>
      <c r="U90" s="136">
        <f t="shared" si="26"/>
        <v>0.15279650734128539</v>
      </c>
      <c r="V90" s="136">
        <f t="shared" si="26"/>
        <v>0.17020536400385641</v>
      </c>
      <c r="W90" s="136">
        <f t="shared" si="26"/>
        <v>0.18793203139357961</v>
      </c>
      <c r="X90" s="141">
        <f t="shared" si="26"/>
        <v>0.20561815290347432</v>
      </c>
      <c r="Y90" s="141">
        <f t="shared" si="26"/>
        <v>0.22359884298681329</v>
      </c>
      <c r="Z90" s="141">
        <f t="shared" si="26"/>
        <v>0.24167897693909299</v>
      </c>
      <c r="AA90" s="141">
        <f t="shared" si="26"/>
        <v>0.25973957605123449</v>
      </c>
      <c r="AB90" s="141">
        <f t="shared" si="26"/>
        <v>0.27770206522492619</v>
      </c>
      <c r="AC90" s="141">
        <f t="shared" si="26"/>
        <v>0.29550153470043539</v>
      </c>
      <c r="AD90" s="141">
        <f t="shared" si="26"/>
        <v>0.31339471566348803</v>
      </c>
      <c r="AE90" s="141">
        <f t="shared" si="26"/>
        <v>0.33118031572654372</v>
      </c>
      <c r="AF90" s="141">
        <f t="shared" si="26"/>
        <v>0.34875087383482239</v>
      </c>
      <c r="AG90" s="141">
        <f t="shared" si="26"/>
        <v>0.36604422170453832</v>
      </c>
      <c r="AH90" s="141">
        <f t="shared" si="26"/>
        <v>0.38301264969672399</v>
      </c>
      <c r="AI90" s="141">
        <f t="shared" si="26"/>
        <v>0.39851326820158617</v>
      </c>
      <c r="AJ90" s="141">
        <f t="shared" si="26"/>
        <v>0.41331516809537433</v>
      </c>
      <c r="AK90" s="141">
        <f t="shared" si="26"/>
        <v>0.42768698051565973</v>
      </c>
      <c r="AL90" s="141">
        <f t="shared" si="26"/>
        <v>0.44172012674745509</v>
      </c>
      <c r="AM90" s="141">
        <f t="shared" si="26"/>
        <v>0.45545209282853472</v>
      </c>
    </row>
    <row r="91" spans="2:39" x14ac:dyDescent="0.25">
      <c r="C91" s="56" t="s">
        <v>35</v>
      </c>
      <c r="D91" s="3" t="s">
        <v>212</v>
      </c>
      <c r="E91" s="136">
        <f t="shared" si="26"/>
        <v>7.0669503868701714E-7</v>
      </c>
      <c r="F91" s="136">
        <f t="shared" si="26"/>
        <v>1.2254322748848629E-5</v>
      </c>
      <c r="G91" s="136">
        <f t="shared" si="26"/>
        <v>1.4940436215076922E-5</v>
      </c>
      <c r="H91" s="136">
        <f t="shared" si="26"/>
        <v>1.6170191792709701E-5</v>
      </c>
      <c r="I91" s="136">
        <f t="shared" si="26"/>
        <v>1.7763391166270171E-5</v>
      </c>
      <c r="J91" s="135">
        <f t="shared" si="26"/>
        <v>1.9558662554138694E-5</v>
      </c>
      <c r="K91" s="92">
        <f t="shared" si="26"/>
        <v>2.2629382934266683E-5</v>
      </c>
      <c r="L91" s="92">
        <f t="shared" si="26"/>
        <v>2.5915596759912534E-5</v>
      </c>
      <c r="M91" s="92">
        <f t="shared" si="26"/>
        <v>2.9097590392867115E-5</v>
      </c>
      <c r="N91" s="136">
        <f t="shared" si="26"/>
        <v>3.2222916466010019E-5</v>
      </c>
      <c r="O91" s="135">
        <f t="shared" si="26"/>
        <v>3.5240119133223809E-5</v>
      </c>
      <c r="P91" s="92">
        <f t="shared" si="26"/>
        <v>3.8086158808468906E-5</v>
      </c>
      <c r="Q91" s="92">
        <f t="shared" si="26"/>
        <v>4.0737454125993984E-5</v>
      </c>
      <c r="R91" s="92">
        <f t="shared" si="26"/>
        <v>4.3174247716616937E-5</v>
      </c>
      <c r="S91" s="136">
        <f t="shared" si="26"/>
        <v>4.5391893319258091E-5</v>
      </c>
      <c r="T91" s="136">
        <f t="shared" si="26"/>
        <v>4.7394468539350778E-5</v>
      </c>
      <c r="U91" s="136">
        <f t="shared" si="26"/>
        <v>4.9169644624329586E-5</v>
      </c>
      <c r="V91" s="136">
        <f t="shared" si="26"/>
        <v>5.0757035289270043E-5</v>
      </c>
      <c r="W91" s="136">
        <f t="shared" si="26"/>
        <v>5.2182258408479554E-5</v>
      </c>
      <c r="X91" s="141">
        <f t="shared" si="26"/>
        <v>5.3446930678416132E-5</v>
      </c>
      <c r="Y91" s="141">
        <f t="shared" si="26"/>
        <v>5.4599937781320213E-5</v>
      </c>
      <c r="Z91" s="141">
        <f t="shared" si="26"/>
        <v>5.564495116341398E-5</v>
      </c>
      <c r="AA91" s="141">
        <f t="shared" si="26"/>
        <v>5.6589512692797298E-5</v>
      </c>
      <c r="AB91" s="141">
        <f t="shared" si="26"/>
        <v>5.7443400054016097E-5</v>
      </c>
      <c r="AC91" s="141">
        <f t="shared" si="26"/>
        <v>5.8215645163889107E-5</v>
      </c>
      <c r="AD91" s="141">
        <f t="shared" si="26"/>
        <v>5.8964839141628017E-5</v>
      </c>
      <c r="AE91" s="141">
        <f t="shared" si="26"/>
        <v>5.9691686284478412E-5</v>
      </c>
      <c r="AF91" s="141">
        <f t="shared" si="26"/>
        <v>6.0399121538407406E-5</v>
      </c>
      <c r="AG91" s="141">
        <f t="shared" si="26"/>
        <v>6.1091970465324043E-5</v>
      </c>
      <c r="AH91" s="141">
        <f t="shared" si="26"/>
        <v>6.1775854885012766E-5</v>
      </c>
      <c r="AI91" s="141">
        <f t="shared" si="26"/>
        <v>6.2417424709906223E-5</v>
      </c>
      <c r="AJ91" s="141">
        <f t="shared" si="26"/>
        <v>6.3055087674366829E-5</v>
      </c>
      <c r="AK91" s="141">
        <f t="shared" si="26"/>
        <v>6.3705222294961912E-5</v>
      </c>
      <c r="AL91" s="141">
        <f t="shared" si="26"/>
        <v>6.4376103028938945E-5</v>
      </c>
      <c r="AM91" s="141">
        <f t="shared" si="26"/>
        <v>6.5073264313262349E-5</v>
      </c>
    </row>
    <row r="92" spans="2:39" x14ac:dyDescent="0.25">
      <c r="C92" s="82" t="s">
        <v>162</v>
      </c>
      <c r="D92" s="82" t="s">
        <v>45</v>
      </c>
      <c r="E92" s="83">
        <f>E44</f>
        <v>32001.800439999999</v>
      </c>
      <c r="F92" s="83">
        <f t="shared" ref="F92:AM92" si="27">F44</f>
        <v>35911.307350000003</v>
      </c>
      <c r="G92" s="83">
        <f t="shared" si="27"/>
        <v>36708.886160000002</v>
      </c>
      <c r="H92" s="83">
        <f t="shared" si="27"/>
        <v>37113.743849999999</v>
      </c>
      <c r="I92" s="83">
        <f t="shared" si="27"/>
        <v>37033.338620000002</v>
      </c>
      <c r="J92" s="83">
        <f t="shared" si="27"/>
        <v>37409.700570000001</v>
      </c>
      <c r="K92" s="83">
        <f t="shared" si="27"/>
        <v>37836.800909999998</v>
      </c>
      <c r="L92" s="83">
        <f t="shared" si="27"/>
        <v>37961.527029999997</v>
      </c>
      <c r="M92" s="83">
        <f t="shared" si="27"/>
        <v>37978.188540000003</v>
      </c>
      <c r="N92" s="83">
        <f t="shared" si="27"/>
        <v>37947.284699999997</v>
      </c>
      <c r="O92" s="83">
        <f t="shared" si="27"/>
        <v>37941.73158</v>
      </c>
      <c r="P92" s="83">
        <f t="shared" si="27"/>
        <v>37968.841469999999</v>
      </c>
      <c r="Q92" s="83">
        <f t="shared" si="27"/>
        <v>38029.415269999998</v>
      </c>
      <c r="R92" s="83">
        <f t="shared" si="27"/>
        <v>38115.245060000001</v>
      </c>
      <c r="S92" s="83">
        <f t="shared" si="27"/>
        <v>38219.041290000001</v>
      </c>
      <c r="T92" s="83">
        <f t="shared" si="27"/>
        <v>38332.181940000002</v>
      </c>
      <c r="U92" s="83">
        <f t="shared" si="27"/>
        <v>38412.900589999997</v>
      </c>
      <c r="V92" s="83">
        <f t="shared" si="27"/>
        <v>38480.194929999998</v>
      </c>
      <c r="W92" s="83">
        <f t="shared" si="27"/>
        <v>38540.575980000001</v>
      </c>
      <c r="X92" s="83">
        <f t="shared" si="27"/>
        <v>38561.841359999999</v>
      </c>
      <c r="Y92" s="83">
        <f t="shared" si="27"/>
        <v>38603.390619999998</v>
      </c>
      <c r="Z92" s="83">
        <f t="shared" si="27"/>
        <v>38653.253709999997</v>
      </c>
      <c r="AA92" s="83">
        <f t="shared" si="27"/>
        <v>38707.50462</v>
      </c>
      <c r="AB92" s="83">
        <f t="shared" si="27"/>
        <v>38765.845300000001</v>
      </c>
      <c r="AC92" s="83">
        <f t="shared" si="27"/>
        <v>38828.313739999998</v>
      </c>
      <c r="AD92" s="83">
        <f t="shared" si="27"/>
        <v>38924.910920000002</v>
      </c>
      <c r="AE92" s="83">
        <f t="shared" si="27"/>
        <v>39037.462149999999</v>
      </c>
      <c r="AF92" s="83">
        <f t="shared" si="27"/>
        <v>39158.201439999997</v>
      </c>
      <c r="AG92" s="83">
        <f t="shared" si="27"/>
        <v>39284.068720000003</v>
      </c>
      <c r="AH92" s="83">
        <f t="shared" si="27"/>
        <v>39412.794699999999</v>
      </c>
      <c r="AI92" s="83">
        <f t="shared" si="27"/>
        <v>39363.160230000001</v>
      </c>
      <c r="AJ92" s="83">
        <f t="shared" si="27"/>
        <v>39245.45708</v>
      </c>
      <c r="AK92" s="83">
        <f t="shared" si="27"/>
        <v>39101.122109999997</v>
      </c>
      <c r="AL92" s="83">
        <f t="shared" si="27"/>
        <v>38946.03168</v>
      </c>
      <c r="AM92" s="83">
        <f t="shared" si="27"/>
        <v>38788.121030000002</v>
      </c>
    </row>
    <row r="93" spans="2:39" x14ac:dyDescent="0.25">
      <c r="C93" s="84" t="s">
        <v>118</v>
      </c>
      <c r="D93" s="3" t="s">
        <v>187</v>
      </c>
      <c r="E93" s="153">
        <f t="shared" ref="E93:AM100" si="28">E50/E$49</f>
        <v>7.5360400972489787E-5</v>
      </c>
      <c r="F93" s="153">
        <f t="shared" si="28"/>
        <v>4.5423061157365517E-3</v>
      </c>
      <c r="G93" s="153">
        <f t="shared" si="28"/>
        <v>1.0441160623327396E-2</v>
      </c>
      <c r="H93" s="153">
        <f t="shared" si="28"/>
        <v>1.3610154069649322E-2</v>
      </c>
      <c r="I93" s="153">
        <f t="shared" si="28"/>
        <v>1.6743396067054352E-2</v>
      </c>
      <c r="J93" s="152">
        <f t="shared" si="28"/>
        <v>2.1580334664517739E-2</v>
      </c>
      <c r="K93" s="95">
        <f t="shared" si="28"/>
        <v>2.8098364222938745E-2</v>
      </c>
      <c r="L93" s="95">
        <f t="shared" si="28"/>
        <v>3.5338321610188399E-2</v>
      </c>
      <c r="M93" s="95">
        <f t="shared" si="28"/>
        <v>4.3476663750324301E-2</v>
      </c>
      <c r="N93" s="153">
        <f t="shared" si="28"/>
        <v>5.2714394634934186E-2</v>
      </c>
      <c r="O93" s="152">
        <f t="shared" si="28"/>
        <v>6.3349157402899953E-2</v>
      </c>
      <c r="P93" s="95">
        <f t="shared" si="28"/>
        <v>7.5404864624646128E-2</v>
      </c>
      <c r="Q93" s="95">
        <f t="shared" si="28"/>
        <v>8.883329691016835E-2</v>
      </c>
      <c r="R93" s="95">
        <f t="shared" si="28"/>
        <v>0.10349380188400656</v>
      </c>
      <c r="S93" s="153">
        <f t="shared" si="28"/>
        <v>0.11921504012692621</v>
      </c>
      <c r="T93" s="153">
        <f t="shared" si="28"/>
        <v>0.13579515366872957</v>
      </c>
      <c r="U93" s="153">
        <f t="shared" si="28"/>
        <v>0.15279650734128539</v>
      </c>
      <c r="V93" s="153">
        <f t="shared" si="28"/>
        <v>0.17020536400385641</v>
      </c>
      <c r="W93" s="153">
        <f t="shared" si="28"/>
        <v>0.18793203139357961</v>
      </c>
      <c r="X93" s="145">
        <f t="shared" si="28"/>
        <v>0.20561815290347432</v>
      </c>
      <c r="Y93" s="145">
        <f t="shared" si="28"/>
        <v>0.22359884298681329</v>
      </c>
      <c r="Z93" s="145">
        <f t="shared" si="28"/>
        <v>0.24167897693909299</v>
      </c>
      <c r="AA93" s="145">
        <f t="shared" si="28"/>
        <v>0.25973957605123449</v>
      </c>
      <c r="AB93" s="145">
        <f t="shared" si="28"/>
        <v>0.27770206522492619</v>
      </c>
      <c r="AC93" s="145">
        <f t="shared" si="28"/>
        <v>0.29550153470043539</v>
      </c>
      <c r="AD93" s="145">
        <f t="shared" si="28"/>
        <v>0.31339471566348803</v>
      </c>
      <c r="AE93" s="145">
        <f t="shared" si="28"/>
        <v>0.33118031572654372</v>
      </c>
      <c r="AF93" s="145">
        <f t="shared" si="28"/>
        <v>0.34875087383482239</v>
      </c>
      <c r="AG93" s="145">
        <f t="shared" si="28"/>
        <v>0.36604422170453832</v>
      </c>
      <c r="AH93" s="145">
        <f t="shared" si="28"/>
        <v>0.38301264969672399</v>
      </c>
      <c r="AI93" s="145">
        <f t="shared" si="28"/>
        <v>0.39851326820158617</v>
      </c>
      <c r="AJ93" s="145">
        <f t="shared" si="28"/>
        <v>0.41331516809537433</v>
      </c>
      <c r="AK93" s="145">
        <f t="shared" si="28"/>
        <v>0.42768698051565973</v>
      </c>
      <c r="AL93" s="145">
        <f t="shared" si="28"/>
        <v>0.44172012674745509</v>
      </c>
      <c r="AM93" s="145">
        <f t="shared" si="28"/>
        <v>0.45545209282853472</v>
      </c>
    </row>
    <row r="94" spans="2:39" x14ac:dyDescent="0.25">
      <c r="C94" s="86" t="s">
        <v>27</v>
      </c>
      <c r="D94" s="87" t="s">
        <v>213</v>
      </c>
      <c r="E94" s="136">
        <f t="shared" si="28"/>
        <v>2.2444105679199093E-7</v>
      </c>
      <c r="F94" s="136">
        <f t="shared" si="28"/>
        <v>6.477348594773451E-5</v>
      </c>
      <c r="G94" s="136">
        <f t="shared" si="28"/>
        <v>1.5308196727917281E-4</v>
      </c>
      <c r="H94" s="136">
        <f t="shared" si="28"/>
        <v>2.0515734186703452E-4</v>
      </c>
      <c r="I94" s="136">
        <f t="shared" si="28"/>
        <v>2.6326726796202635E-4</v>
      </c>
      <c r="J94" s="135">
        <f t="shared" si="28"/>
        <v>3.6429343946497137E-4</v>
      </c>
      <c r="K94" s="92">
        <f t="shared" si="28"/>
        <v>5.9488395050996928E-4</v>
      </c>
      <c r="L94" s="92">
        <f t="shared" si="28"/>
        <v>9.1815081654790856E-4</v>
      </c>
      <c r="M94" s="92">
        <f t="shared" si="28"/>
        <v>1.3000955569009347E-3</v>
      </c>
      <c r="N94" s="136">
        <f t="shared" si="28"/>
        <v>1.7570440076836382E-3</v>
      </c>
      <c r="O94" s="135">
        <f t="shared" si="28"/>
        <v>2.3112586199472555E-3</v>
      </c>
      <c r="P94" s="92">
        <f t="shared" si="28"/>
        <v>2.9721767647075906E-3</v>
      </c>
      <c r="Q94" s="92">
        <f t="shared" si="28"/>
        <v>3.7450586970331824E-3</v>
      </c>
      <c r="R94" s="92">
        <f t="shared" si="28"/>
        <v>4.6291931121588857E-3</v>
      </c>
      <c r="S94" s="136">
        <f t="shared" si="28"/>
        <v>5.6209484212313169E-3</v>
      </c>
      <c r="T94" s="136">
        <f t="shared" si="28"/>
        <v>6.7135998572378673E-3</v>
      </c>
      <c r="U94" s="136">
        <f t="shared" si="28"/>
        <v>7.8828811323565819E-3</v>
      </c>
      <c r="V94" s="136">
        <f t="shared" si="28"/>
        <v>9.1317598894502267E-3</v>
      </c>
      <c r="W94" s="136">
        <f t="shared" si="28"/>
        <v>1.0457784673720385E-2</v>
      </c>
      <c r="X94" s="141">
        <f t="shared" si="28"/>
        <v>1.1836980071534635E-2</v>
      </c>
      <c r="Y94" s="141">
        <f t="shared" si="28"/>
        <v>1.3298788550817718E-2</v>
      </c>
      <c r="Z94" s="141">
        <f t="shared" si="28"/>
        <v>1.48310416194456E-2</v>
      </c>
      <c r="AA94" s="141">
        <f t="shared" si="28"/>
        <v>1.6426620877323814E-2</v>
      </c>
      <c r="AB94" s="141">
        <f t="shared" si="28"/>
        <v>1.8081066159545345E-2</v>
      </c>
      <c r="AC94" s="141">
        <f t="shared" si="28"/>
        <v>1.9790526615333773E-2</v>
      </c>
      <c r="AD94" s="141">
        <f t="shared" si="28"/>
        <v>2.1609698111545478E-2</v>
      </c>
      <c r="AE94" s="141">
        <f t="shared" si="28"/>
        <v>2.3522999944810708E-2</v>
      </c>
      <c r="AF94" s="141">
        <f t="shared" si="28"/>
        <v>2.5522521871474392E-2</v>
      </c>
      <c r="AG94" s="141">
        <f t="shared" si="28"/>
        <v>2.7604314123600791E-2</v>
      </c>
      <c r="AH94" s="141">
        <f t="shared" si="28"/>
        <v>2.9765391820844415E-2</v>
      </c>
      <c r="AI94" s="141">
        <f t="shared" si="28"/>
        <v>3.1853690549073069E-2</v>
      </c>
      <c r="AJ94" s="141">
        <f t="shared" si="28"/>
        <v>3.3964210004813124E-2</v>
      </c>
      <c r="AK94" s="141">
        <f t="shared" si="28"/>
        <v>3.6133636191444843E-2</v>
      </c>
      <c r="AL94" s="141">
        <f t="shared" si="28"/>
        <v>3.8376643614952251E-2</v>
      </c>
      <c r="AM94" s="141">
        <f t="shared" si="28"/>
        <v>4.0701246620813689E-2</v>
      </c>
    </row>
    <row r="95" spans="2:39" x14ac:dyDescent="0.25">
      <c r="C95" s="56" t="s">
        <v>28</v>
      </c>
      <c r="D95" s="78" t="s">
        <v>214</v>
      </c>
      <c r="E95" s="136">
        <f t="shared" si="28"/>
        <v>5.1448795922808401E-7</v>
      </c>
      <c r="F95" s="136">
        <f t="shared" si="28"/>
        <v>6.535564690323088E-5</v>
      </c>
      <c r="G95" s="136">
        <f t="shared" si="28"/>
        <v>1.530168425300976E-4</v>
      </c>
      <c r="H95" s="136">
        <f t="shared" si="28"/>
        <v>2.0316289864138836E-4</v>
      </c>
      <c r="I95" s="136">
        <f t="shared" si="28"/>
        <v>2.5703407067002377E-4</v>
      </c>
      <c r="J95" s="135">
        <f t="shared" si="28"/>
        <v>3.4747208189161934E-4</v>
      </c>
      <c r="K95" s="92">
        <f t="shared" si="28"/>
        <v>5.2825533024166023E-4</v>
      </c>
      <c r="L95" s="92">
        <f t="shared" si="28"/>
        <v>7.6889402333402395E-4</v>
      </c>
      <c r="M95" s="92">
        <f t="shared" si="28"/>
        <v>1.0499136886953796E-3</v>
      </c>
      <c r="N95" s="136">
        <f t="shared" si="28"/>
        <v>1.3820343525132379E-3</v>
      </c>
      <c r="O95" s="135">
        <f t="shared" si="28"/>
        <v>1.7800043075946511E-3</v>
      </c>
      <c r="P95" s="92">
        <f t="shared" si="28"/>
        <v>2.2490368123944766E-3</v>
      </c>
      <c r="Q95" s="92">
        <f t="shared" si="28"/>
        <v>2.7913270805333631E-3</v>
      </c>
      <c r="R95" s="92">
        <f t="shared" si="28"/>
        <v>3.404904806349945E-3</v>
      </c>
      <c r="S95" s="136">
        <f t="shared" si="28"/>
        <v>4.0858722963534599E-3</v>
      </c>
      <c r="T95" s="136">
        <f t="shared" si="28"/>
        <v>4.8283299027876833E-3</v>
      </c>
      <c r="U95" s="136">
        <f t="shared" si="28"/>
        <v>5.6147236471943817E-3</v>
      </c>
      <c r="V95" s="136">
        <f t="shared" si="28"/>
        <v>6.4460733281425722E-3</v>
      </c>
      <c r="W95" s="136">
        <f t="shared" si="28"/>
        <v>7.3197373761719267E-3</v>
      </c>
      <c r="X95" s="141">
        <f t="shared" si="28"/>
        <v>8.219075036929202E-3</v>
      </c>
      <c r="Y95" s="141">
        <f t="shared" si="28"/>
        <v>9.1623354819188683E-3</v>
      </c>
      <c r="Z95" s="141">
        <f t="shared" si="28"/>
        <v>1.0140625923519442E-2</v>
      </c>
      <c r="AA95" s="141">
        <f t="shared" si="28"/>
        <v>1.1148451829597689E-2</v>
      </c>
      <c r="AB95" s="141">
        <f t="shared" si="28"/>
        <v>1.2182097228768542E-2</v>
      </c>
      <c r="AC95" s="141">
        <f t="shared" si="28"/>
        <v>1.3238287543001605E-2</v>
      </c>
      <c r="AD95" s="141">
        <f t="shared" si="28"/>
        <v>1.4345257974966741E-2</v>
      </c>
      <c r="AE95" s="141">
        <f t="shared" si="28"/>
        <v>1.5491660576608463E-2</v>
      </c>
      <c r="AF95" s="141">
        <f t="shared" si="28"/>
        <v>1.6671018059914246E-2</v>
      </c>
      <c r="AG95" s="141">
        <f t="shared" si="28"/>
        <v>1.7879275331845003E-2</v>
      </c>
      <c r="AH95" s="141">
        <f t="shared" si="28"/>
        <v>1.9112956503944643E-2</v>
      </c>
      <c r="AI95" s="141">
        <f t="shared" si="28"/>
        <v>2.0285048485295356E-2</v>
      </c>
      <c r="AJ95" s="141">
        <f t="shared" si="28"/>
        <v>2.1448988383141541E-2</v>
      </c>
      <c r="AK95" s="141">
        <f t="shared" si="28"/>
        <v>2.2623883864799913E-2</v>
      </c>
      <c r="AL95" s="141">
        <f t="shared" si="28"/>
        <v>2.3816049345441296E-2</v>
      </c>
      <c r="AM95" s="141">
        <f t="shared" si="28"/>
        <v>2.5027818708958999E-2</v>
      </c>
    </row>
    <row r="96" spans="2:39" x14ac:dyDescent="0.25">
      <c r="C96" s="56" t="s">
        <v>29</v>
      </c>
      <c r="D96" s="78" t="s">
        <v>215</v>
      </c>
      <c r="E96" s="136">
        <f t="shared" si="28"/>
        <v>2.1062929920576682E-6</v>
      </c>
      <c r="F96" s="136">
        <f t="shared" si="28"/>
        <v>1.3977887034513655E-4</v>
      </c>
      <c r="G96" s="136">
        <f t="shared" si="28"/>
        <v>3.2229813044264811E-4</v>
      </c>
      <c r="H96" s="136">
        <f t="shared" si="28"/>
        <v>4.2138781264450638E-4</v>
      </c>
      <c r="I96" s="136">
        <f t="shared" si="28"/>
        <v>5.2071469407259186E-4</v>
      </c>
      <c r="J96" s="135">
        <f t="shared" si="28"/>
        <v>6.7626135960809704E-4</v>
      </c>
      <c r="K96" s="92">
        <f t="shared" si="28"/>
        <v>9.012261245634999E-4</v>
      </c>
      <c r="L96" s="92">
        <f t="shared" si="28"/>
        <v>1.1585798491520799E-3</v>
      </c>
      <c r="M96" s="92">
        <f t="shared" si="28"/>
        <v>1.449119707277118E-3</v>
      </c>
      <c r="N96" s="136">
        <f t="shared" si="28"/>
        <v>1.7802882881894316E-3</v>
      </c>
      <c r="O96" s="135">
        <f t="shared" si="28"/>
        <v>2.1629119532134964E-3</v>
      </c>
      <c r="P96" s="92">
        <f t="shared" si="28"/>
        <v>2.5979000852037319E-3</v>
      </c>
      <c r="Q96" s="92">
        <f t="shared" si="28"/>
        <v>3.083415334353102E-3</v>
      </c>
      <c r="R96" s="92">
        <f t="shared" si="28"/>
        <v>3.6141413385418755E-3</v>
      </c>
      <c r="S96" s="136">
        <f t="shared" si="28"/>
        <v>4.1835280740502318E-3</v>
      </c>
      <c r="T96" s="136">
        <f t="shared" si="28"/>
        <v>4.783820618065239E-3</v>
      </c>
      <c r="U96" s="136">
        <f t="shared" si="28"/>
        <v>5.3986598672526864E-3</v>
      </c>
      <c r="V96" s="136">
        <f t="shared" si="28"/>
        <v>6.0269782578255765E-3</v>
      </c>
      <c r="W96" s="136">
        <f t="shared" si="28"/>
        <v>6.6648997859631888E-3</v>
      </c>
      <c r="X96" s="141">
        <f t="shared" si="28"/>
        <v>7.2988692182099687E-3</v>
      </c>
      <c r="Y96" s="141">
        <f t="shared" si="28"/>
        <v>7.9401565659674694E-3</v>
      </c>
      <c r="Z96" s="141">
        <f t="shared" si="28"/>
        <v>8.5809722303970062E-3</v>
      </c>
      <c r="AA96" s="141">
        <f t="shared" si="28"/>
        <v>9.2162520860534884E-3</v>
      </c>
      <c r="AB96" s="141">
        <f t="shared" si="28"/>
        <v>9.8423642783303372E-3</v>
      </c>
      <c r="AC96" s="141">
        <f t="shared" si="28"/>
        <v>1.0456156822019128E-2</v>
      </c>
      <c r="AD96" s="141">
        <f t="shared" si="28"/>
        <v>1.1062730157174114E-2</v>
      </c>
      <c r="AE96" s="141">
        <f t="shared" si="28"/>
        <v>1.1653322445808634E-2</v>
      </c>
      <c r="AF96" s="141">
        <f t="shared" si="28"/>
        <v>1.2222449772963833E-2</v>
      </c>
      <c r="AG96" s="141">
        <f t="shared" si="28"/>
        <v>1.276614425747293E-2</v>
      </c>
      <c r="AH96" s="141">
        <f t="shared" si="28"/>
        <v>1.3280902079750261E-2</v>
      </c>
      <c r="AI96" s="141">
        <f t="shared" si="28"/>
        <v>1.3731532639700355E-2</v>
      </c>
      <c r="AJ96" s="141">
        <f t="shared" si="28"/>
        <v>1.414031601081304E-2</v>
      </c>
      <c r="AK96" s="141">
        <f t="shared" si="28"/>
        <v>1.4513352793393785E-2</v>
      </c>
      <c r="AL96" s="141">
        <f t="shared" si="28"/>
        <v>1.485116292341084E-2</v>
      </c>
      <c r="AM96" s="141">
        <f t="shared" si="28"/>
        <v>1.5152479604398097E-2</v>
      </c>
    </row>
    <row r="97" spans="3:40" x14ac:dyDescent="0.25">
      <c r="C97" s="56" t="s">
        <v>30</v>
      </c>
      <c r="D97" s="78" t="s">
        <v>216</v>
      </c>
      <c r="E97" s="136">
        <f t="shared" si="28"/>
        <v>4.9480620659729355E-5</v>
      </c>
      <c r="F97" s="136">
        <f t="shared" si="28"/>
        <v>2.9664018010193659E-3</v>
      </c>
      <c r="G97" s="136">
        <f t="shared" si="28"/>
        <v>6.8168712776873856E-3</v>
      </c>
      <c r="H97" s="136">
        <f t="shared" si="28"/>
        <v>8.8829973616364223E-3</v>
      </c>
      <c r="I97" s="136">
        <f t="shared" si="28"/>
        <v>1.0922303661316506E-2</v>
      </c>
      <c r="J97" s="135">
        <f t="shared" si="28"/>
        <v>1.4064443427326797E-2</v>
      </c>
      <c r="K97" s="92">
        <f t="shared" si="28"/>
        <v>1.8247288750501293E-2</v>
      </c>
      <c r="L97" s="92">
        <f t="shared" si="28"/>
        <v>2.2855968718390095E-2</v>
      </c>
      <c r="M97" s="92">
        <f t="shared" si="28"/>
        <v>2.8025974247796494E-2</v>
      </c>
      <c r="N97" s="136">
        <f t="shared" si="28"/>
        <v>3.3881050414128845E-2</v>
      </c>
      <c r="O97" s="135">
        <f t="shared" si="28"/>
        <v>4.0605512475137273E-2</v>
      </c>
      <c r="P97" s="92">
        <f t="shared" si="28"/>
        <v>4.8209753053600347E-2</v>
      </c>
      <c r="Q97" s="92">
        <f t="shared" si="28"/>
        <v>5.6658779518489299E-2</v>
      </c>
      <c r="R97" s="92">
        <f t="shared" si="28"/>
        <v>6.585980504778105E-2</v>
      </c>
      <c r="S97" s="136">
        <f t="shared" si="28"/>
        <v>7.5701391854562664E-2</v>
      </c>
      <c r="T97" s="136">
        <f t="shared" si="28"/>
        <v>8.6053666450900707E-2</v>
      </c>
      <c r="U97" s="136">
        <f t="shared" si="28"/>
        <v>9.6640696250009483E-2</v>
      </c>
      <c r="V97" s="136">
        <f t="shared" si="28"/>
        <v>0.10745162776648128</v>
      </c>
      <c r="W97" s="136">
        <f t="shared" si="28"/>
        <v>0.11842842303053716</v>
      </c>
      <c r="X97" s="141">
        <f t="shared" si="28"/>
        <v>0.12934750953500629</v>
      </c>
      <c r="Y97" s="141">
        <f t="shared" si="28"/>
        <v>0.14041383751384065</v>
      </c>
      <c r="Z97" s="141">
        <f t="shared" si="28"/>
        <v>0.15150515304446283</v>
      </c>
      <c r="AA97" s="141">
        <f t="shared" si="28"/>
        <v>0.16254673440635761</v>
      </c>
      <c r="AB97" s="141">
        <f t="shared" si="28"/>
        <v>0.1734890970892875</v>
      </c>
      <c r="AC97" s="141">
        <f t="shared" si="28"/>
        <v>0.18429146573080102</v>
      </c>
      <c r="AD97" s="141">
        <f t="shared" si="28"/>
        <v>0.19509222997600117</v>
      </c>
      <c r="AE97" s="141">
        <f t="shared" si="28"/>
        <v>0.20576708452857251</v>
      </c>
      <c r="AF97" s="141">
        <f t="shared" si="28"/>
        <v>0.2162494739441741</v>
      </c>
      <c r="AG97" s="141">
        <f t="shared" si="28"/>
        <v>0.22650058443335297</v>
      </c>
      <c r="AH97" s="141">
        <f t="shared" si="28"/>
        <v>0.23649065390940166</v>
      </c>
      <c r="AI97" s="141">
        <f t="shared" si="28"/>
        <v>0.24555071052535762</v>
      </c>
      <c r="AJ97" s="141">
        <f t="shared" si="28"/>
        <v>0.25413541913065674</v>
      </c>
      <c r="AK97" s="141">
        <f t="shared" si="28"/>
        <v>0.26240170834831322</v>
      </c>
      <c r="AL97" s="141">
        <f t="shared" si="28"/>
        <v>0.27040189630945216</v>
      </c>
      <c r="AM97" s="141">
        <f t="shared" si="28"/>
        <v>0.27815647506243746</v>
      </c>
    </row>
    <row r="98" spans="3:40" x14ac:dyDescent="0.25">
      <c r="C98" s="56" t="s">
        <v>31</v>
      </c>
      <c r="D98" s="78" t="s">
        <v>217</v>
      </c>
      <c r="E98" s="136">
        <f t="shared" si="28"/>
        <v>1.950220135801834E-5</v>
      </c>
      <c r="F98" s="136">
        <f t="shared" si="28"/>
        <v>1.1413356918625241E-3</v>
      </c>
      <c r="G98" s="136">
        <f t="shared" si="28"/>
        <v>2.6205247473518002E-3</v>
      </c>
      <c r="H98" s="136">
        <f t="shared" si="28"/>
        <v>3.4116946544588498E-3</v>
      </c>
      <c r="I98" s="136">
        <f t="shared" si="28"/>
        <v>4.1889513822073003E-3</v>
      </c>
      <c r="J98" s="135">
        <f t="shared" si="28"/>
        <v>5.3803072367119989E-3</v>
      </c>
      <c r="K98" s="92">
        <f t="shared" si="28"/>
        <v>6.9145189262249385E-3</v>
      </c>
      <c r="L98" s="92">
        <f t="shared" si="28"/>
        <v>8.5684142617062694E-3</v>
      </c>
      <c r="M98" s="92">
        <f t="shared" si="28"/>
        <v>1.04138002549397E-2</v>
      </c>
      <c r="N98" s="136">
        <f t="shared" si="28"/>
        <v>1.249123710029245E-2</v>
      </c>
      <c r="O98" s="135">
        <f t="shared" si="28"/>
        <v>1.4862225339163079E-2</v>
      </c>
      <c r="P98" s="92">
        <f t="shared" si="28"/>
        <v>1.7526248229769861E-2</v>
      </c>
      <c r="Q98" s="92">
        <f t="shared" si="28"/>
        <v>2.0467081396700108E-2</v>
      </c>
      <c r="R98" s="92">
        <f t="shared" si="28"/>
        <v>2.364879698611598E-2</v>
      </c>
      <c r="S98" s="136">
        <f t="shared" si="28"/>
        <v>2.7029641067168698E-2</v>
      </c>
      <c r="T98" s="136">
        <f t="shared" si="28"/>
        <v>3.0562192072283584E-2</v>
      </c>
      <c r="U98" s="136">
        <f t="shared" si="28"/>
        <v>3.4150266573243437E-2</v>
      </c>
      <c r="V98" s="136">
        <f t="shared" si="28"/>
        <v>3.7788542824307367E-2</v>
      </c>
      <c r="W98" s="136">
        <f t="shared" si="28"/>
        <v>4.1455861449219575E-2</v>
      </c>
      <c r="X98" s="141">
        <f t="shared" si="28"/>
        <v>4.5076517684216728E-2</v>
      </c>
      <c r="Y98" s="141">
        <f t="shared" si="28"/>
        <v>4.8717282077954428E-2</v>
      </c>
      <c r="Z98" s="141">
        <f t="shared" si="28"/>
        <v>5.233661761510737E-2</v>
      </c>
      <c r="AA98" s="141">
        <f t="shared" si="28"/>
        <v>5.5909232595733264E-2</v>
      </c>
      <c r="AB98" s="141">
        <f t="shared" si="28"/>
        <v>5.9418492210719313E-2</v>
      </c>
      <c r="AC98" s="141">
        <f t="shared" si="28"/>
        <v>6.2850916533260706E-2</v>
      </c>
      <c r="AD98" s="141">
        <f t="shared" si="28"/>
        <v>6.6237546344010995E-2</v>
      </c>
      <c r="AE98" s="141">
        <f t="shared" si="28"/>
        <v>6.953845266808667E-2</v>
      </c>
      <c r="AF98" s="141">
        <f t="shared" si="28"/>
        <v>7.273280010993273E-2</v>
      </c>
      <c r="AG98" s="141">
        <f t="shared" si="28"/>
        <v>7.5808880318036453E-2</v>
      </c>
      <c r="AH98" s="141">
        <f t="shared" si="28"/>
        <v>7.8758187426886533E-2</v>
      </c>
      <c r="AI98" s="141">
        <f t="shared" si="28"/>
        <v>8.1387498089098426E-2</v>
      </c>
      <c r="AJ98" s="141">
        <f t="shared" si="28"/>
        <v>8.3833878716033025E-2</v>
      </c>
      <c r="AK98" s="141">
        <f t="shared" si="28"/>
        <v>8.6144469218149514E-2</v>
      </c>
      <c r="AL98" s="141">
        <f t="shared" si="28"/>
        <v>8.833548627668554E-2</v>
      </c>
      <c r="AM98" s="141">
        <f t="shared" si="28"/>
        <v>9.0413863519905588E-2</v>
      </c>
    </row>
    <row r="99" spans="3:40" x14ac:dyDescent="0.25">
      <c r="C99" s="56" t="s">
        <v>32</v>
      </c>
      <c r="D99" s="78" t="s">
        <v>218</v>
      </c>
      <c r="E99" s="136">
        <f t="shared" si="28"/>
        <v>2.6587632861321598E-7</v>
      </c>
      <c r="F99" s="136">
        <f t="shared" si="28"/>
        <v>3.3990072767428779E-7</v>
      </c>
      <c r="G99" s="136">
        <f t="shared" si="28"/>
        <v>2.8359013549541049E-7</v>
      </c>
      <c r="H99" s="136">
        <f t="shared" si="28"/>
        <v>2.6647174642285516E-7</v>
      </c>
      <c r="I99" s="136">
        <f t="shared" si="28"/>
        <v>2.5369778394557285E-7</v>
      </c>
      <c r="J99" s="135">
        <f t="shared" si="28"/>
        <v>2.3858817376254661E-7</v>
      </c>
      <c r="K99" s="92">
        <f t="shared" si="28"/>
        <v>2.2278972210285632E-7</v>
      </c>
      <c r="L99" s="92">
        <f t="shared" si="28"/>
        <v>2.0899550652243588E-7</v>
      </c>
      <c r="M99" s="92">
        <f t="shared" si="28"/>
        <v>1.9661535757913743E-7</v>
      </c>
      <c r="N99" s="136">
        <f t="shared" si="28"/>
        <v>1.852004507189417E-7</v>
      </c>
      <c r="O99" s="135">
        <f t="shared" si="28"/>
        <v>1.7433181788378465E-7</v>
      </c>
      <c r="P99" s="92">
        <f t="shared" si="28"/>
        <v>1.6395985363205764E-7</v>
      </c>
      <c r="Q99" s="92">
        <f t="shared" si="28"/>
        <v>1.5406936100387747E-7</v>
      </c>
      <c r="R99" s="92">
        <f t="shared" si="28"/>
        <v>1.4467992456349694E-7</v>
      </c>
      <c r="S99" s="136">
        <f t="shared" si="28"/>
        <v>1.3579952884265561E-7</v>
      </c>
      <c r="T99" s="136">
        <f t="shared" si="28"/>
        <v>1.2743407530638472E-7</v>
      </c>
      <c r="U99" s="136">
        <f t="shared" si="28"/>
        <v>1.1968592268184142E-7</v>
      </c>
      <c r="V99" s="136">
        <f t="shared" si="28"/>
        <v>1.1244857901243485E-7</v>
      </c>
      <c r="W99" s="136">
        <f t="shared" si="28"/>
        <v>1.0566814808666489E-7</v>
      </c>
      <c r="X99" s="141">
        <f t="shared" si="28"/>
        <v>9.9397530429547934E-8</v>
      </c>
      <c r="Y99" s="141">
        <f t="shared" si="28"/>
        <v>9.3449927378425713E-8</v>
      </c>
      <c r="Z99" s="141">
        <f t="shared" si="28"/>
        <v>8.7839412575030044E-8</v>
      </c>
      <c r="AA99" s="141">
        <f t="shared" si="28"/>
        <v>8.2556517951014326E-8</v>
      </c>
      <c r="AB99" s="141">
        <f t="shared" si="28"/>
        <v>7.7583317137160428E-8</v>
      </c>
      <c r="AC99" s="141">
        <f t="shared" si="28"/>
        <v>7.2902115939274366E-8</v>
      </c>
      <c r="AD99" s="141">
        <f t="shared" si="28"/>
        <v>6.8418170448057115E-8</v>
      </c>
      <c r="AE99" s="141">
        <f t="shared" si="28"/>
        <v>6.4160141619247135E-8</v>
      </c>
      <c r="AF99" s="141">
        <f t="shared" si="28"/>
        <v>6.0132233437941071E-8</v>
      </c>
      <c r="AG99" s="141">
        <f t="shared" si="28"/>
        <v>5.6328750613182404E-8</v>
      </c>
      <c r="AH99" s="141">
        <f t="shared" si="28"/>
        <v>5.2742061957864667E-8</v>
      </c>
      <c r="AI99" s="141">
        <f t="shared" si="28"/>
        <v>4.9588531728515635E-8</v>
      </c>
      <c r="AJ99" s="141">
        <f t="shared" si="28"/>
        <v>4.6685889943009933E-8</v>
      </c>
      <c r="AK99" s="141">
        <f t="shared" si="28"/>
        <v>4.3965740041008771E-8</v>
      </c>
      <c r="AL99" s="141">
        <f t="shared" si="28"/>
        <v>4.1399153917598823E-8</v>
      </c>
      <c r="AM99" s="141">
        <f t="shared" si="28"/>
        <v>3.8969713403516208E-8</v>
      </c>
    </row>
    <row r="100" spans="3:40" x14ac:dyDescent="0.25">
      <c r="C100" s="56" t="s">
        <v>33</v>
      </c>
      <c r="D100" s="78" t="s">
        <v>219</v>
      </c>
      <c r="E100" s="136">
        <f t="shared" si="28"/>
        <v>3.2664806093016185E-6</v>
      </c>
      <c r="F100" s="136">
        <f t="shared" si="28"/>
        <v>1.6432072025358887E-4</v>
      </c>
      <c r="G100" s="136">
        <f t="shared" si="28"/>
        <v>3.7508407010734531E-4</v>
      </c>
      <c r="H100" s="136">
        <f t="shared" si="28"/>
        <v>4.8548752890096799E-4</v>
      </c>
      <c r="I100" s="136">
        <f t="shared" si="28"/>
        <v>5.9087129395842734E-4</v>
      </c>
      <c r="J100" s="135">
        <f t="shared" si="28"/>
        <v>7.4731853059576629E-4</v>
      </c>
      <c r="K100" s="92">
        <f t="shared" si="28"/>
        <v>9.1196835514918792E-4</v>
      </c>
      <c r="L100" s="92">
        <f t="shared" si="28"/>
        <v>1.0681049499920499E-3</v>
      </c>
      <c r="M100" s="92">
        <f t="shared" si="28"/>
        <v>1.2375636715926419E-3</v>
      </c>
      <c r="N100" s="136">
        <f t="shared" si="28"/>
        <v>1.4225552657262986E-3</v>
      </c>
      <c r="O100" s="135">
        <f t="shared" ref="O100:AM108" si="29">O57/O$49</f>
        <v>1.6270703763172846E-3</v>
      </c>
      <c r="P100" s="92">
        <f t="shared" si="29"/>
        <v>1.8495857240070804E-3</v>
      </c>
      <c r="Q100" s="92">
        <f t="shared" si="29"/>
        <v>2.0874808091678556E-3</v>
      </c>
      <c r="R100" s="92">
        <f t="shared" si="29"/>
        <v>2.3368159155159845E-3</v>
      </c>
      <c r="S100" s="136">
        <f t="shared" si="29"/>
        <v>2.5935226142350964E-3</v>
      </c>
      <c r="T100" s="136">
        <f t="shared" si="29"/>
        <v>2.8534173184089815E-3</v>
      </c>
      <c r="U100" s="136">
        <f t="shared" si="29"/>
        <v>3.1091601692555238E-3</v>
      </c>
      <c r="V100" s="136">
        <f t="shared" si="29"/>
        <v>3.3602694720029063E-3</v>
      </c>
      <c r="W100" s="136">
        <f t="shared" si="29"/>
        <v>3.6052194101121992E-3</v>
      </c>
      <c r="X100" s="141">
        <f t="shared" si="29"/>
        <v>3.8391019536106515E-3</v>
      </c>
      <c r="Y100" s="141">
        <f t="shared" si="29"/>
        <v>4.0663493744684965E-3</v>
      </c>
      <c r="Z100" s="141">
        <f t="shared" si="29"/>
        <v>4.2844786687945809E-3</v>
      </c>
      <c r="AA100" s="141">
        <f t="shared" si="29"/>
        <v>4.4922016339476447E-3</v>
      </c>
      <c r="AB100" s="141">
        <f t="shared" si="29"/>
        <v>4.6888706358223014E-3</v>
      </c>
      <c r="AC100" s="141">
        <f t="shared" si="29"/>
        <v>4.874108511826401E-3</v>
      </c>
      <c r="AD100" s="141">
        <f t="shared" si="29"/>
        <v>5.0471846294979266E-3</v>
      </c>
      <c r="AE100" s="141">
        <f t="shared" si="29"/>
        <v>5.2067313141154082E-3</v>
      </c>
      <c r="AF100" s="141">
        <f t="shared" si="29"/>
        <v>5.352549966350038E-3</v>
      </c>
      <c r="AG100" s="141">
        <f t="shared" si="29"/>
        <v>5.4849668458679954E-3</v>
      </c>
      <c r="AH100" s="141">
        <f t="shared" si="29"/>
        <v>5.6045051050388969E-3</v>
      </c>
      <c r="AI100" s="141">
        <f t="shared" si="29"/>
        <v>5.7047384150030163E-3</v>
      </c>
      <c r="AJ100" s="141">
        <f t="shared" si="29"/>
        <v>5.792309039403345E-3</v>
      </c>
      <c r="AK100" s="141">
        <f t="shared" si="29"/>
        <v>5.8698860266544924E-3</v>
      </c>
      <c r="AL100" s="141">
        <f t="shared" si="29"/>
        <v>5.9388468689295735E-3</v>
      </c>
      <c r="AM100" s="141">
        <f t="shared" si="29"/>
        <v>6.0001704135138403E-3</v>
      </c>
    </row>
    <row r="101" spans="3:40" x14ac:dyDescent="0.25">
      <c r="C101" s="88" t="s">
        <v>119</v>
      </c>
      <c r="D101" s="76" t="s">
        <v>211</v>
      </c>
      <c r="E101" s="153">
        <f t="shared" ref="E101:AM108" si="30">E58/E$49</f>
        <v>0.9999246395525615</v>
      </c>
      <c r="F101" s="153">
        <f t="shared" si="30"/>
        <v>0.99545769391210981</v>
      </c>
      <c r="G101" s="153">
        <f t="shared" si="30"/>
        <v>0.98955883928677613</v>
      </c>
      <c r="H101" s="153">
        <f t="shared" si="30"/>
        <v>0.98638984598154467</v>
      </c>
      <c r="I101" s="153">
        <f t="shared" si="30"/>
        <v>0.98325660383033531</v>
      </c>
      <c r="J101" s="152">
        <f t="shared" si="30"/>
        <v>0.97841966554933057</v>
      </c>
      <c r="K101" s="95">
        <f t="shared" si="30"/>
        <v>0.97190163585634914</v>
      </c>
      <c r="L101" s="95">
        <f t="shared" si="30"/>
        <v>0.96466167841615402</v>
      </c>
      <c r="M101" s="95">
        <f t="shared" si="30"/>
        <v>0.95652333632866826</v>
      </c>
      <c r="N101" s="153">
        <f t="shared" si="30"/>
        <v>0.94728560539141815</v>
      </c>
      <c r="O101" s="152">
        <f t="shared" si="30"/>
        <v>0.93665084275523736</v>
      </c>
      <c r="P101" s="95">
        <f t="shared" si="30"/>
        <v>0.92459513540169125</v>
      </c>
      <c r="Q101" s="95">
        <f t="shared" si="30"/>
        <v>0.9111667030372409</v>
      </c>
      <c r="R101" s="95">
        <f t="shared" si="30"/>
        <v>0.89650619814222976</v>
      </c>
      <c r="S101" s="153">
        <f t="shared" si="30"/>
        <v>0.88078495989923877</v>
      </c>
      <c r="T101" s="153">
        <f t="shared" si="29"/>
        <v>0.8642048462530072</v>
      </c>
      <c r="U101" s="153">
        <f t="shared" si="29"/>
        <v>0.84720349258061589</v>
      </c>
      <c r="V101" s="153">
        <f t="shared" si="29"/>
        <v>0.82979463612608062</v>
      </c>
      <c r="W101" s="153">
        <f t="shared" si="29"/>
        <v>0.81206796873615372</v>
      </c>
      <c r="X101" s="145">
        <f t="shared" si="30"/>
        <v>0.79438184691499913</v>
      </c>
      <c r="Y101" s="145">
        <f t="shared" si="29"/>
        <v>0.7764011569613779</v>
      </c>
      <c r="Z101" s="145">
        <f t="shared" si="29"/>
        <v>0.75832102285393876</v>
      </c>
      <c r="AA101" s="145">
        <f t="shared" si="29"/>
        <v>0.74026042394876557</v>
      </c>
      <c r="AB101" s="145">
        <f t="shared" si="29"/>
        <v>0.72229793477507376</v>
      </c>
      <c r="AC101" s="145">
        <f t="shared" si="30"/>
        <v>0.70449846529956472</v>
      </c>
      <c r="AD101" s="145">
        <f t="shared" si="29"/>
        <v>0.68660528433651191</v>
      </c>
      <c r="AE101" s="145">
        <f t="shared" si="29"/>
        <v>0.66881968427345628</v>
      </c>
      <c r="AF101" s="145">
        <f t="shared" si="29"/>
        <v>0.65124912616517772</v>
      </c>
      <c r="AG101" s="145">
        <f t="shared" si="29"/>
        <v>0.63395577829546157</v>
      </c>
      <c r="AH101" s="145">
        <f t="shared" si="30"/>
        <v>0.61698735030327601</v>
      </c>
      <c r="AI101" s="145">
        <f t="shared" si="29"/>
        <v>0.60148673179841383</v>
      </c>
      <c r="AJ101" s="145">
        <f t="shared" si="29"/>
        <v>0.58668483190462561</v>
      </c>
      <c r="AK101" s="145">
        <f t="shared" si="29"/>
        <v>0.57231301974008753</v>
      </c>
      <c r="AL101" s="145">
        <f t="shared" si="29"/>
        <v>0.55827987325254491</v>
      </c>
      <c r="AM101" s="145">
        <f t="shared" si="30"/>
        <v>0.54454790691365429</v>
      </c>
      <c r="AN101" s="162"/>
    </row>
    <row r="102" spans="3:40" x14ac:dyDescent="0.25">
      <c r="C102" s="56" t="s">
        <v>27</v>
      </c>
      <c r="D102" s="78" t="s">
        <v>220</v>
      </c>
      <c r="E102" s="155">
        <f t="shared" si="30"/>
        <v>5.806258421252752E-4</v>
      </c>
      <c r="F102" s="155">
        <f t="shared" si="30"/>
        <v>1.0745496033855753E-2</v>
      </c>
      <c r="G102" s="155">
        <f t="shared" si="30"/>
        <v>1.31124742440292E-2</v>
      </c>
      <c r="H102" s="155">
        <f t="shared" si="30"/>
        <v>1.4197858990719956E-2</v>
      </c>
      <c r="I102" s="155">
        <f t="shared" si="30"/>
        <v>1.5605557976560309E-2</v>
      </c>
      <c r="J102" s="154">
        <f t="shared" si="30"/>
        <v>1.7192046121742053E-2</v>
      </c>
      <c r="K102" s="96">
        <f t="shared" si="30"/>
        <v>1.990715745212298E-2</v>
      </c>
      <c r="L102" s="96">
        <f t="shared" si="30"/>
        <v>2.2813501836098295E-2</v>
      </c>
      <c r="M102" s="96">
        <f t="shared" si="30"/>
        <v>2.5628112472370172E-2</v>
      </c>
      <c r="N102" s="155">
        <f t="shared" si="30"/>
        <v>2.8393012715347193E-2</v>
      </c>
      <c r="O102" s="154">
        <f t="shared" si="30"/>
        <v>3.1062592214986095E-2</v>
      </c>
      <c r="P102" s="96">
        <f t="shared" si="30"/>
        <v>3.3581057720906013E-2</v>
      </c>
      <c r="Q102" s="96">
        <f t="shared" si="30"/>
        <v>3.5927528369804465E-2</v>
      </c>
      <c r="R102" s="96">
        <f t="shared" si="30"/>
        <v>3.8084499829790681E-2</v>
      </c>
      <c r="S102" s="155">
        <f t="shared" si="30"/>
        <v>4.0047832607472501E-2</v>
      </c>
      <c r="T102" s="155">
        <f t="shared" si="29"/>
        <v>4.1821101457497671E-2</v>
      </c>
      <c r="U102" s="155">
        <f t="shared" si="29"/>
        <v>4.3393341986622418E-2</v>
      </c>
      <c r="V102" s="155">
        <f t="shared" si="29"/>
        <v>4.4799585192745801E-2</v>
      </c>
      <c r="W102" s="155">
        <f t="shared" si="29"/>
        <v>4.6062474673996809E-2</v>
      </c>
      <c r="X102" s="146">
        <f t="shared" si="30"/>
        <v>4.7183390311006664E-2</v>
      </c>
      <c r="Y102" s="146">
        <f t="shared" si="29"/>
        <v>4.8205612307948099E-2</v>
      </c>
      <c r="Z102" s="146">
        <f t="shared" si="29"/>
        <v>4.9132359186328384E-2</v>
      </c>
      <c r="AA102" s="146">
        <f t="shared" si="29"/>
        <v>4.9970282842789981E-2</v>
      </c>
      <c r="AB102" s="146">
        <f t="shared" si="29"/>
        <v>5.0728018795452398E-2</v>
      </c>
      <c r="AC102" s="146">
        <f t="shared" si="30"/>
        <v>5.1413545032306114E-2</v>
      </c>
      <c r="AD102" s="146">
        <f t="shared" si="29"/>
        <v>5.207874261205888E-2</v>
      </c>
      <c r="AE102" s="146">
        <f t="shared" si="29"/>
        <v>5.2724206919275873E-2</v>
      </c>
      <c r="AF102" s="146">
        <f t="shared" si="29"/>
        <v>5.3352518097674918E-2</v>
      </c>
      <c r="AG102" s="146">
        <f t="shared" si="29"/>
        <v>5.3967934943577808E-2</v>
      </c>
      <c r="AH102" s="146">
        <f t="shared" si="30"/>
        <v>5.457542296537525E-2</v>
      </c>
      <c r="AI102" s="146">
        <f t="shared" si="29"/>
        <v>5.514531219842559E-2</v>
      </c>
      <c r="AJ102" s="146">
        <f t="shared" si="29"/>
        <v>5.5711691076576447E-2</v>
      </c>
      <c r="AK102" s="146">
        <f t="shared" si="29"/>
        <v>5.6289088451431143E-2</v>
      </c>
      <c r="AL102" s="146">
        <f t="shared" si="29"/>
        <v>5.6884838080632917E-2</v>
      </c>
      <c r="AM102" s="146">
        <f t="shared" si="30"/>
        <v>5.7503841969423701E-2</v>
      </c>
    </row>
    <row r="103" spans="3:40" x14ac:dyDescent="0.25">
      <c r="C103" s="56" t="s">
        <v>28</v>
      </c>
      <c r="D103" s="78" t="s">
        <v>221</v>
      </c>
      <c r="E103" s="155">
        <f t="shared" si="30"/>
        <v>5.070879699542305E-2</v>
      </c>
      <c r="F103" s="155">
        <f t="shared" si="30"/>
        <v>0.11415078142511567</v>
      </c>
      <c r="G103" s="155">
        <f t="shared" si="30"/>
        <v>0.12607196548619004</v>
      </c>
      <c r="H103" s="155">
        <f t="shared" si="30"/>
        <v>0.12956889303421756</v>
      </c>
      <c r="I103" s="155">
        <f t="shared" si="30"/>
        <v>0.1323616693136267</v>
      </c>
      <c r="J103" s="154">
        <f t="shared" si="30"/>
        <v>0.13523196047864008</v>
      </c>
      <c r="K103" s="96">
        <f t="shared" si="30"/>
        <v>0.13844215969684634</v>
      </c>
      <c r="L103" s="96">
        <f t="shared" si="30"/>
        <v>0.14109229325172382</v>
      </c>
      <c r="M103" s="96">
        <f t="shared" si="30"/>
        <v>0.14316226497410506</v>
      </c>
      <c r="N103" s="155">
        <f t="shared" si="30"/>
        <v>0.14472705228893493</v>
      </c>
      <c r="O103" s="154">
        <f t="shared" si="30"/>
        <v>0.14586101041095392</v>
      </c>
      <c r="P103" s="96">
        <f t="shared" si="30"/>
        <v>0.1465593329835144</v>
      </c>
      <c r="Q103" s="96">
        <f t="shared" si="30"/>
        <v>0.14683164756427242</v>
      </c>
      <c r="R103" s="96">
        <f t="shared" si="30"/>
        <v>0.14669684304005365</v>
      </c>
      <c r="S103" s="155">
        <f t="shared" si="30"/>
        <v>0.14618541764578102</v>
      </c>
      <c r="T103" s="155">
        <f t="shared" si="29"/>
        <v>0.14533624124815472</v>
      </c>
      <c r="U103" s="155">
        <f t="shared" si="29"/>
        <v>0.14420806377329601</v>
      </c>
      <c r="V103" s="155">
        <f t="shared" si="29"/>
        <v>0.14283685124253087</v>
      </c>
      <c r="W103" s="155">
        <f t="shared" si="29"/>
        <v>0.14125793991312321</v>
      </c>
      <c r="X103" s="146">
        <f t="shared" si="30"/>
        <v>0.13952907823486776</v>
      </c>
      <c r="Y103" s="146">
        <f t="shared" si="29"/>
        <v>0.13763828605892547</v>
      </c>
      <c r="Z103" s="146">
        <f t="shared" si="29"/>
        <v>0.13562073760542939</v>
      </c>
      <c r="AA103" s="146">
        <f t="shared" si="29"/>
        <v>0.13350310694867004</v>
      </c>
      <c r="AB103" s="146">
        <f t="shared" si="29"/>
        <v>0.13130669073789034</v>
      </c>
      <c r="AC103" s="146">
        <f t="shared" si="30"/>
        <v>0.12904995327772892</v>
      </c>
      <c r="AD103" s="146">
        <f t="shared" si="29"/>
        <v>0.12670926484935935</v>
      </c>
      <c r="AE103" s="146">
        <f t="shared" si="29"/>
        <v>0.12431619710196759</v>
      </c>
      <c r="AF103" s="146">
        <f t="shared" si="29"/>
        <v>0.121890714651781</v>
      </c>
      <c r="AG103" s="146">
        <f t="shared" si="29"/>
        <v>0.11944681518213167</v>
      </c>
      <c r="AH103" s="146">
        <f t="shared" si="30"/>
        <v>0.11699631784802107</v>
      </c>
      <c r="AI103" s="146">
        <f t="shared" si="29"/>
        <v>0.11471003726877342</v>
      </c>
      <c r="AJ103" s="146">
        <f t="shared" si="29"/>
        <v>0.1124828451099798</v>
      </c>
      <c r="AK103" s="146">
        <f t="shared" si="29"/>
        <v>0.11027873442785963</v>
      </c>
      <c r="AL103" s="146">
        <f t="shared" si="29"/>
        <v>0.10808651388638729</v>
      </c>
      <c r="AM103" s="146">
        <f t="shared" si="30"/>
        <v>0.10590233586780162</v>
      </c>
    </row>
    <row r="104" spans="3:40" x14ac:dyDescent="0.25">
      <c r="C104" s="56" t="s">
        <v>29</v>
      </c>
      <c r="D104" s="78" t="s">
        <v>222</v>
      </c>
      <c r="E104" s="155">
        <f t="shared" si="30"/>
        <v>0.1200243797595533</v>
      </c>
      <c r="F104" s="155">
        <f t="shared" si="30"/>
        <v>0.1949708984627094</v>
      </c>
      <c r="G104" s="155">
        <f t="shared" si="30"/>
        <v>0.2088956441657395</v>
      </c>
      <c r="H104" s="155">
        <f t="shared" si="30"/>
        <v>0.21278075483080103</v>
      </c>
      <c r="I104" s="155">
        <f t="shared" si="30"/>
        <v>0.21559700436211979</v>
      </c>
      <c r="J104" s="154">
        <f t="shared" si="30"/>
        <v>0.2185058094679104</v>
      </c>
      <c r="K104" s="96">
        <f t="shared" si="30"/>
        <v>0.22118513327558142</v>
      </c>
      <c r="L104" s="96">
        <f t="shared" si="30"/>
        <v>0.22299208694397982</v>
      </c>
      <c r="M104" s="96">
        <f t="shared" si="30"/>
        <v>0.2240733308024172</v>
      </c>
      <c r="N104" s="155">
        <f t="shared" si="30"/>
        <v>0.22450223251414878</v>
      </c>
      <c r="O104" s="154">
        <f t="shared" si="30"/>
        <v>0.2243402094881406</v>
      </c>
      <c r="P104" s="96">
        <f t="shared" si="30"/>
        <v>0.22360451189189234</v>
      </c>
      <c r="Q104" s="96">
        <f t="shared" si="30"/>
        <v>0.2223181290843968</v>
      </c>
      <c r="R104" s="96">
        <f t="shared" si="30"/>
        <v>0.22052037778502478</v>
      </c>
      <c r="S104" s="155">
        <f t="shared" si="30"/>
        <v>0.21826156142180902</v>
      </c>
      <c r="T104" s="155">
        <f t="shared" si="29"/>
        <v>0.21560078319924592</v>
      </c>
      <c r="U104" s="155">
        <f t="shared" si="29"/>
        <v>0.21264054121251144</v>
      </c>
      <c r="V104" s="155">
        <f t="shared" si="29"/>
        <v>0.20941352437686314</v>
      </c>
      <c r="W104" s="155">
        <f t="shared" si="29"/>
        <v>0.20596064695865501</v>
      </c>
      <c r="X104" s="146">
        <f t="shared" si="30"/>
        <v>0.20237427051642226</v>
      </c>
      <c r="Y104" s="146">
        <f t="shared" si="29"/>
        <v>0.19860451814892938</v>
      </c>
      <c r="Z104" s="146">
        <f t="shared" si="29"/>
        <v>0.19470606126627163</v>
      </c>
      <c r="AA104" s="146">
        <f t="shared" si="29"/>
        <v>0.19071737060997862</v>
      </c>
      <c r="AB104" s="146">
        <f t="shared" si="29"/>
        <v>0.18666690644818726</v>
      </c>
      <c r="AC104" s="146">
        <f t="shared" si="30"/>
        <v>0.18257901474863278</v>
      </c>
      <c r="AD104" s="146">
        <f t="shared" si="29"/>
        <v>0.17839271949193197</v>
      </c>
      <c r="AE104" s="146">
        <f t="shared" si="29"/>
        <v>0.17416010469317869</v>
      </c>
      <c r="AF104" s="146">
        <f t="shared" si="29"/>
        <v>0.16991220128418649</v>
      </c>
      <c r="AG104" s="146">
        <f t="shared" si="29"/>
        <v>0.16566900074397384</v>
      </c>
      <c r="AH104" s="146">
        <f t="shared" si="30"/>
        <v>0.16144648179440066</v>
      </c>
      <c r="AI104" s="146">
        <f t="shared" si="29"/>
        <v>0.1575348177272097</v>
      </c>
      <c r="AJ104" s="146">
        <f t="shared" si="29"/>
        <v>0.1537477430496014</v>
      </c>
      <c r="AK104" s="146">
        <f t="shared" si="29"/>
        <v>0.15002081151271596</v>
      </c>
      <c r="AL104" s="146">
        <f t="shared" si="29"/>
        <v>0.14633316305051597</v>
      </c>
      <c r="AM104" s="146">
        <f t="shared" si="30"/>
        <v>0.14267710678018372</v>
      </c>
    </row>
    <row r="105" spans="3:40" x14ac:dyDescent="0.25">
      <c r="C105" s="56" t="s">
        <v>30</v>
      </c>
      <c r="D105" s="78" t="s">
        <v>223</v>
      </c>
      <c r="E105" s="155">
        <f t="shared" si="30"/>
        <v>0.16803384356708401</v>
      </c>
      <c r="F105" s="155">
        <f t="shared" si="30"/>
        <v>0.21720260613124126</v>
      </c>
      <c r="G105" s="155">
        <f t="shared" si="30"/>
        <v>0.22524340223675149</v>
      </c>
      <c r="H105" s="155">
        <f t="shared" si="30"/>
        <v>0.22729694835138547</v>
      </c>
      <c r="I105" s="155">
        <f t="shared" si="30"/>
        <v>0.22845830060892305</v>
      </c>
      <c r="J105" s="154">
        <f t="shared" si="30"/>
        <v>0.2298450293637298</v>
      </c>
      <c r="K105" s="96">
        <f t="shared" si="30"/>
        <v>0.23061519214468917</v>
      </c>
      <c r="L105" s="96">
        <f t="shared" si="30"/>
        <v>0.2306314720712119</v>
      </c>
      <c r="M105" s="96">
        <f t="shared" si="30"/>
        <v>0.23008286650630203</v>
      </c>
      <c r="N105" s="155">
        <f t="shared" si="30"/>
        <v>0.2289989068440515</v>
      </c>
      <c r="O105" s="154">
        <f t="shared" si="30"/>
        <v>0.2274003556165583</v>
      </c>
      <c r="P105" s="96">
        <f t="shared" si="30"/>
        <v>0.22531294492510098</v>
      </c>
      <c r="Q105" s="96">
        <f t="shared" si="30"/>
        <v>0.22276234858869526</v>
      </c>
      <c r="R105" s="96">
        <f t="shared" si="30"/>
        <v>0.21979267820034842</v>
      </c>
      <c r="S105" s="155">
        <f t="shared" si="30"/>
        <v>0.21645496919266127</v>
      </c>
      <c r="T105" s="155">
        <f t="shared" si="29"/>
        <v>0.21280689728981286</v>
      </c>
      <c r="U105" s="155">
        <f t="shared" si="29"/>
        <v>0.20895931522259462</v>
      </c>
      <c r="V105" s="155">
        <f t="shared" si="29"/>
        <v>0.2049282995666987</v>
      </c>
      <c r="W105" s="155">
        <f t="shared" si="29"/>
        <v>0.20074487662080859</v>
      </c>
      <c r="X105" s="146">
        <f t="shared" si="30"/>
        <v>0.19650343815946864</v>
      </c>
      <c r="Y105" s="146">
        <f t="shared" si="29"/>
        <v>0.19213142568252467</v>
      </c>
      <c r="Z105" s="146">
        <f t="shared" si="29"/>
        <v>0.18768304299627872</v>
      </c>
      <c r="AA105" s="146">
        <f t="shared" si="29"/>
        <v>0.18319402688480516</v>
      </c>
      <c r="AB105" s="146">
        <f t="shared" si="29"/>
        <v>0.17868917103169682</v>
      </c>
      <c r="AC105" s="146">
        <f t="shared" si="30"/>
        <v>0.17418937778985816</v>
      </c>
      <c r="AD105" s="146">
        <f t="shared" si="29"/>
        <v>0.16961952628663843</v>
      </c>
      <c r="AE105" s="146">
        <f t="shared" si="29"/>
        <v>0.16503340817200127</v>
      </c>
      <c r="AF105" s="146">
        <f t="shared" si="29"/>
        <v>0.16046165073816529</v>
      </c>
      <c r="AG105" s="146">
        <f t="shared" si="29"/>
        <v>0.15592286770645888</v>
      </c>
      <c r="AH105" s="146">
        <f t="shared" si="30"/>
        <v>0.15143144000392339</v>
      </c>
      <c r="AI105" s="146">
        <f t="shared" si="29"/>
        <v>0.14729249798854374</v>
      </c>
      <c r="AJ105" s="146">
        <f t="shared" si="29"/>
        <v>0.14330482372865766</v>
      </c>
      <c r="AK105" s="146">
        <f t="shared" si="29"/>
        <v>0.13939844988760608</v>
      </c>
      <c r="AL105" s="146">
        <f t="shared" si="29"/>
        <v>0.13555023395903529</v>
      </c>
      <c r="AM105" s="146">
        <f t="shared" si="30"/>
        <v>0.13175131252291031</v>
      </c>
    </row>
    <row r="106" spans="3:40" x14ac:dyDescent="0.25">
      <c r="C106" s="56" t="s">
        <v>31</v>
      </c>
      <c r="D106" s="78" t="s">
        <v>224</v>
      </c>
      <c r="E106" s="155">
        <f t="shared" si="30"/>
        <v>0.4362143910050581</v>
      </c>
      <c r="F106" s="155">
        <f t="shared" si="30"/>
        <v>0.31211215595023439</v>
      </c>
      <c r="G106" s="155">
        <f t="shared" si="30"/>
        <v>0.28641528141642747</v>
      </c>
      <c r="H106" s="155">
        <f t="shared" si="30"/>
        <v>0.27805791142248237</v>
      </c>
      <c r="I106" s="155">
        <f t="shared" si="30"/>
        <v>0.27118860368090675</v>
      </c>
      <c r="J106" s="154">
        <f t="shared" si="30"/>
        <v>0.26346784084938746</v>
      </c>
      <c r="K106" s="96">
        <f t="shared" si="30"/>
        <v>0.25419278267941681</v>
      </c>
      <c r="L106" s="96">
        <f t="shared" si="30"/>
        <v>0.24552596523933881</v>
      </c>
      <c r="M106" s="96">
        <f t="shared" si="30"/>
        <v>0.23738597665090214</v>
      </c>
      <c r="N106" s="155">
        <f t="shared" si="30"/>
        <v>0.22952951353064796</v>
      </c>
      <c r="O106" s="154">
        <f t="shared" si="30"/>
        <v>0.22171821189189911</v>
      </c>
      <c r="P106" s="96">
        <f t="shared" si="30"/>
        <v>0.2139548651074499</v>
      </c>
      <c r="Q106" s="96">
        <f t="shared" si="30"/>
        <v>0.20625109419411805</v>
      </c>
      <c r="R106" s="96">
        <f t="shared" si="30"/>
        <v>0.19864837975149044</v>
      </c>
      <c r="S106" s="155">
        <f t="shared" si="30"/>
        <v>0.19118192564165182</v>
      </c>
      <c r="T106" s="155">
        <f t="shared" si="29"/>
        <v>0.18388730106815307</v>
      </c>
      <c r="U106" s="155">
        <f t="shared" si="29"/>
        <v>0.1768888520948842</v>
      </c>
      <c r="V106" s="155">
        <f t="shared" si="29"/>
        <v>0.17012629314661323</v>
      </c>
      <c r="W106" s="155">
        <f t="shared" si="29"/>
        <v>0.16358109879498484</v>
      </c>
      <c r="X106" s="146">
        <f t="shared" si="30"/>
        <v>0.15733671946209157</v>
      </c>
      <c r="Y106" s="146">
        <f t="shared" si="29"/>
        <v>0.15123539500634675</v>
      </c>
      <c r="Z106" s="146">
        <f t="shared" si="29"/>
        <v>0.14531527014883219</v>
      </c>
      <c r="AA106" s="146">
        <f t="shared" si="29"/>
        <v>0.13958961940440376</v>
      </c>
      <c r="AB106" s="146">
        <f t="shared" si="29"/>
        <v>0.13406018864755673</v>
      </c>
      <c r="AC106" s="146">
        <f t="shared" si="30"/>
        <v>0.12872674624679697</v>
      </c>
      <c r="AD106" s="146">
        <f t="shared" si="29"/>
        <v>0.12348698538781396</v>
      </c>
      <c r="AE106" s="146">
        <f t="shared" si="29"/>
        <v>0.11838823326275066</v>
      </c>
      <c r="AF106" s="146">
        <f t="shared" si="29"/>
        <v>0.11344996771128515</v>
      </c>
      <c r="AG106" s="146">
        <f t="shared" si="29"/>
        <v>0.10867883778612838</v>
      </c>
      <c r="AH106" s="146">
        <f t="shared" si="30"/>
        <v>0.10407790531535183</v>
      </c>
      <c r="AI106" s="146">
        <f t="shared" si="29"/>
        <v>9.9942712272418577E-2</v>
      </c>
      <c r="AJ106" s="146">
        <f t="shared" si="29"/>
        <v>9.6053421350545773E-2</v>
      </c>
      <c r="AK106" s="146">
        <f t="shared" si="29"/>
        <v>9.2330956611516038E-2</v>
      </c>
      <c r="AL106" s="146">
        <f t="shared" si="29"/>
        <v>8.8745625803383521E-2</v>
      </c>
      <c r="AM106" s="146">
        <f t="shared" si="30"/>
        <v>8.5283087067855312E-2</v>
      </c>
    </row>
    <row r="107" spans="3:40" x14ac:dyDescent="0.25">
      <c r="C107" s="56" t="s">
        <v>32</v>
      </c>
      <c r="D107" s="78" t="s">
        <v>225</v>
      </c>
      <c r="E107" s="155">
        <f t="shared" si="30"/>
        <v>0.15386468112104759</v>
      </c>
      <c r="F107" s="155">
        <f t="shared" si="30"/>
        <v>0.10493947823372685</v>
      </c>
      <c r="G107" s="155">
        <f t="shared" si="30"/>
        <v>9.4429417386604791E-2</v>
      </c>
      <c r="H107" s="155">
        <f t="shared" si="30"/>
        <v>9.1023264956871228E-2</v>
      </c>
      <c r="I107" s="155">
        <f t="shared" si="30"/>
        <v>8.8118099815003931E-2</v>
      </c>
      <c r="J107" s="154">
        <f t="shared" si="30"/>
        <v>8.4151125805175087E-2</v>
      </c>
      <c r="K107" s="96">
        <f t="shared" si="30"/>
        <v>7.9521561301044999E-2</v>
      </c>
      <c r="L107" s="96">
        <f t="shared" si="30"/>
        <v>7.5304684865307434E-2</v>
      </c>
      <c r="M107" s="96">
        <f t="shared" si="30"/>
        <v>7.1447128057256198E-2</v>
      </c>
      <c r="N107" s="155">
        <f t="shared" si="30"/>
        <v>6.7827774354564038E-2</v>
      </c>
      <c r="O107" s="154">
        <f t="shared" si="30"/>
        <v>6.4329145992023815E-2</v>
      </c>
      <c r="P107" s="96">
        <f t="shared" si="30"/>
        <v>6.0948396933007611E-2</v>
      </c>
      <c r="Q107" s="96">
        <f t="shared" si="30"/>
        <v>5.768662871686589E-2</v>
      </c>
      <c r="R107" s="96">
        <f t="shared" si="30"/>
        <v>5.4555734896277221E-2</v>
      </c>
      <c r="S107" s="155">
        <f t="shared" si="30"/>
        <v>5.1563149165534707E-2</v>
      </c>
      <c r="T107" s="155">
        <f t="shared" si="29"/>
        <v>4.871519385259393E-2</v>
      </c>
      <c r="U107" s="155">
        <f t="shared" si="29"/>
        <v>4.6051139820993146E-2</v>
      </c>
      <c r="V107" s="155">
        <f t="shared" si="29"/>
        <v>4.353864953251161E-2</v>
      </c>
      <c r="W107" s="155">
        <f t="shared" si="29"/>
        <v>4.1162802699763905E-2</v>
      </c>
      <c r="X107" s="146">
        <f t="shared" si="30"/>
        <v>3.8945966246255001E-2</v>
      </c>
      <c r="Y107" s="146">
        <f t="shared" si="29"/>
        <v>3.6825429817646416E-2</v>
      </c>
      <c r="Z107" s="146">
        <f t="shared" si="29"/>
        <v>3.4809134079491703E-2</v>
      </c>
      <c r="AA107" s="146">
        <f t="shared" si="29"/>
        <v>3.2896441620317504E-2</v>
      </c>
      <c r="AB107" s="146">
        <f t="shared" si="29"/>
        <v>3.1083250879092788E-2</v>
      </c>
      <c r="AC107" s="146">
        <f t="shared" si="30"/>
        <v>2.9365239928650068E-2</v>
      </c>
      <c r="AD107" s="146">
        <f t="shared" si="29"/>
        <v>2.7707753300106972E-2</v>
      </c>
      <c r="AE107" s="146">
        <f t="shared" si="29"/>
        <v>2.6123106237837236E-2</v>
      </c>
      <c r="AF107" s="146">
        <f t="shared" si="29"/>
        <v>2.4614550174804968E-2</v>
      </c>
      <c r="AG107" s="146">
        <f t="shared" si="29"/>
        <v>2.318145915309355E-2</v>
      </c>
      <c r="AH107" s="146">
        <f t="shared" si="30"/>
        <v>2.1822297399783225E-2</v>
      </c>
      <c r="AI107" s="146">
        <f t="shared" si="29"/>
        <v>2.0620734934828171E-2</v>
      </c>
      <c r="AJ107" s="146">
        <f t="shared" si="29"/>
        <v>1.9508980059508074E-2</v>
      </c>
      <c r="AK107" s="146">
        <f t="shared" si="29"/>
        <v>1.8461976642746535E-2</v>
      </c>
      <c r="AL107" s="146">
        <f t="shared" si="29"/>
        <v>1.7469496358197386E-2</v>
      </c>
      <c r="AM107" s="146">
        <f t="shared" si="30"/>
        <v>1.6525960767839749E-2</v>
      </c>
    </row>
    <row r="108" spans="3:40" x14ac:dyDescent="0.25">
      <c r="C108" s="80" t="s">
        <v>33</v>
      </c>
      <c r="D108" s="90" t="s">
        <v>226</v>
      </c>
      <c r="E108" s="157">
        <f t="shared" si="30"/>
        <v>7.0497921241333764E-2</v>
      </c>
      <c r="F108" s="157">
        <f t="shared" si="30"/>
        <v>4.1336277639026135E-2</v>
      </c>
      <c r="G108" s="157">
        <f t="shared" si="30"/>
        <v>3.5390654413688695E-2</v>
      </c>
      <c r="H108" s="157">
        <f t="shared" si="30"/>
        <v>3.3464214228013003E-2</v>
      </c>
      <c r="I108" s="157">
        <f t="shared" si="30"/>
        <v>3.192736809749723E-2</v>
      </c>
      <c r="J108" s="156">
        <f t="shared" si="30"/>
        <v>3.0025853345128764E-2</v>
      </c>
      <c r="K108" s="97">
        <f t="shared" si="30"/>
        <v>2.8037649179786326E-2</v>
      </c>
      <c r="L108" s="97">
        <f t="shared" si="30"/>
        <v>2.6301674248007719E-2</v>
      </c>
      <c r="M108" s="97">
        <f t="shared" si="30"/>
        <v>2.4743656820552504E-2</v>
      </c>
      <c r="N108" s="157">
        <f t="shared" si="30"/>
        <v>2.3307113201698988E-2</v>
      </c>
      <c r="O108" s="156">
        <f t="shared" si="30"/>
        <v>2.1939317093234257E-2</v>
      </c>
      <c r="P108" s="97">
        <f t="shared" si="30"/>
        <v>2.0634025731836477E-2</v>
      </c>
      <c r="Q108" s="97">
        <f t="shared" si="30"/>
        <v>1.9389326642675991E-2</v>
      </c>
      <c r="R108" s="97">
        <f t="shared" si="30"/>
        <v>1.8207684518557834E-2</v>
      </c>
      <c r="S108" s="157">
        <f t="shared" si="30"/>
        <v>1.7090104124901244E-2</v>
      </c>
      <c r="T108" s="157">
        <f t="shared" si="29"/>
        <v>1.6037328234073386E-2</v>
      </c>
      <c r="U108" s="157">
        <f t="shared" si="29"/>
        <v>1.506223841764822E-2</v>
      </c>
      <c r="V108" s="157">
        <f t="shared" si="29"/>
        <v>1.4151432948575243E-2</v>
      </c>
      <c r="W108" s="157">
        <f t="shared" si="29"/>
        <v>1.3298129007359999E-2</v>
      </c>
      <c r="X108" s="147">
        <f t="shared" si="30"/>
        <v>1.250898409380314E-2</v>
      </c>
      <c r="Y108" s="147">
        <f t="shared" si="29"/>
        <v>1.1760489913152608E-2</v>
      </c>
      <c r="Z108" s="147">
        <f t="shared" si="29"/>
        <v>1.1054417659268252E-2</v>
      </c>
      <c r="AA108" s="147">
        <f t="shared" si="29"/>
        <v>1.0389575741139575E-2</v>
      </c>
      <c r="AB108" s="147">
        <f t="shared" si="29"/>
        <v>9.7637081810260425E-3</v>
      </c>
      <c r="AC108" s="147">
        <f t="shared" si="30"/>
        <v>9.1745882009039333E-3</v>
      </c>
      <c r="AD108" s="147">
        <f t="shared" si="29"/>
        <v>8.6102924497071642E-3</v>
      </c>
      <c r="AE108" s="147">
        <f t="shared" si="29"/>
        <v>8.0744278659518349E-3</v>
      </c>
      <c r="AF108" s="147">
        <f t="shared" si="29"/>
        <v>7.5675235353710362E-3</v>
      </c>
      <c r="AG108" s="147">
        <f t="shared" si="29"/>
        <v>7.0888626986395304E-3</v>
      </c>
      <c r="AH108" s="147">
        <f t="shared" si="30"/>
        <v>6.6374849535853903E-3</v>
      </c>
      <c r="AI108" s="147">
        <f t="shared" si="29"/>
        <v>6.2406193802697118E-3</v>
      </c>
      <c r="AJ108" s="147">
        <f t="shared" si="29"/>
        <v>5.875327616390702E-3</v>
      </c>
      <c r="AK108" s="147">
        <f t="shared" si="29"/>
        <v>5.5330020681086797E-3</v>
      </c>
      <c r="AL108" s="147">
        <f t="shared" si="29"/>
        <v>5.2100022607489442E-3</v>
      </c>
      <c r="AM108" s="147">
        <f t="shared" si="30"/>
        <v>4.9042619505304764E-3</v>
      </c>
    </row>
  </sheetData>
  <pageMargins left="0.7" right="0.7" top="0.75" bottom="0.75" header="0.3" footer="0.3"/>
  <pageSetup paperSize="9" scale="65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70C0"/>
  </sheetPr>
  <dimension ref="A1:AL25"/>
  <sheetViews>
    <sheetView topLeftCell="A4" zoomScale="80" zoomScaleNormal="80" workbookViewId="0">
      <selection activeCell="Q21" sqref="Q21"/>
    </sheetView>
  </sheetViews>
  <sheetFormatPr baseColWidth="10" defaultRowHeight="15" x14ac:dyDescent="0.25"/>
  <cols>
    <col min="2" max="2" width="19.7109375" customWidth="1"/>
    <col min="3" max="3" width="26.140625" customWidth="1"/>
    <col min="4" max="4" width="23" hidden="1" customWidth="1"/>
    <col min="5" max="6" width="13.5703125" hidden="1" customWidth="1"/>
    <col min="7" max="22" width="7.140625" bestFit="1" customWidth="1"/>
    <col min="23" max="23" width="7.85546875" customWidth="1"/>
    <col min="29" max="29" width="11.42578125" customWidth="1"/>
    <col min="32" max="32" width="10.85546875" customWidth="1"/>
    <col min="33" max="33" width="16.28515625" customWidth="1"/>
    <col min="34" max="34" width="13.140625" customWidth="1"/>
    <col min="35" max="35" width="12.7109375" customWidth="1"/>
    <col min="36" max="36" width="14.85546875" customWidth="1"/>
    <col min="37" max="37" width="12.85546875" customWidth="1"/>
    <col min="38" max="38" width="13.5703125" customWidth="1"/>
  </cols>
  <sheetData>
    <row r="1" spans="1:38" ht="23.25" x14ac:dyDescent="0.35">
      <c r="A1" s="1" t="s">
        <v>245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8" s="3" customFormat="1" ht="23.25" x14ac:dyDescent="0.35">
      <c r="A2" s="70"/>
      <c r="D2" s="7"/>
      <c r="E2" s="238">
        <f>'T energie vecteurs'!E5</f>
        <v>4</v>
      </c>
      <c r="F2" s="238">
        <f>E2+9</f>
        <v>13</v>
      </c>
      <c r="G2" s="238">
        <f>F2+3</f>
        <v>16</v>
      </c>
      <c r="H2" s="238">
        <f t="shared" ref="H2:S2" si="0">G2+1</f>
        <v>17</v>
      </c>
      <c r="I2" s="238">
        <f t="shared" si="0"/>
        <v>18</v>
      </c>
      <c r="J2" s="238">
        <f t="shared" si="0"/>
        <v>19</v>
      </c>
      <c r="K2" s="238">
        <f t="shared" si="0"/>
        <v>20</v>
      </c>
      <c r="L2" s="238">
        <f t="shared" si="0"/>
        <v>21</v>
      </c>
      <c r="M2" s="238">
        <f t="shared" si="0"/>
        <v>22</v>
      </c>
      <c r="N2" s="238">
        <f t="shared" si="0"/>
        <v>23</v>
      </c>
      <c r="O2" s="238">
        <f t="shared" si="0"/>
        <v>24</v>
      </c>
      <c r="P2" s="238">
        <f t="shared" si="0"/>
        <v>25</v>
      </c>
      <c r="Q2" s="238">
        <f t="shared" si="0"/>
        <v>26</v>
      </c>
      <c r="R2" s="238">
        <f t="shared" si="0"/>
        <v>27</v>
      </c>
      <c r="S2" s="238">
        <f t="shared" si="0"/>
        <v>28</v>
      </c>
      <c r="T2" s="238">
        <f>S2+5</f>
        <v>33</v>
      </c>
      <c r="U2" s="238">
        <f>T2+5</f>
        <v>38</v>
      </c>
      <c r="V2" s="238">
        <f>U2+5</f>
        <v>43</v>
      </c>
      <c r="W2" s="238">
        <f>V2+5</f>
        <v>48</v>
      </c>
    </row>
    <row r="3" spans="1:38" ht="23.25" x14ac:dyDescent="0.35">
      <c r="A3" s="240"/>
      <c r="B3" s="3"/>
      <c r="C3" s="66"/>
      <c r="D3" s="12"/>
      <c r="E3" s="73">
        <v>2006</v>
      </c>
      <c r="F3" s="73">
        <v>2015</v>
      </c>
      <c r="G3" s="26">
        <v>2018</v>
      </c>
      <c r="H3" s="4">
        <v>2019</v>
      </c>
      <c r="I3" s="108">
        <v>2020</v>
      </c>
      <c r="J3" s="116">
        <v>2021</v>
      </c>
      <c r="K3" s="33">
        <v>2022</v>
      </c>
      <c r="L3" s="4">
        <v>2023</v>
      </c>
      <c r="M3" s="33">
        <v>2024</v>
      </c>
      <c r="N3" s="108">
        <v>2025</v>
      </c>
      <c r="O3" s="116">
        <v>2026</v>
      </c>
      <c r="P3" s="4">
        <v>2027</v>
      </c>
      <c r="Q3" s="33">
        <v>2028</v>
      </c>
      <c r="R3" s="33">
        <v>2029</v>
      </c>
      <c r="S3" s="108">
        <v>2030</v>
      </c>
      <c r="T3" s="118">
        <v>2035</v>
      </c>
      <c r="U3" s="118">
        <v>2040</v>
      </c>
      <c r="V3" s="4">
        <v>2045</v>
      </c>
      <c r="W3" s="118">
        <v>2050</v>
      </c>
      <c r="X3" s="3"/>
      <c r="AG3" s="14"/>
      <c r="AH3" s="102"/>
      <c r="AI3" s="102"/>
      <c r="AJ3" s="102"/>
      <c r="AK3" s="102"/>
      <c r="AL3" s="102"/>
    </row>
    <row r="4" spans="1:38" ht="23.25" x14ac:dyDescent="0.35">
      <c r="A4" s="194" t="str">
        <f>Résultats!B1</f>
        <v>TEND</v>
      </c>
      <c r="B4" s="239" t="s">
        <v>246</v>
      </c>
      <c r="C4" s="5" t="s">
        <v>238</v>
      </c>
      <c r="D4" s="13" t="s">
        <v>81</v>
      </c>
      <c r="E4" s="22">
        <f>VLOOKUP($D4,Résultats!$B$2:$AX$212,E$2,FALSE)</f>
        <v>2393165780</v>
      </c>
      <c r="F4" s="22">
        <f>VLOOKUP($D4,Résultats!$B$2:$AX$212,F$2,FALSE)</f>
        <v>2623669000</v>
      </c>
      <c r="G4" s="131">
        <f>VLOOKUP($D4,Résultats!$B$2:$AX$212,G$2,FALSE)/1000000</f>
        <v>2670.7684170000002</v>
      </c>
      <c r="H4" s="22">
        <f>VLOOKUP($D4,Résultats!$B$2:$AX$212,H$2,FALSE)/1000000</f>
        <v>2685.0923619999999</v>
      </c>
      <c r="I4" s="132">
        <f>VLOOKUP($D4,Résultats!$B$2:$AX$212,I$2,FALSE)/1000000</f>
        <v>2699.0781609999999</v>
      </c>
      <c r="J4" s="131">
        <f>VLOOKUP($D4,Résultats!$B$2:$AX$212,J$2,FALSE)/1000000</f>
        <v>2712.2395019999999</v>
      </c>
      <c r="K4" s="22">
        <f>VLOOKUP($D4,Résultats!$B$2:$AX$212,K$2,FALSE)/1000000</f>
        <v>2724.9316829999998</v>
      </c>
      <c r="L4" s="22">
        <f>VLOOKUP($D4,Résultats!$B$2:$AX$212,L$2,FALSE)/1000000</f>
        <v>2739.2148560000001</v>
      </c>
      <c r="M4" s="22">
        <f>VLOOKUP($D4,Résultats!$B$2:$AX$212,M$2,FALSE)/1000000</f>
        <v>2753.9257499999999</v>
      </c>
      <c r="N4" s="132">
        <f>VLOOKUP($D4,Résultats!$B$2:$AX$212,N$2,FALSE)/1000000</f>
        <v>2768.2532679999999</v>
      </c>
      <c r="O4" s="131">
        <f>VLOOKUP($D4,Résultats!$B$2:$AX$212,O$2,FALSE)/1000000</f>
        <v>2782.316104</v>
      </c>
      <c r="P4" s="22">
        <f>VLOOKUP($D4,Résultats!$B$2:$AX$212,P$2,FALSE)/1000000</f>
        <v>2796.0704919999998</v>
      </c>
      <c r="Q4" s="22">
        <f>VLOOKUP($D4,Résultats!$B$2:$AX$212,Q$2,FALSE)/1000000</f>
        <v>2809.6777120000002</v>
      </c>
      <c r="R4" s="22">
        <f>VLOOKUP($D4,Résultats!$B$2:$AX$212,R$2,FALSE)/1000000</f>
        <v>2823.012365</v>
      </c>
      <c r="S4" s="132">
        <f>VLOOKUP($D4,Résultats!$B$2:$AX$212,S$2,FALSE)/1000000</f>
        <v>2836.0302510000001</v>
      </c>
      <c r="T4" s="139">
        <f>VLOOKUP($D4,Résultats!$B$2:$AX$212,T$2,FALSE)/1000000</f>
        <v>2898.1448399999999</v>
      </c>
      <c r="U4" s="139">
        <f>VLOOKUP($D4,Résultats!$B$2:$AX$212,U$2,FALSE)/1000000</f>
        <v>2953.4412219999999</v>
      </c>
      <c r="V4" s="22">
        <f>VLOOKUP($D4,Résultats!$B$2:$AX$212,V$2,FALSE)/1000000</f>
        <v>3001.8706529999999</v>
      </c>
      <c r="W4" s="139">
        <f>VLOOKUP($D4,Résultats!$B$2:$AX$212,W$2,FALSE)/1000000</f>
        <v>3045.1080000000002</v>
      </c>
      <c r="X4" s="3"/>
      <c r="AG4" s="14"/>
      <c r="AH4" s="102"/>
      <c r="AI4" s="102"/>
      <c r="AJ4" s="102"/>
      <c r="AK4" s="102"/>
      <c r="AL4" s="102"/>
    </row>
    <row r="5" spans="1:38" x14ac:dyDescent="0.25">
      <c r="A5" s="3"/>
      <c r="B5" s="241"/>
      <c r="C5" s="56" t="s">
        <v>27</v>
      </c>
      <c r="D5" s="16" t="s">
        <v>82</v>
      </c>
      <c r="E5" s="31">
        <f>VLOOKUP($D5,Résultats!$B$2:$AX$212,E$2,FALSE)</f>
        <v>661127</v>
      </c>
      <c r="F5" s="31">
        <f>VLOOKUP($D5,Résultats!$B$2:$AX$212,F$2,FALSE)</f>
        <v>82739359.650000006</v>
      </c>
      <c r="G5" s="126">
        <f>VLOOKUP($D5,Résultats!$B$2:$AX$212,G$2,FALSE)/1000000</f>
        <v>127.9438767</v>
      </c>
      <c r="H5" s="31">
        <f>VLOOKUP($D5,Résultats!$B$2:$AX$212,H$2,FALSE)/1000000</f>
        <v>144.79140419999999</v>
      </c>
      <c r="I5" s="127">
        <f>VLOOKUP($D5,Résultats!$B$2:$AX$212,I$2,FALSE)/1000000</f>
        <v>164.05601250000001</v>
      </c>
      <c r="J5" s="126">
        <f>VLOOKUP($D5,Résultats!$B$2:$AX$212,J$2,FALSE)/1000000</f>
        <v>184.2261216</v>
      </c>
      <c r="K5" s="31">
        <f>VLOOKUP($D5,Résultats!$B$2:$AX$212,K$2,FALSE)/1000000</f>
        <v>207.4917035</v>
      </c>
      <c r="L5" s="31">
        <f>VLOOKUP($D5,Résultats!$B$2:$AX$212,L$2,FALSE)/1000000</f>
        <v>232.4234251</v>
      </c>
      <c r="M5" s="31">
        <f>VLOOKUP($D5,Résultats!$B$2:$AX$212,M$2,FALSE)/1000000</f>
        <v>260.74312989999999</v>
      </c>
      <c r="N5" s="127">
        <f>VLOOKUP($D5,Résultats!$B$2:$AX$212,N$2,FALSE)/1000000</f>
        <v>291.6403454</v>
      </c>
      <c r="O5" s="126">
        <f>VLOOKUP($D5,Résultats!$B$2:$AX$212,O$2,FALSE)/1000000</f>
        <v>325.67699770000002</v>
      </c>
      <c r="P5" s="31">
        <f>VLOOKUP($D5,Résultats!$B$2:$AX$212,P$2,FALSE)/1000000</f>
        <v>361.65154110000003</v>
      </c>
      <c r="Q5" s="31">
        <f>VLOOKUP($D5,Résultats!$B$2:$AX$212,Q$2,FALSE)/1000000</f>
        <v>398.18441799999999</v>
      </c>
      <c r="R5" s="31">
        <f>VLOOKUP($D5,Résultats!$B$2:$AX$212,R$2,FALSE)/1000000</f>
        <v>434.67341449999998</v>
      </c>
      <c r="S5" s="127">
        <f>VLOOKUP($D5,Résultats!$B$2:$AX$212,S$2,FALSE)/1000000</f>
        <v>470.81155260000003</v>
      </c>
      <c r="T5" s="130">
        <f>VLOOKUP($D5,Résultats!$B$2:$AX$212,T$2,FALSE)/1000000</f>
        <v>643.41712860000007</v>
      </c>
      <c r="U5" s="130">
        <f>VLOOKUP($D5,Résultats!$B$2:$AX$212,U$2,FALSE)/1000000</f>
        <v>801.00235199999997</v>
      </c>
      <c r="V5" s="31">
        <f>VLOOKUP($D5,Résultats!$B$2:$AX$212,V$2,FALSE)/1000000</f>
        <v>950.36651649999999</v>
      </c>
      <c r="W5" s="130">
        <f>VLOOKUP($D5,Résultats!$B$2:$AX$212,W$2,FALSE)/1000000</f>
        <v>1099.1122250000001</v>
      </c>
      <c r="X5" s="3"/>
      <c r="AG5" s="14"/>
      <c r="AH5" s="42"/>
      <c r="AI5" s="42"/>
      <c r="AJ5" s="42"/>
      <c r="AK5" s="42"/>
      <c r="AL5" s="42"/>
    </row>
    <row r="6" spans="1:38" x14ac:dyDescent="0.25">
      <c r="A6" s="3"/>
      <c r="B6" s="241"/>
      <c r="C6" s="56" t="s">
        <v>28</v>
      </c>
      <c r="D6" s="16" t="s">
        <v>83</v>
      </c>
      <c r="E6" s="31">
        <f>VLOOKUP($D6,Résultats!$B$2:$AX$212,E$2,FALSE)</f>
        <v>42391824</v>
      </c>
      <c r="F6" s="31">
        <f>VLOOKUP($D6,Résultats!$B$2:$AX$212,F$2,FALSE)</f>
        <v>57004756.020000003</v>
      </c>
      <c r="G6" s="126">
        <f>VLOOKUP($D6,Résultats!$B$2:$AX$212,G$2,FALSE)/1000000</f>
        <v>59.633024470000002</v>
      </c>
      <c r="H6" s="31">
        <f>VLOOKUP($D6,Résultats!$B$2:$AX$212,H$2,FALSE)/1000000</f>
        <v>63.438106820000002</v>
      </c>
      <c r="I6" s="127">
        <f>VLOOKUP($D6,Résultats!$B$2:$AX$212,I$2,FALSE)/1000000</f>
        <v>66.860734390000005</v>
      </c>
      <c r="J6" s="126">
        <f>VLOOKUP($D6,Résultats!$B$2:$AX$212,J$2,FALSE)/1000000</f>
        <v>71.656345459999898</v>
      </c>
      <c r="K6" s="31">
        <f>VLOOKUP($D6,Résultats!$B$2:$AX$212,K$2,FALSE)/1000000</f>
        <v>76.449492390000003</v>
      </c>
      <c r="L6" s="31">
        <f>VLOOKUP($D6,Résultats!$B$2:$AX$212,L$2,FALSE)/1000000</f>
        <v>85.874119530000002</v>
      </c>
      <c r="M6" s="31">
        <f>VLOOKUP($D6,Résultats!$B$2:$AX$212,M$2,FALSE)/1000000</f>
        <v>95.646725650000008</v>
      </c>
      <c r="N6" s="127">
        <f>VLOOKUP($D6,Résultats!$B$2:$AX$212,N$2,FALSE)/1000000</f>
        <v>104.3191602</v>
      </c>
      <c r="O6" s="126">
        <f>VLOOKUP($D6,Résultats!$B$2:$AX$212,O$2,FALSE)/1000000</f>
        <v>110.6331268</v>
      </c>
      <c r="P6" s="31">
        <f>VLOOKUP($D6,Résultats!$B$2:$AX$212,P$2,FALSE)/1000000</f>
        <v>113.53939609999999</v>
      </c>
      <c r="Q6" s="31">
        <f>VLOOKUP($D6,Résultats!$B$2:$AX$212,Q$2,FALSE)/1000000</f>
        <v>114.93513340000001</v>
      </c>
      <c r="R6" s="31">
        <f>VLOOKUP($D6,Résultats!$B$2:$AX$212,R$2,FALSE)/1000000</f>
        <v>115.35474790000001</v>
      </c>
      <c r="S6" s="127">
        <f>VLOOKUP($D6,Résultats!$B$2:$AX$212,S$2,FALSE)/1000000</f>
        <v>115.23441099999999</v>
      </c>
      <c r="T6" s="130">
        <f>VLOOKUP($D6,Résultats!$B$2:$AX$212,T$2,FALSE)/1000000</f>
        <v>109.96332079999999</v>
      </c>
      <c r="U6" s="130">
        <f>VLOOKUP($D6,Résultats!$B$2:$AX$212,U$2,FALSE)/1000000</f>
        <v>102.93656870000001</v>
      </c>
      <c r="V6" s="31">
        <f>VLOOKUP($D6,Résultats!$B$2:$AX$212,V$2,FALSE)/1000000</f>
        <v>99.165494709999905</v>
      </c>
      <c r="W6" s="130">
        <f>VLOOKUP($D6,Résultats!$B$2:$AX$212,W$2,FALSE)/1000000</f>
        <v>98.780867749999999</v>
      </c>
      <c r="X6" s="3"/>
    </row>
    <row r="7" spans="1:38" x14ac:dyDescent="0.25">
      <c r="A7" s="3"/>
      <c r="B7" s="241"/>
      <c r="C7" s="56" t="s">
        <v>29</v>
      </c>
      <c r="D7" s="16" t="s">
        <v>84</v>
      </c>
      <c r="E7" s="31">
        <f>VLOOKUP($D7,Résultats!$B$2:$AX$212,E$2,FALSE)</f>
        <v>300942006</v>
      </c>
      <c r="F7" s="31">
        <f>VLOOKUP($D7,Résultats!$B$2:$AX$212,F$2,FALSE)</f>
        <v>505211245.89999998</v>
      </c>
      <c r="G7" s="126">
        <f>VLOOKUP($D7,Résultats!$B$2:$AX$212,G$2,FALSE)/1000000</f>
        <v>535.64906789999998</v>
      </c>
      <c r="H7" s="31">
        <f>VLOOKUP($D7,Résultats!$B$2:$AX$212,H$2,FALSE)/1000000</f>
        <v>550.60522609999998</v>
      </c>
      <c r="I7" s="127">
        <f>VLOOKUP($D7,Résultats!$B$2:$AX$212,I$2,FALSE)/1000000</f>
        <v>566.36667110000008</v>
      </c>
      <c r="J7" s="126">
        <f>VLOOKUP($D7,Résultats!$B$2:$AX$212,J$2,FALSE)/1000000</f>
        <v>585.21629089999999</v>
      </c>
      <c r="K7" s="31">
        <f>VLOOKUP($D7,Résultats!$B$2:$AX$212,K$2,FALSE)/1000000</f>
        <v>604.20553460000008</v>
      </c>
      <c r="L7" s="31">
        <f>VLOOKUP($D7,Résultats!$B$2:$AX$212,L$2,FALSE)/1000000</f>
        <v>627.31796039999995</v>
      </c>
      <c r="M7" s="31">
        <f>VLOOKUP($D7,Résultats!$B$2:$AX$212,M$2,FALSE)/1000000</f>
        <v>650.66901499999994</v>
      </c>
      <c r="N7" s="127">
        <f>VLOOKUP($D7,Résultats!$B$2:$AX$212,N$2,FALSE)/1000000</f>
        <v>674.61493710000002</v>
      </c>
      <c r="O7" s="126">
        <f>VLOOKUP($D7,Résultats!$B$2:$AX$212,O$2,FALSE)/1000000</f>
        <v>695.81366989999992</v>
      </c>
      <c r="P7" s="31">
        <f>VLOOKUP($D7,Résultats!$B$2:$AX$212,P$2,FALSE)/1000000</f>
        <v>713.45479420000004</v>
      </c>
      <c r="Q7" s="31">
        <f>VLOOKUP($D7,Résultats!$B$2:$AX$212,Q$2,FALSE)/1000000</f>
        <v>727.15801579999993</v>
      </c>
      <c r="R7" s="31">
        <f>VLOOKUP($D7,Résultats!$B$2:$AX$212,R$2,FALSE)/1000000</f>
        <v>737.54893070000003</v>
      </c>
      <c r="S7" s="127">
        <f>VLOOKUP($D7,Résultats!$B$2:$AX$212,S$2,FALSE)/1000000</f>
        <v>745.36500990000002</v>
      </c>
      <c r="T7" s="130">
        <f>VLOOKUP($D7,Résultats!$B$2:$AX$212,T$2,FALSE)/1000000</f>
        <v>764.44760659999997</v>
      </c>
      <c r="U7" s="130">
        <f>VLOOKUP($D7,Résultats!$B$2:$AX$212,U$2,FALSE)/1000000</f>
        <v>769.05583229999991</v>
      </c>
      <c r="V7" s="31">
        <f>VLOOKUP($D7,Résultats!$B$2:$AX$212,V$2,FALSE)/1000000</f>
        <v>767.97703049999996</v>
      </c>
      <c r="W7" s="130">
        <f>VLOOKUP($D7,Résultats!$B$2:$AX$212,W$2,FALSE)/1000000</f>
        <v>764.16791499999999</v>
      </c>
      <c r="X7" s="3"/>
    </row>
    <row r="8" spans="1:38" x14ac:dyDescent="0.25">
      <c r="A8" s="3"/>
      <c r="B8" s="241"/>
      <c r="C8" s="56" t="s">
        <v>30</v>
      </c>
      <c r="D8" s="16" t="s">
        <v>85</v>
      </c>
      <c r="E8" s="31">
        <f>VLOOKUP($D8,Résultats!$B$2:$AX$212,E$2,FALSE)</f>
        <v>661409532</v>
      </c>
      <c r="F8" s="31">
        <f>VLOOKUP($D8,Résultats!$B$2:$AX$212,F$2,FALSE)</f>
        <v>834513592</v>
      </c>
      <c r="G8" s="126">
        <f>VLOOKUP($D8,Résultats!$B$2:$AX$212,G$2,FALSE)/1000000</f>
        <v>849.2086127</v>
      </c>
      <c r="H8" s="31">
        <f>VLOOKUP($D8,Résultats!$B$2:$AX$212,H$2,FALSE)/1000000</f>
        <v>852.97160599999995</v>
      </c>
      <c r="I8" s="127">
        <f>VLOOKUP($D8,Résultats!$B$2:$AX$212,I$2,FALSE)/1000000</f>
        <v>856.44432700000004</v>
      </c>
      <c r="J8" s="126">
        <f>VLOOKUP($D8,Résultats!$B$2:$AX$212,J$2,FALSE)/1000000</f>
        <v>858.59529459999999</v>
      </c>
      <c r="K8" s="31">
        <f>VLOOKUP($D8,Résultats!$B$2:$AX$212,K$2,FALSE)/1000000</f>
        <v>859.33733360000008</v>
      </c>
      <c r="L8" s="31">
        <f>VLOOKUP($D8,Résultats!$B$2:$AX$212,L$2,FALSE)/1000000</f>
        <v>855.80643689999999</v>
      </c>
      <c r="M8" s="31">
        <f>VLOOKUP($D8,Résultats!$B$2:$AX$212,M$2,FALSE)/1000000</f>
        <v>847.87912370000004</v>
      </c>
      <c r="N8" s="127">
        <f>VLOOKUP($D8,Résultats!$B$2:$AX$212,N$2,FALSE)/1000000</f>
        <v>835.9037687</v>
      </c>
      <c r="O8" s="126">
        <f>VLOOKUP($D8,Résultats!$B$2:$AX$212,O$2,FALSE)/1000000</f>
        <v>822.65641170000004</v>
      </c>
      <c r="P8" s="31">
        <f>VLOOKUP($D8,Résultats!$B$2:$AX$212,P$2,FALSE)/1000000</f>
        <v>809.48625320000008</v>
      </c>
      <c r="Q8" s="31">
        <f>VLOOKUP($D8,Résultats!$B$2:$AX$212,Q$2,FALSE)/1000000</f>
        <v>797.33345579999991</v>
      </c>
      <c r="R8" s="31">
        <f>VLOOKUP($D8,Résultats!$B$2:$AX$212,R$2,FALSE)/1000000</f>
        <v>786.2614562</v>
      </c>
      <c r="S8" s="127">
        <f>VLOOKUP($D8,Résultats!$B$2:$AX$212,S$2,FALSE)/1000000</f>
        <v>776.09004560000005</v>
      </c>
      <c r="T8" s="130">
        <f>VLOOKUP($D8,Résultats!$B$2:$AX$212,T$2,FALSE)/1000000</f>
        <v>735.91737760000001</v>
      </c>
      <c r="U8" s="130">
        <f>VLOOKUP($D8,Résultats!$B$2:$AX$212,U$2,FALSE)/1000000</f>
        <v>703.67371300000002</v>
      </c>
      <c r="V8" s="31">
        <f>VLOOKUP($D8,Résultats!$B$2:$AX$212,V$2,FALSE)/1000000</f>
        <v>668.85574810000003</v>
      </c>
      <c r="W8" s="130">
        <f>VLOOKUP($D8,Résultats!$B$2:$AX$212,W$2,FALSE)/1000000</f>
        <v>628.27290329999994</v>
      </c>
      <c r="X8" s="3"/>
    </row>
    <row r="9" spans="1:38" x14ac:dyDescent="0.25">
      <c r="A9" s="3"/>
      <c r="B9" s="241"/>
      <c r="C9" s="56" t="s">
        <v>31</v>
      </c>
      <c r="D9" s="16" t="s">
        <v>86</v>
      </c>
      <c r="E9" s="31">
        <f>VLOOKUP($D9,Résultats!$B$2:$AX$212,E$2,FALSE)</f>
        <v>786713699</v>
      </c>
      <c r="F9" s="31">
        <f>VLOOKUP($D9,Résultats!$B$2:$AX$212,F$2,FALSE)</f>
        <v>678004814.29999995</v>
      </c>
      <c r="G9" s="126">
        <f>VLOOKUP($D9,Résultats!$B$2:$AX$212,G$2,FALSE)/1000000</f>
        <v>659.32720560000007</v>
      </c>
      <c r="H9" s="31">
        <f>VLOOKUP($D9,Résultats!$B$2:$AX$212,H$2,FALSE)/1000000</f>
        <v>647.13478129999999</v>
      </c>
      <c r="I9" s="127">
        <f>VLOOKUP($D9,Résultats!$B$2:$AX$212,I$2,FALSE)/1000000</f>
        <v>633.11974139999995</v>
      </c>
      <c r="J9" s="126">
        <f>VLOOKUP($D9,Résultats!$B$2:$AX$212,J$2,FALSE)/1000000</f>
        <v>616.10421710000003</v>
      </c>
      <c r="K9" s="31">
        <f>VLOOKUP($D9,Résultats!$B$2:$AX$212,K$2,FALSE)/1000000</f>
        <v>597.55665829999998</v>
      </c>
      <c r="L9" s="31">
        <f>VLOOKUP($D9,Résultats!$B$2:$AX$212,L$2,FALSE)/1000000</f>
        <v>575.99615670000003</v>
      </c>
      <c r="M9" s="31">
        <f>VLOOKUP($D9,Résultats!$B$2:$AX$212,M$2,FALSE)/1000000</f>
        <v>554.65077220000001</v>
      </c>
      <c r="N9" s="127">
        <f>VLOOKUP($D9,Résultats!$B$2:$AX$212,N$2,FALSE)/1000000</f>
        <v>534.15743239999995</v>
      </c>
      <c r="O9" s="126">
        <f>VLOOKUP($D9,Résultats!$B$2:$AX$212,O$2,FALSE)/1000000</f>
        <v>515.2811054</v>
      </c>
      <c r="P9" s="31">
        <f>VLOOKUP($D9,Résultats!$B$2:$AX$212,P$2,FALSE)/1000000</f>
        <v>499.12317089999999</v>
      </c>
      <c r="Q9" s="31">
        <f>VLOOKUP($D9,Résultats!$B$2:$AX$212,Q$2,FALSE)/1000000</f>
        <v>485.06125070000002</v>
      </c>
      <c r="R9" s="31">
        <f>VLOOKUP($D9,Résultats!$B$2:$AX$212,R$2,FALSE)/1000000</f>
        <v>472.65922460000002</v>
      </c>
      <c r="S9" s="127">
        <f>VLOOKUP($D9,Résultats!$B$2:$AX$212,S$2,FALSE)/1000000</f>
        <v>461.4874724</v>
      </c>
      <c r="T9" s="130">
        <f>VLOOKUP($D9,Résultats!$B$2:$AX$212,T$2,FALSE)/1000000</f>
        <v>415.67074350000001</v>
      </c>
      <c r="U9" s="130">
        <f>VLOOKUP($D9,Résultats!$B$2:$AX$212,U$2,FALSE)/1000000</f>
        <v>378.1706398</v>
      </c>
      <c r="V9" s="31">
        <f>VLOOKUP($D9,Résultats!$B$2:$AX$212,V$2,FALSE)/1000000</f>
        <v>343.37153619999998</v>
      </c>
      <c r="W9" s="130">
        <f>VLOOKUP($D9,Résultats!$B$2:$AX$212,W$2,FALSE)/1000000</f>
        <v>308.57156360000005</v>
      </c>
      <c r="X9" s="3"/>
    </row>
    <row r="10" spans="1:38" x14ac:dyDescent="0.25">
      <c r="A10" s="3"/>
      <c r="B10" s="241"/>
      <c r="C10" s="56" t="s">
        <v>32</v>
      </c>
      <c r="D10" s="16" t="s">
        <v>87</v>
      </c>
      <c r="E10" s="31">
        <f>VLOOKUP($D10,Résultats!$B$2:$AX$212,E$2,FALSE)</f>
        <v>412154138</v>
      </c>
      <c r="F10" s="31">
        <f>VLOOKUP($D10,Résultats!$B$2:$AX$212,F$2,FALSE)</f>
        <v>347603155.30000001</v>
      </c>
      <c r="G10" s="126">
        <f>VLOOKUP($D10,Résultats!$B$2:$AX$212,G$2,FALSE)/1000000</f>
        <v>335.05737349999998</v>
      </c>
      <c r="H10" s="31">
        <f>VLOOKUP($D10,Résultats!$B$2:$AX$212,H$2,FALSE)/1000000</f>
        <v>327.73762920000001</v>
      </c>
      <c r="I10" s="127">
        <f>VLOOKUP($D10,Résultats!$B$2:$AX$212,I$2,FALSE)/1000000</f>
        <v>319.40185080000003</v>
      </c>
      <c r="J10" s="126">
        <f>VLOOKUP($D10,Résultats!$B$2:$AX$212,J$2,FALSE)/1000000</f>
        <v>309.5234327</v>
      </c>
      <c r="K10" s="31">
        <f>VLOOKUP($D10,Résultats!$B$2:$AX$212,K$2,FALSE)/1000000</f>
        <v>298.78862650000002</v>
      </c>
      <c r="L10" s="31">
        <f>VLOOKUP($D10,Résultats!$B$2:$AX$212,L$2,FALSE)/1000000</f>
        <v>286.64071569999999</v>
      </c>
      <c r="M10" s="31">
        <f>VLOOKUP($D10,Résultats!$B$2:$AX$212,M$2,FALSE)/1000000</f>
        <v>274.68231280000003</v>
      </c>
      <c r="N10" s="127">
        <f>VLOOKUP($D10,Résultats!$B$2:$AX$212,N$2,FALSE)/1000000</f>
        <v>263.07589039999999</v>
      </c>
      <c r="O10" s="126">
        <f>VLOOKUP($D10,Résultats!$B$2:$AX$212,O$2,FALSE)/1000000</f>
        <v>252.2653316</v>
      </c>
      <c r="P10" s="31">
        <f>VLOOKUP($D10,Résultats!$B$2:$AX$212,P$2,FALSE)/1000000</f>
        <v>242.77781090000002</v>
      </c>
      <c r="Q10" s="31">
        <f>VLOOKUP($D10,Résultats!$B$2:$AX$212,Q$2,FALSE)/1000000</f>
        <v>234.4038357</v>
      </c>
      <c r="R10" s="31">
        <f>VLOOKUP($D10,Résultats!$B$2:$AX$212,R$2,FALSE)/1000000</f>
        <v>226.94056790000002</v>
      </c>
      <c r="S10" s="127">
        <f>VLOOKUP($D10,Résultats!$B$2:$AX$212,S$2,FALSE)/1000000</f>
        <v>220.17741169999999</v>
      </c>
      <c r="T10" s="130">
        <f>VLOOKUP($D10,Résultats!$B$2:$AX$212,T$2,FALSE)/1000000</f>
        <v>192.41402530000002</v>
      </c>
      <c r="U10" s="130">
        <f>VLOOKUP($D10,Résultats!$B$2:$AX$212,U$2,FALSE)/1000000</f>
        <v>169.79821440000001</v>
      </c>
      <c r="V10" s="31">
        <f>VLOOKUP($D10,Résultats!$B$2:$AX$212,V$2,FALSE)/1000000</f>
        <v>149.07788059999999</v>
      </c>
      <c r="W10" s="130">
        <f>VLOOKUP($D10,Résultats!$B$2:$AX$212,W$2,FALSE)/1000000</f>
        <v>128.7548309</v>
      </c>
      <c r="X10" s="3"/>
    </row>
    <row r="11" spans="1:38" x14ac:dyDescent="0.25">
      <c r="A11" s="3"/>
      <c r="B11" s="241"/>
      <c r="C11" s="80" t="s">
        <v>33</v>
      </c>
      <c r="D11" s="32" t="s">
        <v>88</v>
      </c>
      <c r="E11" s="20">
        <f>VLOOKUP($D11,Résultats!$B$2:$AX$212,E$2,FALSE)</f>
        <v>188893454</v>
      </c>
      <c r="F11" s="20">
        <f>VLOOKUP($D11,Résultats!$B$2:$AX$212,F$2,FALSE)</f>
        <v>118592076.8</v>
      </c>
      <c r="G11" s="113">
        <f>VLOOKUP($D11,Résultats!$B$2:$AX$212,G$2,FALSE)/1000000</f>
        <v>103.94925590000001</v>
      </c>
      <c r="H11" s="20">
        <f>VLOOKUP($D11,Résultats!$B$2:$AX$212,H$2,FALSE)/1000000</f>
        <v>98.413608809999999</v>
      </c>
      <c r="I11" s="114">
        <f>VLOOKUP($D11,Résultats!$B$2:$AX$212,I$2,FALSE)/1000000</f>
        <v>92.828824280000006</v>
      </c>
      <c r="J11" s="113">
        <f>VLOOKUP($D11,Résultats!$B$2:$AX$212,J$2,FALSE)/1000000</f>
        <v>86.91780012000001</v>
      </c>
      <c r="K11" s="20">
        <f>VLOOKUP($D11,Résultats!$B$2:$AX$212,K$2,FALSE)/1000000</f>
        <v>81.102333860000002</v>
      </c>
      <c r="L11" s="20">
        <f>VLOOKUP($D11,Résultats!$B$2:$AX$212,L$2,FALSE)/1000000</f>
        <v>75.156041760000008</v>
      </c>
      <c r="M11" s="20">
        <f>VLOOKUP($D11,Résultats!$B$2:$AX$212,M$2,FALSE)/1000000</f>
        <v>69.65467120000001</v>
      </c>
      <c r="N11" s="114">
        <f>VLOOKUP($D11,Résultats!$B$2:$AX$212,N$2,FALSE)/1000000</f>
        <v>64.54173372999999</v>
      </c>
      <c r="O11" s="113">
        <f>VLOOKUP($D11,Résultats!$B$2:$AX$212,O$2,FALSE)/1000000</f>
        <v>59.989461270000007</v>
      </c>
      <c r="P11" s="20">
        <f>VLOOKUP($D11,Résultats!$B$2:$AX$212,P$2,FALSE)/1000000</f>
        <v>56.037525209999998</v>
      </c>
      <c r="Q11" s="20">
        <f>VLOOKUP($D11,Résultats!$B$2:$AX$212,Q$2,FALSE)/1000000</f>
        <v>52.601602640000003</v>
      </c>
      <c r="R11" s="20">
        <f>VLOOKUP($D11,Résultats!$B$2:$AX$212,R$2,FALSE)/1000000</f>
        <v>49.574023529999998</v>
      </c>
      <c r="S11" s="114">
        <f>VLOOKUP($D11,Résultats!$B$2:$AX$212,S$2,FALSE)/1000000</f>
        <v>46.864347680000002</v>
      </c>
      <c r="T11" s="122">
        <f>VLOOKUP($D11,Résultats!$B$2:$AX$212,T$2,FALSE)/1000000</f>
        <v>36.314637770000004</v>
      </c>
      <c r="U11" s="122">
        <f>VLOOKUP($D11,Résultats!$B$2:$AX$212,U$2,FALSE)/1000000</f>
        <v>28.803901399999997</v>
      </c>
      <c r="V11" s="20">
        <f>VLOOKUP($D11,Résultats!$B$2:$AX$212,V$2,FALSE)/1000000</f>
        <v>23.056446519999998</v>
      </c>
      <c r="W11" s="122">
        <f>VLOOKUP($D11,Résultats!$B$2:$AX$212,W$2,FALSE)/1000000</f>
        <v>18.415522239999998</v>
      </c>
      <c r="X11" s="3"/>
    </row>
    <row r="12" spans="1:3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3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38" x14ac:dyDescent="0.25">
      <c r="A14" s="3"/>
      <c r="B14" s="3"/>
      <c r="C14" s="66"/>
      <c r="D14" s="12"/>
      <c r="E14" s="30">
        <v>2006</v>
      </c>
      <c r="F14" s="30">
        <v>2015</v>
      </c>
      <c r="G14" s="26">
        <v>2018</v>
      </c>
      <c r="H14" s="4">
        <v>2019</v>
      </c>
      <c r="I14" s="108">
        <v>2020</v>
      </c>
      <c r="J14" s="116">
        <v>2021</v>
      </c>
      <c r="K14" s="33">
        <v>2022</v>
      </c>
      <c r="L14" s="4">
        <v>2023</v>
      </c>
      <c r="M14" s="33">
        <v>2024</v>
      </c>
      <c r="N14" s="108">
        <v>2025</v>
      </c>
      <c r="O14" s="116">
        <v>2026</v>
      </c>
      <c r="P14" s="4">
        <v>2027</v>
      </c>
      <c r="Q14" s="33">
        <v>2028</v>
      </c>
      <c r="R14" s="33">
        <v>2029</v>
      </c>
      <c r="S14" s="108">
        <v>2030</v>
      </c>
      <c r="T14" s="4">
        <v>2035</v>
      </c>
      <c r="U14" s="118">
        <v>2040</v>
      </c>
      <c r="V14" s="4">
        <v>2045</v>
      </c>
      <c r="W14" s="118">
        <v>2050</v>
      </c>
      <c r="X14" s="3"/>
    </row>
    <row r="15" spans="1:38" ht="15.75" thickBot="1" x14ac:dyDescent="0.3">
      <c r="A15" s="3"/>
      <c r="B15" s="242" t="s">
        <v>247</v>
      </c>
      <c r="C15" s="5" t="s">
        <v>44</v>
      </c>
      <c r="D15" s="13" t="s">
        <v>81</v>
      </c>
      <c r="E15" s="22">
        <f>E4/100</f>
        <v>23931657.800000001</v>
      </c>
      <c r="F15" s="22">
        <f>F4/100</f>
        <v>26236690</v>
      </c>
      <c r="G15" s="131">
        <f>G4*1000/100</f>
        <v>26707.684170000004</v>
      </c>
      <c r="H15" s="22">
        <f t="shared" ref="H15:W15" si="1">H4*1000/100</f>
        <v>26850.923619999998</v>
      </c>
      <c r="I15" s="132">
        <f t="shared" si="1"/>
        <v>26990.781609999998</v>
      </c>
      <c r="J15" s="131">
        <f t="shared" si="1"/>
        <v>27122.39502</v>
      </c>
      <c r="K15" s="22">
        <f t="shared" si="1"/>
        <v>27249.316829999996</v>
      </c>
      <c r="L15" s="22">
        <f t="shared" si="1"/>
        <v>27392.148560000001</v>
      </c>
      <c r="M15" s="22">
        <f t="shared" si="1"/>
        <v>27539.2575</v>
      </c>
      <c r="N15" s="132">
        <f t="shared" si="1"/>
        <v>27682.53268</v>
      </c>
      <c r="O15" s="131">
        <f t="shared" si="1"/>
        <v>27823.161039999999</v>
      </c>
      <c r="P15" s="22">
        <f t="shared" si="1"/>
        <v>27960.704919999996</v>
      </c>
      <c r="Q15" s="22">
        <f t="shared" si="1"/>
        <v>28096.777120000002</v>
      </c>
      <c r="R15" s="22">
        <f t="shared" si="1"/>
        <v>28230.123650000001</v>
      </c>
      <c r="S15" s="132">
        <f t="shared" si="1"/>
        <v>28360.302510000001</v>
      </c>
      <c r="T15" s="22">
        <f t="shared" si="1"/>
        <v>28981.448399999997</v>
      </c>
      <c r="U15" s="139">
        <f t="shared" si="1"/>
        <v>29534.412220000002</v>
      </c>
      <c r="V15" s="22">
        <f t="shared" si="1"/>
        <v>30018.706529999999</v>
      </c>
      <c r="W15" s="139">
        <f t="shared" si="1"/>
        <v>30451.08</v>
      </c>
      <c r="X15" s="3"/>
      <c r="Y15" s="51" t="s">
        <v>248</v>
      </c>
    </row>
    <row r="16" spans="1:38" x14ac:dyDescent="0.25">
      <c r="A16" s="3"/>
      <c r="B16" s="241"/>
      <c r="C16" s="56" t="s">
        <v>27</v>
      </c>
      <c r="D16" s="16" t="s">
        <v>82</v>
      </c>
      <c r="E16" s="98">
        <f>E5/E$4</f>
        <v>2.7625624832392512E-4</v>
      </c>
      <c r="F16" s="98">
        <f>F5/F$4</f>
        <v>3.1535746182159416E-2</v>
      </c>
      <c r="G16" s="133">
        <f>G5/G$4</f>
        <v>4.7905267969177122E-2</v>
      </c>
      <c r="H16" s="98">
        <f t="shared" ref="H16:W16" si="2">H5/H$4</f>
        <v>5.3924180132169319E-2</v>
      </c>
      <c r="I16" s="134">
        <f t="shared" si="2"/>
        <v>6.0782238495537967E-2</v>
      </c>
      <c r="J16" s="133">
        <f t="shared" si="2"/>
        <v>6.7923987341144479E-2</v>
      </c>
      <c r="K16" s="98">
        <f t="shared" si="2"/>
        <v>7.6145653410129924E-2</v>
      </c>
      <c r="L16" s="98">
        <f t="shared" si="2"/>
        <v>8.4850381338615222E-2</v>
      </c>
      <c r="M16" s="98">
        <f t="shared" si="2"/>
        <v>9.4680522849971541E-2</v>
      </c>
      <c r="N16" s="134">
        <f t="shared" si="2"/>
        <v>0.10535175692602126</v>
      </c>
      <c r="O16" s="133">
        <f t="shared" si="2"/>
        <v>0.11705247913124972</v>
      </c>
      <c r="P16" s="98">
        <f t="shared" si="2"/>
        <v>0.12934278378701192</v>
      </c>
      <c r="Q16" s="98">
        <f t="shared" si="2"/>
        <v>0.14171889405655788</v>
      </c>
      <c r="R16" s="98">
        <f t="shared" si="2"/>
        <v>0.15397503032190932</v>
      </c>
      <c r="S16" s="134">
        <f t="shared" si="2"/>
        <v>0.16601076537670542</v>
      </c>
      <c r="T16" s="98">
        <f t="shared" si="2"/>
        <v>0.22200999747134795</v>
      </c>
      <c r="U16" s="140">
        <f t="shared" si="2"/>
        <v>0.27120985040548068</v>
      </c>
      <c r="V16" s="98">
        <f t="shared" si="2"/>
        <v>0.31659142793185502</v>
      </c>
      <c r="W16" s="140">
        <f t="shared" si="2"/>
        <v>0.36094359379043373</v>
      </c>
      <c r="X16" s="3"/>
      <c r="Y16" s="158"/>
      <c r="Z16" s="159">
        <v>2020</v>
      </c>
      <c r="AA16" s="159">
        <v>2030</v>
      </c>
      <c r="AB16" s="160">
        <v>2050</v>
      </c>
    </row>
    <row r="17" spans="1:28" x14ac:dyDescent="0.25">
      <c r="A17" s="3"/>
      <c r="B17" s="241"/>
      <c r="C17" s="56" t="s">
        <v>28</v>
      </c>
      <c r="D17" s="16" t="s">
        <v>83</v>
      </c>
      <c r="E17" s="92">
        <f t="shared" ref="E17:G22" si="3">E6/E$4</f>
        <v>1.77137013884596E-2</v>
      </c>
      <c r="F17" s="92">
        <f t="shared" si="3"/>
        <v>2.1727114212959028E-2</v>
      </c>
      <c r="G17" s="135">
        <f t="shared" si="3"/>
        <v>2.2328040158938273E-2</v>
      </c>
      <c r="H17" s="92">
        <f t="shared" ref="H17:W17" si="4">H6/H$4</f>
        <v>2.3626042708172586E-2</v>
      </c>
      <c r="I17" s="136">
        <f t="shared" si="4"/>
        <v>2.4771692556405375E-2</v>
      </c>
      <c r="J17" s="135">
        <f t="shared" si="4"/>
        <v>2.6419623122206078E-2</v>
      </c>
      <c r="K17" s="92">
        <f t="shared" si="4"/>
        <v>2.8055562958493447E-2</v>
      </c>
      <c r="L17" s="92">
        <f t="shared" si="4"/>
        <v>3.1349902816823802E-2</v>
      </c>
      <c r="M17" s="92">
        <f t="shared" si="4"/>
        <v>3.4731047360300117E-2</v>
      </c>
      <c r="N17" s="136">
        <f t="shared" si="4"/>
        <v>3.768410983412953E-2</v>
      </c>
      <c r="O17" s="135">
        <f t="shared" si="4"/>
        <v>3.9762961024072049E-2</v>
      </c>
      <c r="P17" s="92">
        <f t="shared" si="4"/>
        <v>4.0606771690790404E-2</v>
      </c>
      <c r="Q17" s="92">
        <f t="shared" si="4"/>
        <v>4.0906874446530829E-2</v>
      </c>
      <c r="R17" s="92">
        <f t="shared" si="4"/>
        <v>4.0862289280125065E-2</v>
      </c>
      <c r="S17" s="136">
        <f t="shared" si="4"/>
        <v>4.0632292606670083E-2</v>
      </c>
      <c r="T17" s="92">
        <f t="shared" si="4"/>
        <v>3.7942658794099464E-2</v>
      </c>
      <c r="U17" s="141">
        <f t="shared" si="4"/>
        <v>3.4853095410611837E-2</v>
      </c>
      <c r="V17" s="92">
        <f t="shared" si="4"/>
        <v>3.3034566166565575E-2</v>
      </c>
      <c r="W17" s="141">
        <f t="shared" si="4"/>
        <v>3.2439200103904359E-2</v>
      </c>
      <c r="X17" s="3"/>
      <c r="Y17" s="161" t="s">
        <v>164</v>
      </c>
      <c r="Z17" s="162">
        <f>I16+I17</f>
        <v>8.5553931051943338E-2</v>
      </c>
      <c r="AA17" s="162">
        <f>S16+S17</f>
        <v>0.20664305798337551</v>
      </c>
      <c r="AB17" s="163">
        <f>W16+W17</f>
        <v>0.39338279389433806</v>
      </c>
    </row>
    <row r="18" spans="1:28" x14ac:dyDescent="0.25">
      <c r="A18" s="3"/>
      <c r="B18" s="241"/>
      <c r="C18" s="56" t="s">
        <v>29</v>
      </c>
      <c r="D18" s="16" t="s">
        <v>84</v>
      </c>
      <c r="E18" s="92">
        <f t="shared" si="3"/>
        <v>0.12575058882882739</v>
      </c>
      <c r="F18" s="92">
        <f t="shared" si="3"/>
        <v>0.19255906362426051</v>
      </c>
      <c r="G18" s="135">
        <f t="shared" si="3"/>
        <v>0.20055990796149958</v>
      </c>
      <c r="H18" s="92">
        <f t="shared" ref="H18:W18" si="5">H7/H$4</f>
        <v>0.20506006940106888</v>
      </c>
      <c r="I18" s="136">
        <f t="shared" si="5"/>
        <v>0.20983707670405624</v>
      </c>
      <c r="J18" s="135">
        <f t="shared" si="5"/>
        <v>0.21576866293277666</v>
      </c>
      <c r="K18" s="92">
        <f t="shared" si="5"/>
        <v>0.22173236062006627</v>
      </c>
      <c r="L18" s="92">
        <f t="shared" si="5"/>
        <v>0.22901378437909578</v>
      </c>
      <c r="M18" s="92">
        <f t="shared" si="5"/>
        <v>0.23626962891065598</v>
      </c>
      <c r="N18" s="136">
        <f t="shared" si="5"/>
        <v>0.24369697126281872</v>
      </c>
      <c r="O18" s="135">
        <f t="shared" si="5"/>
        <v>0.25008433401929514</v>
      </c>
      <c r="P18" s="92">
        <f t="shared" si="5"/>
        <v>0.25516337883515711</v>
      </c>
      <c r="Q18" s="92">
        <f t="shared" si="5"/>
        <v>0.25880477774882954</v>
      </c>
      <c r="R18" s="92">
        <f t="shared" si="5"/>
        <v>0.26126308897694112</v>
      </c>
      <c r="S18" s="136">
        <f t="shared" si="5"/>
        <v>0.26281983756597099</v>
      </c>
      <c r="T18" s="92">
        <f t="shared" si="5"/>
        <v>0.26377136023332776</v>
      </c>
      <c r="U18" s="141">
        <f t="shared" si="5"/>
        <v>0.2603931395591525</v>
      </c>
      <c r="V18" s="92">
        <f t="shared" si="5"/>
        <v>0.25583281869007296</v>
      </c>
      <c r="W18" s="141">
        <f t="shared" si="5"/>
        <v>0.25094936370072918</v>
      </c>
      <c r="X18" s="3"/>
      <c r="Y18" s="161" t="s">
        <v>165</v>
      </c>
      <c r="Z18" s="162">
        <f>I18+I19+I20</f>
        <v>0.76171589589620636</v>
      </c>
      <c r="AA18" s="162">
        <f>S18+S19+S20</f>
        <v>0.69919653614442345</v>
      </c>
      <c r="AB18" s="163">
        <f>W18+W19+W20</f>
        <v>0.5586049433714666</v>
      </c>
    </row>
    <row r="19" spans="1:28" ht="15.75" thickBot="1" x14ac:dyDescent="0.3">
      <c r="A19" s="3"/>
      <c r="B19" s="241"/>
      <c r="C19" s="56" t="s">
        <v>30</v>
      </c>
      <c r="D19" s="16" t="s">
        <v>85</v>
      </c>
      <c r="E19" s="92">
        <f t="shared" si="3"/>
        <v>0.27637430617113368</v>
      </c>
      <c r="F19" s="92">
        <f t="shared" si="3"/>
        <v>0.3180712170628231</v>
      </c>
      <c r="G19" s="135">
        <f t="shared" si="3"/>
        <v>0.31796415117634663</v>
      </c>
      <c r="H19" s="92">
        <f t="shared" ref="H19:W19" si="6">H8/H$4</f>
        <v>0.31766937259642763</v>
      </c>
      <c r="I19" s="136">
        <f t="shared" si="6"/>
        <v>0.31730993913962469</v>
      </c>
      <c r="J19" s="135">
        <f t="shared" si="6"/>
        <v>0.31656322900941219</v>
      </c>
      <c r="K19" s="92">
        <f t="shared" si="6"/>
        <v>0.31536105619129395</v>
      </c>
      <c r="L19" s="92">
        <f t="shared" si="6"/>
        <v>0.31242764145551932</v>
      </c>
      <c r="M19" s="92">
        <f t="shared" si="6"/>
        <v>0.30788016841049548</v>
      </c>
      <c r="N19" s="136">
        <f t="shared" si="6"/>
        <v>0.30196072677407926</v>
      </c>
      <c r="O19" s="135">
        <f t="shared" si="6"/>
        <v>0.2956732380326258</v>
      </c>
      <c r="P19" s="92">
        <f t="shared" si="6"/>
        <v>0.2895085283135988</v>
      </c>
      <c r="Q19" s="92">
        <f t="shared" si="6"/>
        <v>0.28378110855726496</v>
      </c>
      <c r="R19" s="92">
        <f t="shared" si="6"/>
        <v>0.27851860160024483</v>
      </c>
      <c r="S19" s="136">
        <f t="shared" si="6"/>
        <v>0.27365365560763899</v>
      </c>
      <c r="T19" s="92">
        <f t="shared" si="6"/>
        <v>0.25392705272797894</v>
      </c>
      <c r="U19" s="141">
        <f t="shared" si="6"/>
        <v>0.23825553315853329</v>
      </c>
      <c r="V19" s="92">
        <f t="shared" si="6"/>
        <v>0.22281298077635728</v>
      </c>
      <c r="W19" s="141">
        <f t="shared" si="6"/>
        <v>0.20632204286350431</v>
      </c>
      <c r="X19" s="3"/>
      <c r="Y19" s="164" t="s">
        <v>170</v>
      </c>
      <c r="Z19" s="165">
        <f>I21+I22</f>
        <v>0.1527301732259839</v>
      </c>
      <c r="AA19" s="165">
        <f>S21+S22</f>
        <v>9.41604058298883E-2</v>
      </c>
      <c r="AB19" s="166">
        <f>W21+W22</f>
        <v>4.8330093100146201E-2</v>
      </c>
    </row>
    <row r="20" spans="1:28" x14ac:dyDescent="0.25">
      <c r="A20" s="3"/>
      <c r="B20" s="241"/>
      <c r="C20" s="56" t="s">
        <v>31</v>
      </c>
      <c r="D20" s="16" t="s">
        <v>86</v>
      </c>
      <c r="E20" s="92">
        <f t="shared" si="3"/>
        <v>0.32873347328240671</v>
      </c>
      <c r="F20" s="92">
        <f t="shared" si="3"/>
        <v>0.25841857882987523</v>
      </c>
      <c r="G20" s="135">
        <f t="shared" si="3"/>
        <v>0.24686798054194603</v>
      </c>
      <c r="H20" s="92">
        <f t="shared" ref="H20:W20" si="7">H9/H$4</f>
        <v>0.24101024994834053</v>
      </c>
      <c r="I20" s="136">
        <f t="shared" si="7"/>
        <v>0.23456888005252544</v>
      </c>
      <c r="J20" s="135">
        <f t="shared" si="7"/>
        <v>0.22715701052421294</v>
      </c>
      <c r="K20" s="92">
        <f t="shared" si="7"/>
        <v>0.21929234484224683</v>
      </c>
      <c r="L20" s="92">
        <f t="shared" si="7"/>
        <v>0.21027783032000322</v>
      </c>
      <c r="M20" s="92">
        <f t="shared" si="7"/>
        <v>0.20140367698729714</v>
      </c>
      <c r="N20" s="136">
        <f t="shared" si="7"/>
        <v>0.19295829560635416</v>
      </c>
      <c r="O20" s="135">
        <f t="shared" si="7"/>
        <v>0.18519862091126366</v>
      </c>
      <c r="P20" s="92">
        <f t="shared" si="7"/>
        <v>0.17850879379760645</v>
      </c>
      <c r="Q20" s="92">
        <f t="shared" si="7"/>
        <v>0.17263946274988282</v>
      </c>
      <c r="R20" s="92">
        <f t="shared" si="7"/>
        <v>0.16743080209639818</v>
      </c>
      <c r="S20" s="136">
        <f t="shared" si="7"/>
        <v>0.1627230429708135</v>
      </c>
      <c r="T20" s="92">
        <f t="shared" si="7"/>
        <v>0.14342649054765669</v>
      </c>
      <c r="U20" s="141">
        <f t="shared" si="7"/>
        <v>0.1280440717705944</v>
      </c>
      <c r="V20" s="92">
        <f t="shared" si="7"/>
        <v>0.11438585332010973</v>
      </c>
      <c r="W20" s="141">
        <f t="shared" si="7"/>
        <v>0.10133353680723312</v>
      </c>
      <c r="X20" s="3"/>
      <c r="Y20" s="227" t="s">
        <v>238</v>
      </c>
      <c r="Z20" s="228">
        <f>SUM(Z17:Z19)</f>
        <v>1.0000000001741336</v>
      </c>
      <c r="AA20" s="228">
        <f t="shared" ref="AA20:AB20" si="8">SUM(AA17:AA19)</f>
        <v>0.99999999995768729</v>
      </c>
      <c r="AB20" s="228">
        <f t="shared" si="8"/>
        <v>1.0003178303659508</v>
      </c>
    </row>
    <row r="21" spans="1:28" x14ac:dyDescent="0.25">
      <c r="A21" s="3"/>
      <c r="B21" s="241"/>
      <c r="C21" s="56" t="s">
        <v>32</v>
      </c>
      <c r="D21" s="16" t="s">
        <v>87</v>
      </c>
      <c r="E21" s="92">
        <f t="shared" si="3"/>
        <v>0.1722213067913749</v>
      </c>
      <c r="F21" s="92">
        <f t="shared" si="3"/>
        <v>0.13248742707254613</v>
      </c>
      <c r="G21" s="135">
        <f t="shared" si="3"/>
        <v>0.1254535478880496</v>
      </c>
      <c r="H21" s="92">
        <f t="shared" ref="H21:W21" si="9">H10/H$4</f>
        <v>0.12205823301954632</v>
      </c>
      <c r="I21" s="136">
        <f t="shared" si="9"/>
        <v>0.11833738474682136</v>
      </c>
      <c r="J21" s="135">
        <f t="shared" si="9"/>
        <v>0.11412098100914689</v>
      </c>
      <c r="K21" s="92">
        <f t="shared" si="9"/>
        <v>0.10964995135989986</v>
      </c>
      <c r="L21" s="92">
        <f t="shared" si="9"/>
        <v>0.1046433853380065</v>
      </c>
      <c r="M21" s="92">
        <f t="shared" si="9"/>
        <v>9.9742091013165501E-2</v>
      </c>
      <c r="N21" s="136">
        <f t="shared" si="9"/>
        <v>9.5033172521120632E-2</v>
      </c>
      <c r="O21" s="135">
        <f t="shared" si="9"/>
        <v>9.0667387230850743E-2</v>
      </c>
      <c r="P21" s="92">
        <f t="shared" si="9"/>
        <v>8.6828215381059157E-2</v>
      </c>
      <c r="Q21" s="92">
        <f t="shared" si="9"/>
        <v>8.3427303672187147E-2</v>
      </c>
      <c r="R21" s="92">
        <f t="shared" si="9"/>
        <v>8.0389505449438584E-2</v>
      </c>
      <c r="S21" s="136">
        <f t="shared" si="9"/>
        <v>7.7635776847713181E-2</v>
      </c>
      <c r="T21" s="92">
        <f t="shared" si="9"/>
        <v>6.639213563253106E-2</v>
      </c>
      <c r="U21" s="141">
        <f t="shared" si="9"/>
        <v>5.7491651817948387E-2</v>
      </c>
      <c r="V21" s="92">
        <f t="shared" si="9"/>
        <v>4.9661660288731965E-2</v>
      </c>
      <c r="W21" s="141">
        <f t="shared" si="9"/>
        <v>4.2282517040446513E-2</v>
      </c>
      <c r="X21" s="3"/>
    </row>
    <row r="22" spans="1:28" x14ac:dyDescent="0.25">
      <c r="A22" s="3"/>
      <c r="B22" s="241"/>
      <c r="C22" s="80" t="s">
        <v>33</v>
      </c>
      <c r="D22" s="32" t="s">
        <v>88</v>
      </c>
      <c r="E22" s="94">
        <f t="shared" si="3"/>
        <v>7.893036728947378E-2</v>
      </c>
      <c r="F22" s="94">
        <f t="shared" si="3"/>
        <v>4.5200853003942186E-2</v>
      </c>
      <c r="G22" s="137">
        <f t="shared" si="3"/>
        <v>3.8921104217925162E-2</v>
      </c>
      <c r="H22" s="94">
        <f t="shared" ref="H22:W22" si="10">H11/H$4</f>
        <v>3.6651852354418195E-2</v>
      </c>
      <c r="I22" s="138">
        <f t="shared" si="10"/>
        <v>3.4392788479162537E-2</v>
      </c>
      <c r="J22" s="137">
        <f t="shared" si="10"/>
        <v>3.2046506238076318E-2</v>
      </c>
      <c r="K22" s="94">
        <f t="shared" si="10"/>
        <v>2.9763070526124456E-2</v>
      </c>
      <c r="L22" s="94">
        <f t="shared" si="10"/>
        <v>2.7437074384792256E-2</v>
      </c>
      <c r="M22" s="94">
        <f t="shared" si="10"/>
        <v>2.5292864631517396E-2</v>
      </c>
      <c r="N22" s="138">
        <f t="shared" si="10"/>
        <v>2.3314967050189712E-2</v>
      </c>
      <c r="O22" s="137">
        <f t="shared" si="10"/>
        <v>2.1560979783625624E-2</v>
      </c>
      <c r="P22" s="94">
        <f t="shared" si="10"/>
        <v>2.0041528055294824E-2</v>
      </c>
      <c r="Q22" s="94">
        <f t="shared" si="10"/>
        <v>1.8721578782983205E-2</v>
      </c>
      <c r="R22" s="94">
        <f t="shared" si="10"/>
        <v>1.7560682391839257E-2</v>
      </c>
      <c r="S22" s="138">
        <f t="shared" si="10"/>
        <v>1.6524628982175125E-2</v>
      </c>
      <c r="T22" s="94">
        <f t="shared" si="10"/>
        <v>1.2530304651716442E-2</v>
      </c>
      <c r="U22" s="142">
        <f t="shared" si="10"/>
        <v>9.7526577422437019E-3</v>
      </c>
      <c r="V22" s="94">
        <f t="shared" si="10"/>
        <v>7.6806928696137918E-3</v>
      </c>
      <c r="W22" s="142">
        <f t="shared" si="10"/>
        <v>6.0475760596996877E-3</v>
      </c>
      <c r="X22" s="3"/>
    </row>
    <row r="23" spans="1:2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B10"/>
  <sheetViews>
    <sheetView workbookViewId="0">
      <selection activeCell="P29" sqref="P29"/>
    </sheetView>
  </sheetViews>
  <sheetFormatPr baseColWidth="10" defaultRowHeight="15" x14ac:dyDescent="0.25"/>
  <sheetData>
    <row r="4" spans="2:2" x14ac:dyDescent="0.25">
      <c r="B4" t="str">
        <f>Résultats!B1&amp;" : Energie finale par usage et énergie primaire (Mtep)"</f>
        <v>TEND : Energie finale par usage et énergie primaire (Mtep)</v>
      </c>
    </row>
    <row r="5" spans="2:2" x14ac:dyDescent="0.25">
      <c r="B5" t="str">
        <f>Résultats!B1&amp;" : Ventilation du mix electrique (%)"</f>
        <v>TEND : Ventilation du mix electrique (%)</v>
      </c>
    </row>
    <row r="6" spans="2:2" x14ac:dyDescent="0.25">
      <c r="B6" t="str">
        <f>Résultats!B1&amp;" : Ventilation du mix carburant (%)"</f>
        <v>TEND : Ventilation du mix carburant (%)</v>
      </c>
    </row>
    <row r="7" spans="2:2" x14ac:dyDescent="0.25">
      <c r="B7" t="str">
        <f>Résultats!B1&amp;" : Ventilation du mix gaz (%)"</f>
        <v>TEND : Ventilation du mix gaz (%)</v>
      </c>
    </row>
    <row r="8" spans="2:2" x14ac:dyDescent="0.25">
      <c r="B8" t="str">
        <f>Résultats!B1&amp;" : Emissions CO2 (Mt.eqCO2)"</f>
        <v>TEND : Emissions CO2 (Mt.eqCO2)</v>
      </c>
    </row>
    <row r="9" spans="2:2" x14ac:dyDescent="0.25">
      <c r="B9" t="str">
        <f>Résultats!B1&amp;" : Ventilation du parc auto (%)"</f>
        <v>TEND : Ventilation du parc auto (%)</v>
      </c>
    </row>
    <row r="10" spans="2:2" x14ac:dyDescent="0.25">
      <c r="B10" t="str">
        <f>Résultats!B1&amp;" : Ventilation du parc de logements (%)"</f>
        <v>TEND : Ventilation du parc de logements (%)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7</vt:i4>
      </vt:variant>
      <vt:variant>
        <vt:lpstr>Graphiques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15" baseType="lpstr">
      <vt:lpstr>Résultats</vt:lpstr>
      <vt:lpstr>T energie vecteurs</vt:lpstr>
      <vt:lpstr>T energie usages</vt:lpstr>
      <vt:lpstr>T CO2</vt:lpstr>
      <vt:lpstr>T parc auto</vt:lpstr>
      <vt:lpstr>T logement</vt:lpstr>
      <vt:lpstr>Table Graphs</vt:lpstr>
      <vt:lpstr>G energie</vt:lpstr>
      <vt:lpstr>G mix élec</vt:lpstr>
      <vt:lpstr>G mix carb</vt:lpstr>
      <vt:lpstr>G mix gaz</vt:lpstr>
      <vt:lpstr>G CO2</vt:lpstr>
      <vt:lpstr>G parc auto</vt:lpstr>
      <vt:lpstr>G parc logt</vt:lpstr>
      <vt:lpstr>'T parc auto'!Zone_d_impression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GISSELA LANDA RIVERA</dc:creator>
  <cp:lastModifiedBy>CALLONNEC Gaël</cp:lastModifiedBy>
  <cp:lastPrinted>2018-11-29T16:44:02Z</cp:lastPrinted>
  <dcterms:created xsi:type="dcterms:W3CDTF">2016-06-15T08:53:28Z</dcterms:created>
  <dcterms:modified xsi:type="dcterms:W3CDTF">2024-01-01T15:09:34Z</dcterms:modified>
</cp:coreProperties>
</file>