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callonnecg\Documents\Github\ThreeME\data\calibrations\Documents MTE\AMS-run2\007_Production d'énergie\"/>
    </mc:Choice>
  </mc:AlternateContent>
  <xr:revisionPtr revIDLastSave="0" documentId="13_ncr:1_{15A52314-A636-4944-A88F-AF74485D16DF}" xr6:coauthVersionLast="47" xr6:coauthVersionMax="47" xr10:uidLastSave="{00000000-0000-0000-0000-000000000000}"/>
  <bookViews>
    <workbookView xWindow="-120" yWindow="-120" windowWidth="20730" windowHeight="11160" tabRatio="609" activeTab="1" xr2:uid="{00000000-000D-0000-FFFF-FFFF00000000}"/>
  </bookViews>
  <sheets>
    <sheet name="Chaleur" sheetId="1" r:id="rId1"/>
    <sheet name="élec" sheetId="2" r:id="rId2"/>
    <sheet name="Co-génération" sheetId="3" r:id="rId3"/>
    <sheet name="production de combustibles" sheetId="4" r:id="rId4"/>
    <sheet name="Biocombustibles" sheetId="5" r:id="rId5"/>
    <sheet name="Hydrogène" sheetId="6" r:id="rId6"/>
  </sheets>
  <externalReferences>
    <externalReference r:id="rId7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50" i="1" l="1"/>
  <c r="K88" i="2" l="1"/>
  <c r="J88" i="2"/>
  <c r="I88" i="2"/>
  <c r="H88" i="2"/>
  <c r="G88" i="2"/>
  <c r="F88" i="2"/>
  <c r="E88" i="2"/>
  <c r="F99" i="2" l="1"/>
  <c r="D90" i="2"/>
  <c r="J93" i="2"/>
  <c r="C90" i="2"/>
  <c r="K91" i="2"/>
  <c r="G91" i="2"/>
  <c r="G94" i="2"/>
  <c r="G97" i="2"/>
  <c r="G99" i="2"/>
  <c r="G92" i="2"/>
  <c r="G89" i="2"/>
  <c r="G93" i="2"/>
  <c r="G90" i="2"/>
  <c r="H97" i="2"/>
  <c r="H91" i="2"/>
  <c r="H99" i="2"/>
  <c r="H92" i="2"/>
  <c r="H93" i="2"/>
  <c r="H89" i="2"/>
  <c r="H90" i="2"/>
  <c r="H94" i="2"/>
  <c r="F97" i="2"/>
  <c r="F91" i="2"/>
  <c r="F94" i="2"/>
  <c r="F93" i="2"/>
  <c r="F89" i="2"/>
  <c r="K93" i="2"/>
  <c r="K94" i="2"/>
  <c r="K97" i="2"/>
  <c r="E94" i="2"/>
  <c r="E90" i="2"/>
  <c r="E97" i="2"/>
  <c r="E91" i="2"/>
  <c r="E93" i="2"/>
  <c r="E99" i="2"/>
  <c r="E92" i="2"/>
  <c r="E89" i="2"/>
  <c r="J92" i="2"/>
  <c r="J89" i="2"/>
  <c r="J97" i="2"/>
  <c r="C89" i="2"/>
  <c r="C94" i="2"/>
  <c r="C99" i="2"/>
  <c r="C92" i="2"/>
  <c r="I97" i="2" l="1"/>
  <c r="I93" i="2"/>
  <c r="I89" i="2"/>
  <c r="I92" i="2"/>
  <c r="I99" i="2"/>
  <c r="I91" i="2"/>
  <c r="I90" i="2"/>
  <c r="I94" i="2"/>
  <c r="C91" i="2"/>
  <c r="K90" i="2"/>
  <c r="J99" i="2"/>
  <c r="F90" i="2"/>
  <c r="K99" i="2"/>
  <c r="J91" i="2"/>
  <c r="K92" i="2"/>
  <c r="C97" i="2"/>
  <c r="C93" i="2"/>
  <c r="F92" i="2"/>
  <c r="J94" i="2"/>
  <c r="K89" i="2"/>
  <c r="D93" i="2"/>
  <c r="D99" i="2"/>
  <c r="J90" i="2"/>
  <c r="D89" i="2"/>
  <c r="D91" i="2"/>
  <c r="D92" i="2"/>
  <c r="D97" i="2"/>
  <c r="D94" i="2"/>
  <c r="N64" i="1" l="1"/>
  <c r="E64" i="1"/>
  <c r="E50" i="1"/>
  <c r="G14" i="6"/>
  <c r="G13" i="6"/>
  <c r="G12" i="6"/>
  <c r="G11" i="6"/>
  <c r="G10" i="6"/>
  <c r="G9" i="6"/>
  <c r="G8" i="6"/>
  <c r="G7" i="6"/>
  <c r="G6" i="6"/>
  <c r="M39" i="5"/>
  <c r="L39" i="5"/>
  <c r="K39" i="5"/>
  <c r="J39" i="5"/>
  <c r="I39" i="5"/>
  <c r="H39" i="5"/>
  <c r="M38" i="5"/>
  <c r="L38" i="5"/>
  <c r="K38" i="5"/>
  <c r="J38" i="5"/>
  <c r="I38" i="5"/>
  <c r="H38" i="5"/>
  <c r="C33" i="5"/>
  <c r="D31" i="5"/>
  <c r="D33" i="5" s="1"/>
  <c r="F24" i="4"/>
  <c r="G24" i="4" s="1"/>
  <c r="F23" i="4"/>
  <c r="G23" i="4" s="1"/>
  <c r="F14" i="4"/>
  <c r="G14" i="4" s="1"/>
  <c r="F13" i="4"/>
  <c r="G13" i="4" s="1"/>
  <c r="AJ27" i="2"/>
  <c r="H5" i="2" s="1"/>
  <c r="I5" i="2" s="1"/>
  <c r="AI27" i="2"/>
  <c r="G5" i="2" s="1"/>
  <c r="AH27" i="2"/>
  <c r="F5" i="2" s="1"/>
  <c r="AD27" i="2"/>
  <c r="Z27" i="2"/>
  <c r="Y27" i="2"/>
  <c r="X27" i="2"/>
  <c r="W27" i="2"/>
  <c r="U27" i="2"/>
  <c r="T27" i="2"/>
  <c r="AD26" i="2"/>
  <c r="Z26" i="2"/>
  <c r="Y26" i="2"/>
  <c r="X26" i="2"/>
  <c r="W26" i="2"/>
  <c r="U26" i="2"/>
  <c r="T26" i="2"/>
  <c r="AD25" i="2"/>
  <c r="Z25" i="2"/>
  <c r="Y25" i="2"/>
  <c r="X25" i="2"/>
  <c r="W25" i="2"/>
  <c r="U25" i="2"/>
  <c r="T25" i="2"/>
  <c r="D25" i="2"/>
  <c r="F25" i="2" s="1"/>
  <c r="G25" i="2" s="1"/>
  <c r="H25" i="2" s="1"/>
  <c r="I25" i="2" s="1"/>
  <c r="J25" i="2" s="1"/>
  <c r="K25" i="2" s="1"/>
  <c r="L25" i="2" s="1"/>
  <c r="M25" i="2" s="1"/>
  <c r="AD24" i="2"/>
  <c r="Z24" i="2"/>
  <c r="Y24" i="2"/>
  <c r="X24" i="2"/>
  <c r="W24" i="2"/>
  <c r="U24" i="2"/>
  <c r="T24" i="2"/>
  <c r="D24" i="2"/>
  <c r="F24" i="2" s="1"/>
  <c r="G24" i="2" s="1"/>
  <c r="H24" i="2" s="1"/>
  <c r="I24" i="2" s="1"/>
  <c r="J24" i="2" s="1"/>
  <c r="K24" i="2" s="1"/>
  <c r="L24" i="2" s="1"/>
  <c r="M24" i="2" s="1"/>
  <c r="AD23" i="2"/>
  <c r="Z23" i="2"/>
  <c r="Y23" i="2"/>
  <c r="X23" i="2"/>
  <c r="W23" i="2"/>
  <c r="U23" i="2"/>
  <c r="T23" i="2"/>
  <c r="D23" i="2"/>
  <c r="F23" i="2" s="1"/>
  <c r="G23" i="2" s="1"/>
  <c r="H23" i="2" s="1"/>
  <c r="I23" i="2" s="1"/>
  <c r="J23" i="2" s="1"/>
  <c r="K23" i="2" s="1"/>
  <c r="L23" i="2" s="1"/>
  <c r="M23" i="2" s="1"/>
  <c r="AD22" i="2"/>
  <c r="Z22" i="2"/>
  <c r="Y22" i="2"/>
  <c r="X22" i="2"/>
  <c r="W22" i="2"/>
  <c r="U22" i="2"/>
  <c r="T22" i="2"/>
  <c r="D22" i="2"/>
  <c r="F22" i="2" s="1"/>
  <c r="G22" i="2" s="1"/>
  <c r="H22" i="2" s="1"/>
  <c r="I22" i="2" s="1"/>
  <c r="J22" i="2" s="1"/>
  <c r="K22" i="2" s="1"/>
  <c r="L22" i="2" s="1"/>
  <c r="M22" i="2" s="1"/>
  <c r="AD21" i="2"/>
  <c r="Z21" i="2"/>
  <c r="Y21" i="2"/>
  <c r="X21" i="2"/>
  <c r="W21" i="2"/>
  <c r="U21" i="2"/>
  <c r="T21" i="2"/>
  <c r="D21" i="2"/>
  <c r="F21" i="2" s="1"/>
  <c r="G21" i="2" s="1"/>
  <c r="H21" i="2" s="1"/>
  <c r="I21" i="2" s="1"/>
  <c r="J21" i="2" s="1"/>
  <c r="K21" i="2" s="1"/>
  <c r="L21" i="2" s="1"/>
  <c r="M21" i="2" s="1"/>
  <c r="AD20" i="2"/>
  <c r="Z20" i="2"/>
  <c r="Y20" i="2"/>
  <c r="X20" i="2"/>
  <c r="W20" i="2"/>
  <c r="U20" i="2"/>
  <c r="T20" i="2"/>
  <c r="AD19" i="2"/>
  <c r="Z19" i="2"/>
  <c r="Y19" i="2"/>
  <c r="X19" i="2"/>
  <c r="W19" i="2"/>
  <c r="U19" i="2"/>
  <c r="T19" i="2"/>
  <c r="D15" i="2"/>
  <c r="F15" i="2" s="1"/>
  <c r="G15" i="2" s="1"/>
  <c r="H15" i="2" s="1"/>
  <c r="I15" i="2" s="1"/>
  <c r="J15" i="2" s="1"/>
  <c r="K15" i="2" s="1"/>
  <c r="L15" i="2" s="1"/>
  <c r="M15" i="2" s="1"/>
  <c r="AA14" i="2"/>
  <c r="AA24" i="2" s="1"/>
  <c r="V14" i="2"/>
  <c r="V27" i="2" s="1"/>
  <c r="D14" i="2"/>
  <c r="F14" i="2" s="1"/>
  <c r="G14" i="2" s="1"/>
  <c r="H14" i="2" s="1"/>
  <c r="I14" i="2" s="1"/>
  <c r="J14" i="2" s="1"/>
  <c r="K14" i="2" s="1"/>
  <c r="L14" i="2" s="1"/>
  <c r="M14" i="2" s="1"/>
  <c r="D13" i="2"/>
  <c r="F10" i="2"/>
  <c r="G10" i="2" s="1"/>
  <c r="H10" i="2" s="1"/>
  <c r="I10" i="2" s="1"/>
  <c r="J10" i="2" s="1"/>
  <c r="K10" i="2" s="1"/>
  <c r="L10" i="2" s="1"/>
  <c r="M10" i="2" s="1"/>
  <c r="H72" i="1"/>
  <c r="G72" i="1"/>
  <c r="F72" i="1"/>
  <c r="D71" i="1"/>
  <c r="C71" i="1"/>
  <c r="D70" i="1"/>
  <c r="C70" i="1"/>
  <c r="D69" i="1"/>
  <c r="C69" i="1"/>
  <c r="C68" i="1"/>
  <c r="D67" i="1"/>
  <c r="C67" i="1"/>
  <c r="D66" i="1"/>
  <c r="C66" i="1"/>
  <c r="C65" i="1"/>
  <c r="H64" i="1"/>
  <c r="G64" i="1"/>
  <c r="F64" i="1"/>
  <c r="H50" i="1"/>
  <c r="G50" i="1"/>
  <c r="F5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G8" i="1"/>
  <c r="P8" i="1" s="1"/>
  <c r="F8" i="1"/>
  <c r="O8" i="1" s="1"/>
  <c r="E8" i="1"/>
  <c r="N8" i="1" s="1"/>
  <c r="D8" i="1"/>
  <c r="M8" i="1" s="1"/>
  <c r="C8" i="1"/>
  <c r="L8" i="1" s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  <c r="J5" i="2" l="1"/>
  <c r="E31" i="5"/>
  <c r="E33" i="5"/>
  <c r="V20" i="2"/>
  <c r="V26" i="2"/>
  <c r="AA27" i="2"/>
  <c r="AA20" i="2"/>
  <c r="AA23" i="2"/>
  <c r="F13" i="2"/>
  <c r="G13" i="2" s="1"/>
  <c r="H13" i="2" s="1"/>
  <c r="I13" i="2" s="1"/>
  <c r="J13" i="2" s="1"/>
  <c r="K13" i="2" s="1"/>
  <c r="L13" i="2" s="1"/>
  <c r="M13" i="2" s="1"/>
  <c r="D55" i="1"/>
  <c r="C64" i="1"/>
  <c r="D53" i="1"/>
  <c r="D64" i="1"/>
  <c r="D50" i="1"/>
  <c r="V22" i="2"/>
  <c r="V25" i="2"/>
  <c r="C53" i="1"/>
  <c r="AA19" i="2"/>
  <c r="D72" i="1"/>
  <c r="V21" i="2"/>
  <c r="V24" i="2"/>
  <c r="AA26" i="2"/>
  <c r="AA22" i="2"/>
  <c r="AA25" i="2"/>
  <c r="C55" i="1"/>
  <c r="AB14" i="2"/>
  <c r="V23" i="2"/>
  <c r="V19" i="2"/>
  <c r="AA21" i="2"/>
  <c r="K5" i="2" l="1"/>
  <c r="C50" i="1"/>
  <c r="AB24" i="2"/>
  <c r="AB21" i="2"/>
  <c r="AC14" i="2"/>
  <c r="AB19" i="2"/>
  <c r="AB25" i="2"/>
  <c r="AB22" i="2"/>
  <c r="AB26" i="2"/>
  <c r="AB27" i="2"/>
  <c r="AB23" i="2"/>
  <c r="AB20" i="2"/>
  <c r="L5" i="2" l="1"/>
  <c r="AC25" i="2"/>
  <c r="AC22" i="2"/>
  <c r="AC26" i="2"/>
  <c r="AC23" i="2"/>
  <c r="AC20" i="2"/>
  <c r="AC27" i="2"/>
  <c r="AC19" i="2"/>
  <c r="AC24" i="2"/>
  <c r="AC21" i="2"/>
  <c r="M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7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12/10, Julie estime que l'on sera plutôt à max 16,2 à la fin de l'année
 </t>
        </r>
      </text>
    </comment>
    <comment ref="C7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Ici, il n'y a que les capacités renouvelables (pas les déchets non renouvelables d'environ 500 MW qui sont ajoutés dans le Thermique)</t>
        </r>
      </text>
    </comment>
  </commentList>
</comments>
</file>

<file path=xl/sharedStrings.xml><?xml version="1.0" encoding="utf-8"?>
<sst xmlns="http://schemas.openxmlformats.org/spreadsheetml/2006/main" count="417" uniqueCount="247">
  <si>
    <t>Historique SDES total chaleur vendue</t>
  </si>
  <si>
    <t>2015</t>
  </si>
  <si>
    <t>2016</t>
  </si>
  <si>
    <t>2017</t>
  </si>
  <si>
    <t>2018</t>
  </si>
  <si>
    <t>Pétrole</t>
  </si>
  <si>
    <t>nd</t>
  </si>
  <si>
    <t>Gaz naturel</t>
  </si>
  <si>
    <t>Charbon</t>
  </si>
  <si>
    <t>Autre thermique</t>
  </si>
  <si>
    <t>Autre thermique correspond à des déchets et de la biomasse</t>
  </si>
  <si>
    <t>dont déchets</t>
  </si>
  <si>
    <t>dont biomasse</t>
  </si>
  <si>
    <t>Géothermie</t>
  </si>
  <si>
    <t>Pompes à chaleur</t>
  </si>
  <si>
    <t>Autres</t>
  </si>
  <si>
    <t>Correspond à de la récupération de chaleur industrielle</t>
  </si>
  <si>
    <t>Production de chaleur (commercialisée)</t>
  </si>
  <si>
    <t>Pertes de transport et de distribution</t>
  </si>
  <si>
    <t>Chaleur vendue hors réseaux (nette des pertes de distribution)</t>
  </si>
  <si>
    <t>Production totale</t>
  </si>
  <si>
    <t>Produits charbonniers</t>
  </si>
  <si>
    <t>Produits pétroliers</t>
  </si>
  <si>
    <t>Déchets</t>
  </si>
  <si>
    <t>Bois et résidus agricoles</t>
  </si>
  <si>
    <t>Résidus de papeterie, liqueur noire</t>
  </si>
  <si>
    <t>Biogaz</t>
  </si>
  <si>
    <t>Autres combustibles</t>
  </si>
  <si>
    <t>Chaleur livrée par les réseaux de chaleur</t>
  </si>
  <si>
    <t xml:space="preserve">Gaz </t>
  </si>
  <si>
    <t>Fioul</t>
  </si>
  <si>
    <t>Autre fossiles</t>
  </si>
  <si>
    <t>Biomasse</t>
  </si>
  <si>
    <t>UVE</t>
  </si>
  <si>
    <t>Biogaz et récupération de chaleur</t>
  </si>
  <si>
    <t>Production hors réseaux maintenue constante en valeur sur la période dans les deux scénarios. Le bouclage des besoins en chaleur vendue se fait sur les réseaux.</t>
  </si>
  <si>
    <t>AME</t>
  </si>
  <si>
    <t>AMS</t>
  </si>
  <si>
    <t>2030 et au-delà</t>
  </si>
  <si>
    <t>Arrêt en 2030</t>
  </si>
  <si>
    <t>Arrêt en 2025</t>
  </si>
  <si>
    <t>Gaz</t>
  </si>
  <si>
    <t>Y appliquer la part de biogaz de l’onglet biocombustible</t>
  </si>
  <si>
    <t>Biomasse solide</t>
  </si>
  <si>
    <t>Autres ENR thermiques</t>
  </si>
  <si>
    <t>Autres EnRt (géothermie, solaire thermique…)</t>
  </si>
  <si>
    <t>Nouveau run2 : Développement de la géothermie</t>
  </si>
  <si>
    <t>On va considérer que les autres combustibles sont des ENR thermiques</t>
  </si>
  <si>
    <t>Le gaz inclut le biogaz à hauteur de la part globale dans le mix gaz</t>
  </si>
  <si>
    <t>Stabilisation de la part à 2030 (ressources biomasse)</t>
  </si>
  <si>
    <t>Stabilisation en 2040 (en lien avec le gisement)</t>
  </si>
  <si>
    <t>Développement important de la géothermie post-2030</t>
  </si>
  <si>
    <t>Run2 : Prise en compte du Fonds chaleur jusqu'en 2028</t>
  </si>
  <si>
    <t>https://reseaux-chaleur.cerema.fr/sites/reseaux-chaleur-v2/files/inline-files/FEDENE_Rapport-de-lenquete-annuel-des-reseaux-de-chaleur-et-de-froid-edition-2022.pdf</t>
  </si>
  <si>
    <t>AME 2023</t>
  </si>
  <si>
    <t>ANNEE 2020 AJUSTEE COVID</t>
  </si>
  <si>
    <t>Eolien terrestre</t>
  </si>
  <si>
    <t>Reprise AME 21</t>
  </si>
  <si>
    <t>AME 2021 (avec EPR)</t>
  </si>
  <si>
    <t>commentaire</t>
  </si>
  <si>
    <t>Eolien Offshore</t>
  </si>
  <si>
    <t>Prise en compte des AO existants</t>
  </si>
  <si>
    <t>AME 2018</t>
  </si>
  <si>
    <t>PV</t>
  </si>
  <si>
    <t>RTE N2</t>
  </si>
  <si>
    <t>Ajusté des nouveaux projets actés via AO</t>
  </si>
  <si>
    <t>Hydraulique</t>
  </si>
  <si>
    <t>Gardé constant 2020</t>
  </si>
  <si>
    <t>mesures PV LEC ?</t>
  </si>
  <si>
    <t>Biomasse élec</t>
  </si>
  <si>
    <t>Nucléaire</t>
  </si>
  <si>
    <t>fermeture Fessenheim et mise en route EPR en 2023. Pas de NNF</t>
  </si>
  <si>
    <t>Gardé constant 2019</t>
  </si>
  <si>
    <t>fermeture Fessenheim (mesure LEC pas prise en compte) et mise en route EPR en 2023</t>
  </si>
  <si>
    <t>Mesure LEC 2022 puis garde gaz sidérurgique uniquement</t>
  </si>
  <si>
    <t>ré-ajustement : pas de politique de sortie du fuel. 1,9TWH issu du BP RTE valeur 2021/2022</t>
  </si>
  <si>
    <t>absorption le différentiel prod/conso (mais ne baisse pas en dessous de 10TWh)</t>
  </si>
  <si>
    <t>Déchets (part non renouvelable)</t>
  </si>
  <si>
    <t>absorption des changements charbon/fuel</t>
  </si>
  <si>
    <t>H2</t>
  </si>
  <si>
    <t>TOTAL (TWh) hyp GT</t>
  </si>
  <si>
    <t xml:space="preserve">gardé identique à AME 2018 (-8% en 2020 / 2019) </t>
  </si>
  <si>
    <t>Flexibilités</t>
  </si>
  <si>
    <t>TOTAL (issu modèles, recalé au périmètre RTE)</t>
  </si>
  <si>
    <t>Exportation nette d’électricité (TWh)</t>
  </si>
  <si>
    <t>Eolien en mer</t>
  </si>
  <si>
    <t>Demande totale</t>
  </si>
  <si>
    <t>AO attribués</t>
  </si>
  <si>
    <t>Date de mise en service</t>
  </si>
  <si>
    <t>Capacité (MW)</t>
  </si>
  <si>
    <t>Production (TWh)</t>
  </si>
  <si>
    <t>Hyp 4000h/an</t>
  </si>
  <si>
    <t>Consommation France (1)</t>
  </si>
  <si>
    <t>St Nazaire</t>
  </si>
  <si>
    <t>Fin 2022</t>
  </si>
  <si>
    <t>3750h en AME21</t>
  </si>
  <si>
    <t>dont power-to-gas pour usage final</t>
  </si>
  <si>
    <t>St Brieuc</t>
  </si>
  <si>
    <t>Fin 2023</t>
  </si>
  <si>
    <t>Solde exportateur</t>
  </si>
  <si>
    <t>Ne baisse pas en dessous de 5 % de la conso nationale (sauf en 2050, arrive à zéro) et n’augmente pas au dessus de 20 %</t>
  </si>
  <si>
    <t>Fécamp</t>
  </si>
  <si>
    <t>Courant 2023</t>
  </si>
  <si>
    <t>Pompage</t>
  </si>
  <si>
    <t>Constant</t>
  </si>
  <si>
    <t>Courseulles sur mer</t>
  </si>
  <si>
    <t>Courant 2024</t>
  </si>
  <si>
    <t>Batteries stationnaires (soutirage)</t>
  </si>
  <si>
    <t>Pas de développement</t>
  </si>
  <si>
    <t>Dieppe Le Tréport</t>
  </si>
  <si>
    <t>Début 2024</t>
  </si>
  <si>
    <t>Vehicle-to-grid (soutirage)</t>
  </si>
  <si>
    <t>Yeu-Noirmoutier</t>
  </si>
  <si>
    <t>Début 2025</t>
  </si>
  <si>
    <t>Power-to-gas pour le système électrique</t>
  </si>
  <si>
    <t>Dunkerque</t>
  </si>
  <si>
    <t>Début 2027</t>
  </si>
  <si>
    <t>Energie écrêtée</t>
  </si>
  <si>
    <t>Production éolien offshore</t>
  </si>
  <si>
    <t>Nucléaire existant</t>
  </si>
  <si>
    <t>Nouveau nucléaire</t>
  </si>
  <si>
    <t>Bioénergies</t>
  </si>
  <si>
    <t>SMR</t>
  </si>
  <si>
    <t>AMS 2023</t>
  </si>
  <si>
    <t>EPR2</t>
  </si>
  <si>
    <t xml:space="preserve">Biomasse chaleur hors réseaux </t>
  </si>
  <si>
    <t>AME : 75 % (ADEME TEND)</t>
  </si>
  <si>
    <t>AMS : 100 % (ADEME S3)</t>
  </si>
  <si>
    <t>Biomasse chaleur RCU</t>
  </si>
  <si>
    <t>AME : constant</t>
  </si>
  <si>
    <t>AMS : 20 % en 2050</t>
  </si>
  <si>
    <t>Méthanisation : négligé (&lt;2TWh d’électricité)</t>
  </si>
  <si>
    <t>Biomasse consommée pour la production d’électricité</t>
  </si>
  <si>
    <t>AME et AMS : 100 % co-génération</t>
  </si>
  <si>
    <t>1. Production de combustibles fossiles</t>
  </si>
  <si>
    <t>AME 2021</t>
  </si>
  <si>
    <t>Production de charbon</t>
  </si>
  <si>
    <t>Mtep</t>
  </si>
  <si>
    <t>Production de pétrole brut</t>
  </si>
  <si>
    <t>Niveau 2020 maintenu constant jusqu’à 2035 puis baisse jusqu’à 0 en 2040</t>
  </si>
  <si>
    <t>Production de gaz naturel</t>
  </si>
  <si>
    <t>AMS18</t>
  </si>
  <si>
    <t>Traduction objectif 0 fossile en 2040</t>
  </si>
  <si>
    <t>2. Raffinage</t>
  </si>
  <si>
    <t xml:space="preserve">Considère-t-on (comme l’ADEME) une fermeture des dernières raffineries du fait du volume faible de conso de PPR en AMS à 2045/2050? </t>
  </si>
  <si>
    <t>Taux d’incorporation  AME23</t>
  </si>
  <si>
    <t>Taux d’incorporation  AMS 23</t>
  </si>
  <si>
    <t>Taux d’incorporation des biocarburants AMS 2018 (pour mémoire)</t>
  </si>
  <si>
    <t xml:space="preserve"> Taux d’incorporation des biocarburants AME21 (pour mémoire)</t>
  </si>
  <si>
    <t>Taux de bio (taux d'incorporation en énergie) dans les biocarburants</t>
  </si>
  <si>
    <t xml:space="preserve">Taux d'incorporation des biocarburants </t>
  </si>
  <si>
    <t>Taux de bio</t>
  </si>
  <si>
    <t>Taux de bio (taux d'incorporation en énergie)</t>
  </si>
  <si>
    <t>input SD2</t>
  </si>
  <si>
    <t>Taux d’incorporation des biocarburants dans l’essence</t>
  </si>
  <si>
    <t>% biocarburants essence</t>
  </si>
  <si>
    <t>Taux d’incorporation dans l’essence</t>
  </si>
  <si>
    <t>Taux d’incorporation des biocarburants dans le diesel</t>
  </si>
  <si>
    <t>1G</t>
  </si>
  <si>
    <t>Taux d’incorporation dans le diesel</t>
  </si>
  <si>
    <t>Avancés</t>
  </si>
  <si>
    <t>Taux d’incorporation dans les carburants aviation</t>
  </si>
  <si>
    <t>s</t>
  </si>
  <si>
    <t>IX-B</t>
  </si>
  <si>
    <t>Taux d’incorporation du gaz renouvelable dans le gaz</t>
  </si>
  <si>
    <t>Commentaire : Ajusté sur la LF pour 2022; puis gardé constant par hypothèse</t>
  </si>
  <si>
    <t>RFNBOS</t>
  </si>
  <si>
    <t>% biocarburants gazole et GNR</t>
  </si>
  <si>
    <t>Commentaire : Trajectoire proche des précédentes cibles de taux d'incorporation de la précédente SNBC pour 2030 puis point de passage à 50% en 2040</t>
  </si>
  <si>
    <t>Part de G1 plafonnée à 7%, le reste étant obtenu par différence</t>
  </si>
  <si>
    <t xml:space="preserve">Taux de bio (taux d'incorporation en énergie) dans le biométhane </t>
  </si>
  <si>
    <t>Taux d'incorporation du gaz décarbonné</t>
  </si>
  <si>
    <t>réseaux gaz (conso finale)</t>
  </si>
  <si>
    <t>% gaz non-fossile réseau (conso finale)</t>
  </si>
  <si>
    <t>prod chaleur</t>
  </si>
  <si>
    <t>dont méthane de synthèse</t>
  </si>
  <si>
    <t>prod élec</t>
  </si>
  <si>
    <t>dont biogaz</t>
  </si>
  <si>
    <t>% gaz non-fossile pour prod chaleur</t>
  </si>
  <si>
    <t>Commentaire : A ajuster en fonction des AAP envisagé - ok on ne modifie pas</t>
  </si>
  <si>
    <t>Taux de bio : similaire conso finale/chaleur/élec dans les sorties énerdata (tout à 2%), mais distinction bien prise en compte pour sorties CITEPA</t>
  </si>
  <si>
    <t>Injections 2021 = 4,3TWh (2,2 en 2020), sur une conso de 474TWh (445) dont 39hors réseaux</t>
  </si>
  <si>
    <t>% gaz non-fossile prod élec</t>
  </si>
  <si>
    <t>input SD2 amendé</t>
  </si>
  <si>
    <t>https://www.grtgaz.com/sites/default/files/2022-02/Bilan-gaz-et-gaz-renouvelables-2021-presentation-03022022_1.pdf</t>
  </si>
  <si>
    <t>19TWh de métha en projet, l'injection représente 15%</t>
  </si>
  <si>
    <t>reste la cogé des méthaniseurs</t>
  </si>
  <si>
    <t>Commentaire : Trajectoire qui reprend la cible à 10% en 2030 (point haut de la trajectoire) puis point de passage à 50% en 2040. A ajuster potentiellement en fonction des sorties MOSUT</t>
  </si>
  <si>
    <t>Taux d'incorporation en énergie de carburants aériens durables</t>
  </si>
  <si>
    <t>Nouveau run2 : prise en compte des taux de biogaz pré-existants pour la production de chaleur et d’électricité</t>
  </si>
  <si>
    <t>Nouveau run2 : Pénétration du méthane de synthèse pour la production d’électricité à horizon 2050, et dans une moindre mesure dans les réseaux de gaz pour la conso finale</t>
  </si>
  <si>
    <t>dont biocarburants avancés</t>
  </si>
  <si>
    <t>dont RFNBO</t>
  </si>
  <si>
    <t>Commentaire : même hypothèse que run 1 ; prise en compte du taux inscrit dans la loi de finance à date ; feuille de route non intégré en AME (taux d'incorpooration à 5% intégré en AMS uniquement)</t>
  </si>
  <si>
    <t>Taux d'incorporation</t>
  </si>
  <si>
    <t>Commentaire : Reprise de la trajectoire du règlement Refuel aviation</t>
  </si>
  <si>
    <t>réformage de gaz naturel</t>
  </si>
  <si>
    <t>pyrogazéification</t>
  </si>
  <si>
    <t>électrolyse</t>
  </si>
  <si>
    <t>Total</t>
  </si>
  <si>
    <t>Observé (CEA)</t>
  </si>
  <si>
    <t>AME 23</t>
  </si>
  <si>
    <t>AMS 23</t>
  </si>
  <si>
    <t>Energie produite en TWh (fin d'année)</t>
  </si>
  <si>
    <t>Choix des paramètres du Scénario de référence PPE 3</t>
  </si>
  <si>
    <t>Hydraulique (hors STEP)</t>
  </si>
  <si>
    <t>Fixe</t>
  </si>
  <si>
    <t>Capacités installées</t>
  </si>
  <si>
    <t>2023 - 2050</t>
  </si>
  <si>
    <t>Hydroélectricité (hors STEP)</t>
  </si>
  <si>
    <t>fixe dans le modèle</t>
  </si>
  <si>
    <t>Valeur en 2050 Fixe</t>
  </si>
  <si>
    <t xml:space="preserve">Éolien terrestre </t>
  </si>
  <si>
    <t>Scénario EnR médian PPE3</t>
  </si>
  <si>
    <t>Éolien en mer</t>
  </si>
  <si>
    <t>Total EnR (TWh)</t>
  </si>
  <si>
    <t xml:space="preserve">Photovoltaïque </t>
  </si>
  <si>
    <t>Thermique fossile</t>
  </si>
  <si>
    <t>Scénario arrêt centrales fossiles médian PPE3</t>
  </si>
  <si>
    <t>Thermique décarboné</t>
  </si>
  <si>
    <t>Scénario thermique décarboné médian PPE 3</t>
  </si>
  <si>
    <t>STEP</t>
  </si>
  <si>
    <t>Total nucléaire (TWh)</t>
  </si>
  <si>
    <t>Batteries stationnaires</t>
  </si>
  <si>
    <t>Scénario batteries médian PPE 3</t>
  </si>
  <si>
    <t>Flexibilités de consommation</t>
  </si>
  <si>
    <t>Scénario flexibilité de conso médian PPE 3</t>
  </si>
  <si>
    <t>Thermique H2</t>
  </si>
  <si>
    <t>Bouquet de flexibilités de N02 réindus, avec 20TWh en 2030 et 40TWh en 2050</t>
  </si>
  <si>
    <t>Interconnexions</t>
  </si>
  <si>
    <t>Scénario interconnexions médian PPE 3</t>
  </si>
  <si>
    <t>Total Thermique (TWh)</t>
  </si>
  <si>
    <t>12 EPR2</t>
  </si>
  <si>
    <t>0 GW SMR</t>
  </si>
  <si>
    <t>Total (TWh)</t>
  </si>
  <si>
    <t>Scénario nucléaire historique médian (2 + 2 fermetures)</t>
  </si>
  <si>
    <t>Excédant de bouclage 2035</t>
  </si>
  <si>
    <t>TWh</t>
  </si>
  <si>
    <t>Excédant de bouclage 2050</t>
  </si>
  <si>
    <t>Parc installé en GW (fin d'année)</t>
  </si>
  <si>
    <t>Total EnR (GW)</t>
  </si>
  <si>
    <t>Total nucléaire (GW)</t>
  </si>
  <si>
    <t>Total Thermique (GW)</t>
  </si>
  <si>
    <t>Total Flexibilité (GW)</t>
  </si>
  <si>
    <t>Total (hors flexibilités) (GW)</t>
  </si>
  <si>
    <t xml:space="preserve">SCENARIO DE REFERENCE DE LA PPE </t>
  </si>
  <si>
    <t>AMS 2023 run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</si>
</sst>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\ %"/>
    <numFmt numFmtId="165" formatCode="0.0"/>
    <numFmt numFmtId="166" formatCode="0.0\ %"/>
    <numFmt numFmtId="167" formatCode="0.00\ %"/>
    <numFmt numFmtId="168" formatCode="0.0%"/>
    <numFmt numFmtId="169" formatCode="_-* #,##0_-;\-* #,##0_-;_-* &quot;-&quot;??_-;_-@_-"/>
  </numFmts>
  <fonts count="34" x14ac:knownFonts="1"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1"/>
      <name val="Calibri"/>
      <family val="2"/>
      <charset val="1"/>
    </font>
    <font>
      <sz val="10"/>
      <color rgb="FFFF0000"/>
      <name val="Arial"/>
      <family val="2"/>
      <charset val="1"/>
    </font>
    <font>
      <i/>
      <sz val="10"/>
      <color rgb="FFFF0000"/>
      <name val="Arial"/>
      <family val="2"/>
      <charset val="1"/>
    </font>
    <font>
      <i/>
      <sz val="11"/>
      <color rgb="FFFF0000"/>
      <name val="Calibri"/>
      <family val="2"/>
      <charset val="1"/>
    </font>
    <font>
      <b/>
      <sz val="10"/>
      <name val="Arial"/>
      <family val="2"/>
      <charset val="1"/>
    </font>
    <font>
      <sz val="10"/>
      <color rgb="FFCE181E"/>
      <name val="Arial"/>
      <family val="2"/>
      <charset val="1"/>
    </font>
    <font>
      <b/>
      <sz val="10"/>
      <color rgb="FFCE181E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333333"/>
      <name val="Calibri"/>
      <family val="2"/>
      <charset val="1"/>
    </font>
    <font>
      <sz val="10"/>
      <color rgb="FFC55A11"/>
      <name val="Calibri"/>
      <family val="2"/>
      <charset val="1"/>
    </font>
    <font>
      <i/>
      <sz val="10"/>
      <color rgb="FF000000"/>
      <name val="Calibri"/>
      <family val="2"/>
      <charset val="1"/>
    </font>
    <font>
      <i/>
      <sz val="10"/>
      <color rgb="FFFF0000"/>
      <name val="Calibri"/>
      <family val="2"/>
      <charset val="1"/>
    </font>
    <font>
      <sz val="10"/>
      <color rgb="FF333333"/>
      <name val="Calibri"/>
      <family val="2"/>
      <charset val="1"/>
    </font>
    <font>
      <sz val="10"/>
      <name val="Arial"/>
      <family val="2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6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rgb="FFFFFF66"/>
      </patternFill>
    </fill>
    <fill>
      <patternFill patternType="solid">
        <fgColor rgb="FF0070C0"/>
        <bgColor rgb="FF008080"/>
      </patternFill>
    </fill>
    <fill>
      <patternFill patternType="solid">
        <fgColor rgb="FFB4C7DC"/>
        <bgColor rgb="FFADB9CA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D9D9D9"/>
        <bgColor rgb="FFD0CECE"/>
      </patternFill>
    </fill>
    <fill>
      <patternFill patternType="solid">
        <fgColor rgb="FFFFFFFF"/>
        <bgColor rgb="FFF2F2F2"/>
      </patternFill>
    </fill>
    <fill>
      <patternFill patternType="solid">
        <fgColor rgb="FF00B0F0"/>
        <bgColor rgb="FF38B6BC"/>
      </patternFill>
    </fill>
    <fill>
      <patternFill patternType="solid">
        <fgColor rgb="FF999999"/>
        <bgColor rgb="FFA6A6A6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4" fillId="0" borderId="0" applyBorder="0" applyProtection="0"/>
    <xf numFmtId="164" fontId="24" fillId="0" borderId="0" applyBorder="0" applyProtection="0"/>
    <xf numFmtId="164" fontId="24" fillId="0" borderId="0" applyBorder="0" applyProtection="0"/>
    <xf numFmtId="0" fontId="12" fillId="0" borderId="0"/>
    <xf numFmtId="43" fontId="24" fillId="0" borderId="0" applyFont="0" applyFill="0" applyBorder="0" applyAlignment="0" applyProtection="0"/>
  </cellStyleXfs>
  <cellXfs count="187">
    <xf numFmtId="0" fontId="0" fillId="0" borderId="0" xfId="0"/>
    <xf numFmtId="0" fontId="0" fillId="2" borderId="0" xfId="0" applyFill="1"/>
    <xf numFmtId="0" fontId="1" fillId="3" borderId="0" xfId="0" applyFont="1" applyFill="1"/>
    <xf numFmtId="2" fontId="0" fillId="0" borderId="0" xfId="0" applyNumberFormat="1"/>
    <xf numFmtId="165" fontId="2" fillId="0" borderId="0" xfId="0" applyNumberFormat="1" applyFont="1" applyAlignment="1">
      <alignment horizontal="right"/>
    </xf>
    <xf numFmtId="164" fontId="24" fillId="0" borderId="0" xfId="1" applyBorder="1" applyProtection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165" fontId="5" fillId="0" borderId="0" xfId="0" applyNumberFormat="1" applyFont="1" applyAlignment="1">
      <alignment horizontal="right"/>
    </xf>
    <xf numFmtId="164" fontId="4" fillId="0" borderId="0" xfId="1" applyFont="1" applyBorder="1" applyProtection="1"/>
    <xf numFmtId="0" fontId="0" fillId="4" borderId="0" xfId="0" applyFill="1"/>
    <xf numFmtId="2" fontId="0" fillId="4" borderId="0" xfId="0" applyNumberFormat="1" applyFill="1"/>
    <xf numFmtId="1" fontId="0" fillId="2" borderId="0" xfId="0" applyNumberFormat="1" applyFill="1"/>
    <xf numFmtId="165" fontId="0" fillId="0" borderId="0" xfId="0" applyNumberFormat="1"/>
    <xf numFmtId="1" fontId="0" fillId="0" borderId="0" xfId="0" applyNumberFormat="1"/>
    <xf numFmtId="164" fontId="0" fillId="0" borderId="0" xfId="0" applyNumberFormat="1"/>
    <xf numFmtId="0" fontId="6" fillId="0" borderId="0" xfId="0" applyFont="1"/>
    <xf numFmtId="166" fontId="24" fillId="0" borderId="0" xfId="1" applyNumberFormat="1" applyBorder="1" applyProtection="1"/>
    <xf numFmtId="0" fontId="7" fillId="0" borderId="0" xfId="0" applyFont="1"/>
    <xf numFmtId="167" fontId="0" fillId="0" borderId="0" xfId="0" applyNumberFormat="1"/>
    <xf numFmtId="168" fontId="0" fillId="0" borderId="0" xfId="0" applyNumberFormat="1"/>
    <xf numFmtId="168" fontId="24" fillId="0" borderId="0" xfId="1" applyNumberFormat="1" applyBorder="1" applyProtection="1"/>
    <xf numFmtId="0" fontId="0" fillId="0" borderId="1" xfId="0" applyBorder="1"/>
    <xf numFmtId="0" fontId="0" fillId="5" borderId="0" xfId="0" applyFill="1"/>
    <xf numFmtId="165" fontId="0" fillId="0" borderId="1" xfId="0" applyNumberFormat="1" applyBorder="1"/>
    <xf numFmtId="165" fontId="8" fillId="0" borderId="1" xfId="0" applyNumberFormat="1" applyFont="1" applyBorder="1"/>
    <xf numFmtId="0" fontId="9" fillId="0" borderId="0" xfId="0" applyFont="1"/>
    <xf numFmtId="0" fontId="9" fillId="5" borderId="0" xfId="0" applyFont="1" applyFill="1"/>
    <xf numFmtId="1" fontId="0" fillId="5" borderId="0" xfId="0" applyNumberFormat="1" applyFill="1"/>
    <xf numFmtId="165" fontId="0" fillId="5" borderId="0" xfId="0" applyNumberFormat="1" applyFill="1"/>
    <xf numFmtId="0" fontId="7" fillId="0" borderId="1" xfId="0" applyFont="1" applyBorder="1"/>
    <xf numFmtId="165" fontId="7" fillId="0" borderId="1" xfId="0" applyNumberFormat="1" applyFont="1" applyBorder="1"/>
    <xf numFmtId="0" fontId="7" fillId="2" borderId="0" xfId="0" applyFont="1" applyFill="1"/>
    <xf numFmtId="0" fontId="10" fillId="6" borderId="0" xfId="0" applyFont="1" applyFill="1"/>
    <xf numFmtId="165" fontId="10" fillId="6" borderId="0" xfId="0" applyNumberFormat="1" applyFont="1" applyFill="1"/>
    <xf numFmtId="1" fontId="10" fillId="6" borderId="0" xfId="0" applyNumberFormat="1" applyFont="1" applyFill="1"/>
    <xf numFmtId="1" fontId="0" fillId="0" borderId="1" xfId="0" applyNumberFormat="1" applyBorder="1"/>
    <xf numFmtId="0" fontId="9" fillId="7" borderId="2" xfId="0" applyFont="1" applyFill="1" applyBorder="1" applyProtection="1">
      <protection locked="0"/>
    </xf>
    <xf numFmtId="165" fontId="11" fillId="7" borderId="3" xfId="0" applyNumberFormat="1" applyFont="1" applyFill="1" applyBorder="1" applyProtection="1">
      <protection locked="0"/>
    </xf>
    <xf numFmtId="0" fontId="0" fillId="8" borderId="0" xfId="0" applyFill="1"/>
    <xf numFmtId="0" fontId="12" fillId="0" borderId="4" xfId="0" applyFont="1" applyBorder="1"/>
    <xf numFmtId="165" fontId="13" fillId="0" borderId="0" xfId="0" applyNumberFormat="1" applyFont="1"/>
    <xf numFmtId="0" fontId="14" fillId="0" borderId="4" xfId="0" applyFont="1" applyBorder="1" applyAlignment="1">
      <alignment horizontal="right"/>
    </xf>
    <xf numFmtId="165" fontId="2" fillId="0" borderId="0" xfId="0" applyNumberFormat="1" applyFont="1"/>
    <xf numFmtId="168" fontId="12" fillId="0" borderId="0" xfId="1" applyNumberFormat="1" applyFont="1" applyBorder="1" applyProtection="1"/>
    <xf numFmtId="0" fontId="0" fillId="0" borderId="4" xfId="0" applyBorder="1"/>
    <xf numFmtId="0" fontId="12" fillId="0" borderId="5" xfId="0" applyFont="1" applyBorder="1" applyProtection="1">
      <protection locked="0"/>
    </xf>
    <xf numFmtId="165" fontId="13" fillId="0" borderId="6" xfId="0" applyNumberFormat="1" applyFont="1" applyBorder="1"/>
    <xf numFmtId="168" fontId="0" fillId="0" borderId="1" xfId="0" applyNumberFormat="1" applyBorder="1"/>
    <xf numFmtId="0" fontId="0" fillId="10" borderId="0" xfId="0" applyFill="1"/>
    <xf numFmtId="0" fontId="0" fillId="10" borderId="1" xfId="0" applyFill="1" applyBorder="1"/>
    <xf numFmtId="0" fontId="15" fillId="5" borderId="0" xfId="0" applyFont="1" applyFill="1"/>
    <xf numFmtId="0" fontId="15" fillId="5" borderId="0" xfId="0" applyFont="1" applyFill="1" applyAlignment="1">
      <alignment horizont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2" fillId="0" borderId="0" xfId="0" applyFont="1"/>
    <xf numFmtId="0" fontId="17" fillId="0" borderId="0" xfId="0" applyFont="1"/>
    <xf numFmtId="0" fontId="18" fillId="0" borderId="0" xfId="0" applyFont="1" applyAlignment="1">
      <alignment horizontal="left"/>
    </xf>
    <xf numFmtId="0" fontId="16" fillId="0" borderId="9" xfId="0" applyFont="1" applyBorder="1"/>
    <xf numFmtId="0" fontId="16" fillId="0" borderId="9" xfId="0" applyFont="1" applyBorder="1" applyAlignment="1">
      <alignment horizontal="center"/>
    </xf>
    <xf numFmtId="0" fontId="18" fillId="0" borderId="9" xfId="4" applyFont="1" applyBorder="1" applyAlignment="1">
      <alignment horizontal="left" vertical="center"/>
    </xf>
    <xf numFmtId="0" fontId="18" fillId="0" borderId="9" xfId="4" applyFont="1" applyBorder="1" applyAlignment="1">
      <alignment horizontal="center" vertical="center" wrapText="1"/>
    </xf>
    <xf numFmtId="1" fontId="18" fillId="0" borderId="9" xfId="0" applyNumberFormat="1" applyFont="1" applyBorder="1" applyAlignment="1">
      <alignment horizontal="center" vertical="center" wrapText="1"/>
    </xf>
    <xf numFmtId="168" fontId="16" fillId="0" borderId="9" xfId="1" applyNumberFormat="1" applyFont="1" applyBorder="1" applyAlignment="1" applyProtection="1">
      <alignment horizontal="center"/>
    </xf>
    <xf numFmtId="168" fontId="16" fillId="5" borderId="9" xfId="1" applyNumberFormat="1" applyFont="1" applyFill="1" applyBorder="1" applyAlignment="1" applyProtection="1">
      <alignment horizontal="center"/>
    </xf>
    <xf numFmtId="0" fontId="18" fillId="0" borderId="9" xfId="0" applyFont="1" applyBorder="1"/>
    <xf numFmtId="168" fontId="18" fillId="0" borderId="9" xfId="1" applyNumberFormat="1" applyFont="1" applyBorder="1" applyAlignment="1" applyProtection="1">
      <alignment horizontal="center"/>
    </xf>
    <xf numFmtId="167" fontId="16" fillId="0" borderId="9" xfId="0" applyNumberFormat="1" applyFont="1" applyBorder="1"/>
    <xf numFmtId="0" fontId="17" fillId="0" borderId="9" xfId="0" applyFont="1" applyBorder="1" applyAlignment="1">
      <alignment horizontal="left" indent="1"/>
    </xf>
    <xf numFmtId="168" fontId="17" fillId="0" borderId="9" xfId="1" applyNumberFormat="1" applyFont="1" applyBorder="1" applyAlignment="1" applyProtection="1">
      <alignment horizontal="center"/>
    </xf>
    <xf numFmtId="168" fontId="19" fillId="9" borderId="9" xfId="1" applyNumberFormat="1" applyFont="1" applyFill="1" applyBorder="1" applyAlignment="1" applyProtection="1">
      <alignment horizontal="center"/>
    </xf>
    <xf numFmtId="168" fontId="19" fillId="0" borderId="9" xfId="1" applyNumberFormat="1" applyFont="1" applyBorder="1" applyAlignment="1" applyProtection="1">
      <alignment horizontal="center"/>
    </xf>
    <xf numFmtId="0" fontId="20" fillId="0" borderId="0" xfId="0" applyFont="1"/>
    <xf numFmtId="0" fontId="21" fillId="0" borderId="0" xfId="0" applyFont="1"/>
    <xf numFmtId="168" fontId="12" fillId="0" borderId="0" xfId="0" applyNumberFormat="1" applyFont="1"/>
    <xf numFmtId="0" fontId="22" fillId="0" borderId="0" xfId="0" applyFont="1"/>
    <xf numFmtId="0" fontId="20" fillId="2" borderId="0" xfId="0" applyFont="1" applyFill="1"/>
    <xf numFmtId="168" fontId="23" fillId="9" borderId="9" xfId="1" applyNumberFormat="1" applyFont="1" applyFill="1" applyBorder="1" applyAlignment="1" applyProtection="1">
      <alignment horizontal="center"/>
    </xf>
    <xf numFmtId="0" fontId="0" fillId="0" borderId="1" xfId="0" applyBorder="1" applyAlignment="1">
      <alignment wrapText="1"/>
    </xf>
    <xf numFmtId="167" fontId="0" fillId="0" borderId="1" xfId="0" applyNumberFormat="1" applyBorder="1"/>
    <xf numFmtId="167" fontId="0" fillId="4" borderId="1" xfId="0" applyNumberFormat="1" applyFill="1" applyBorder="1"/>
    <xf numFmtId="0" fontId="26" fillId="0" borderId="10" xfId="0" applyFont="1" applyBorder="1" applyAlignment="1">
      <alignment wrapText="1"/>
    </xf>
    <xf numFmtId="0" fontId="25" fillId="11" borderId="11" xfId="0" applyFont="1" applyFill="1" applyBorder="1" applyAlignment="1">
      <alignment horizontal="center" vertical="center"/>
    </xf>
    <xf numFmtId="0" fontId="25" fillId="12" borderId="11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14" borderId="0" xfId="0" applyFill="1"/>
    <xf numFmtId="165" fontId="0" fillId="15" borderId="9" xfId="0" applyNumberFormat="1" applyFill="1" applyBorder="1"/>
    <xf numFmtId="165" fontId="0" fillId="15" borderId="14" xfId="0" applyNumberFormat="1" applyFill="1" applyBorder="1"/>
    <xf numFmtId="0" fontId="0" fillId="16" borderId="0" xfId="0" applyFill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165" fontId="0" fillId="0" borderId="9" xfId="0" applyNumberFormat="1" applyBorder="1"/>
    <xf numFmtId="165" fontId="0" fillId="0" borderId="14" xfId="0" applyNumberFormat="1" applyBorder="1"/>
    <xf numFmtId="0" fontId="28" fillId="18" borderId="19" xfId="0" applyFont="1" applyFill="1" applyBorder="1"/>
    <xf numFmtId="0" fontId="28" fillId="18" borderId="7" xfId="0" applyFont="1" applyFill="1" applyBorder="1"/>
    <xf numFmtId="0" fontId="0" fillId="16" borderId="0" xfId="0" applyFill="1" applyAlignment="1">
      <alignment horizontal="left" vertical="center"/>
    </xf>
    <xf numFmtId="165" fontId="26" fillId="20" borderId="23" xfId="0" applyNumberFormat="1" applyFont="1" applyFill="1" applyBorder="1" applyAlignment="1">
      <alignment horizontal="right"/>
    </xf>
    <xf numFmtId="165" fontId="26" fillId="20" borderId="24" xfId="0" applyNumberFormat="1" applyFont="1" applyFill="1" applyBorder="1"/>
    <xf numFmtId="0" fontId="28" fillId="18" borderId="25" xfId="0" applyFont="1" applyFill="1" applyBorder="1"/>
    <xf numFmtId="0" fontId="0" fillId="0" borderId="28" xfId="0" applyBorder="1"/>
    <xf numFmtId="165" fontId="0" fillId="15" borderId="29" xfId="0" applyNumberFormat="1" applyFill="1" applyBorder="1"/>
    <xf numFmtId="165" fontId="0" fillId="15" borderId="30" xfId="0" applyNumberFormat="1" applyFill="1" applyBorder="1"/>
    <xf numFmtId="0" fontId="28" fillId="21" borderId="15" xfId="0" applyFont="1" applyFill="1" applyBorder="1"/>
    <xf numFmtId="0" fontId="28" fillId="16" borderId="19" xfId="0" applyFont="1" applyFill="1" applyBorder="1"/>
    <xf numFmtId="0" fontId="28" fillId="16" borderId="7" xfId="0" applyFont="1" applyFill="1" applyBorder="1"/>
    <xf numFmtId="0" fontId="26" fillId="23" borderId="23" xfId="0" applyFont="1" applyFill="1" applyBorder="1" applyAlignment="1">
      <alignment horizontal="right"/>
    </xf>
    <xf numFmtId="165" fontId="26" fillId="23" borderId="24" xfId="0" applyNumberFormat="1" applyFont="1" applyFill="1" applyBorder="1"/>
    <xf numFmtId="0" fontId="0" fillId="0" borderId="32" xfId="0" applyBorder="1"/>
    <xf numFmtId="0" fontId="0" fillId="0" borderId="0" xfId="0" applyAlignment="1">
      <alignment vertical="center"/>
    </xf>
    <xf numFmtId="0" fontId="28" fillId="16" borderId="25" xfId="0" applyFont="1" applyFill="1" applyBorder="1"/>
    <xf numFmtId="0" fontId="26" fillId="24" borderId="23" xfId="0" applyFont="1" applyFill="1" applyBorder="1" applyAlignment="1">
      <alignment horizontal="right"/>
    </xf>
    <xf numFmtId="165" fontId="26" fillId="24" borderId="24" xfId="0" applyNumberFormat="1" applyFont="1" applyFill="1" applyBorder="1"/>
    <xf numFmtId="0" fontId="28" fillId="25" borderId="19" xfId="0" applyFont="1" applyFill="1" applyBorder="1"/>
    <xf numFmtId="0" fontId="28" fillId="0" borderId="37" xfId="0" applyFont="1" applyBorder="1"/>
    <xf numFmtId="165" fontId="0" fillId="0" borderId="17" xfId="0" applyNumberFormat="1" applyBorder="1"/>
    <xf numFmtId="0" fontId="28" fillId="25" borderId="25" xfId="0" applyFont="1" applyFill="1" applyBorder="1"/>
    <xf numFmtId="0" fontId="0" fillId="14" borderId="16" xfId="0" applyFill="1" applyBorder="1"/>
    <xf numFmtId="169" fontId="0" fillId="14" borderId="17" xfId="5" applyNumberFormat="1" applyFont="1" applyFill="1" applyBorder="1"/>
    <xf numFmtId="0" fontId="0" fillId="14" borderId="18" xfId="0" applyFill="1" applyBorder="1"/>
    <xf numFmtId="165" fontId="26" fillId="20" borderId="33" xfId="0" applyNumberFormat="1" applyFont="1" applyFill="1" applyBorder="1"/>
    <xf numFmtId="0" fontId="0" fillId="0" borderId="10" xfId="0" applyBorder="1"/>
    <xf numFmtId="165" fontId="0" fillId="0" borderId="29" xfId="0" applyNumberFormat="1" applyBorder="1"/>
    <xf numFmtId="165" fontId="0" fillId="0" borderId="30" xfId="0" applyNumberFormat="1" applyBorder="1"/>
    <xf numFmtId="165" fontId="26" fillId="23" borderId="33" xfId="0" applyNumberFormat="1" applyFont="1" applyFill="1" applyBorder="1"/>
    <xf numFmtId="165" fontId="26" fillId="24" borderId="33" xfId="0" applyNumberFormat="1" applyFont="1" applyFill="1" applyBorder="1"/>
    <xf numFmtId="0" fontId="0" fillId="0" borderId="39" xfId="0" applyBorder="1"/>
    <xf numFmtId="165" fontId="0" fillId="0" borderId="40" xfId="0" applyNumberFormat="1" applyBorder="1"/>
    <xf numFmtId="0" fontId="26" fillId="15" borderId="23" xfId="0" applyFont="1" applyFill="1" applyBorder="1" applyAlignment="1">
      <alignment horizontal="right"/>
    </xf>
    <xf numFmtId="165" fontId="26" fillId="15" borderId="24" xfId="0" applyNumberFormat="1" applyFont="1" applyFill="1" applyBorder="1"/>
    <xf numFmtId="165" fontId="26" fillId="15" borderId="33" xfId="0" applyNumberFormat="1" applyFont="1" applyFill="1" applyBorder="1"/>
    <xf numFmtId="0" fontId="28" fillId="0" borderId="41" xfId="0" applyFont="1" applyBorder="1"/>
    <xf numFmtId="165" fontId="0" fillId="0" borderId="6" xfId="0" applyNumberFormat="1" applyBorder="1"/>
    <xf numFmtId="165" fontId="0" fillId="0" borderId="38" xfId="0" applyNumberFormat="1" applyBorder="1"/>
    <xf numFmtId="168" fontId="0" fillId="0" borderId="0" xfId="1" applyNumberFormat="1" applyFont="1"/>
    <xf numFmtId="168" fontId="32" fillId="0" borderId="1" xfId="0" applyNumberFormat="1" applyFont="1" applyBorder="1" applyAlignment="1">
      <alignment horizontal="left"/>
    </xf>
    <xf numFmtId="168" fontId="0" fillId="0" borderId="42" xfId="0" applyNumberFormat="1" applyBorder="1"/>
    <xf numFmtId="168" fontId="0" fillId="0" borderId="43" xfId="0" applyNumberFormat="1" applyBorder="1"/>
    <xf numFmtId="168" fontId="0" fillId="0" borderId="44" xfId="0" applyNumberFormat="1" applyBorder="1"/>
    <xf numFmtId="0" fontId="0" fillId="16" borderId="0" xfId="0" applyFill="1" applyAlignment="1">
      <alignment horizontal="center" vertical="center"/>
    </xf>
    <xf numFmtId="0" fontId="0" fillId="22" borderId="3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15" borderId="31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29" fillId="14" borderId="13" xfId="0" applyFont="1" applyFill="1" applyBorder="1" applyAlignment="1">
      <alignment horizontal="center"/>
    </xf>
    <xf numFmtId="0" fontId="29" fillId="14" borderId="9" xfId="0" applyFont="1" applyFill="1" applyBorder="1" applyAlignment="1">
      <alignment horizontal="center"/>
    </xf>
    <xf numFmtId="0" fontId="29" fillId="14" borderId="14" xfId="0" applyFont="1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0" fillId="23" borderId="19" xfId="0" applyFill="1" applyBorder="1" applyAlignment="1">
      <alignment horizontal="center"/>
    </xf>
    <xf numFmtId="0" fontId="0" fillId="23" borderId="34" xfId="0" applyFill="1" applyBorder="1" applyAlignment="1">
      <alignment horizontal="center"/>
    </xf>
    <xf numFmtId="0" fontId="0" fillId="23" borderId="35" xfId="0" applyFill="1" applyBorder="1" applyAlignment="1">
      <alignment horizontal="center"/>
    </xf>
    <xf numFmtId="0" fontId="0" fillId="23" borderId="36" xfId="0" applyFill="1" applyBorder="1" applyAlignment="1">
      <alignment horizontal="center"/>
    </xf>
    <xf numFmtId="0" fontId="0" fillId="23" borderId="25" xfId="0" applyFill="1" applyBorder="1" applyAlignment="1">
      <alignment horizontal="center"/>
    </xf>
    <xf numFmtId="0" fontId="0" fillId="23" borderId="26" xfId="0" applyFill="1" applyBorder="1" applyAlignment="1">
      <alignment horizontal="center"/>
    </xf>
    <xf numFmtId="0" fontId="0" fillId="23" borderId="27" xfId="0" applyFill="1" applyBorder="1" applyAlignment="1">
      <alignment horizontal="center"/>
    </xf>
    <xf numFmtId="0" fontId="0" fillId="19" borderId="25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0" fillId="19" borderId="27" xfId="0" applyFill="1" applyBorder="1" applyAlignment="1">
      <alignment horizontal="center"/>
    </xf>
    <xf numFmtId="0" fontId="0" fillId="15" borderId="23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15" borderId="33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168" fontId="33" fillId="0" borderId="45" xfId="0" applyNumberFormat="1" applyFont="1" applyBorder="1" applyAlignment="1">
      <alignment horizontal="center"/>
    </xf>
    <xf numFmtId="168" fontId="33" fillId="0" borderId="8" xfId="0" applyNumberFormat="1" applyFont="1" applyBorder="1" applyAlignment="1">
      <alignment horizontal="center"/>
    </xf>
    <xf numFmtId="168" fontId="33" fillId="0" borderId="46" xfId="0" applyNumberFormat="1" applyFont="1" applyBorder="1" applyAlignment="1">
      <alignment horizontal="center"/>
    </xf>
    <xf numFmtId="0" fontId="27" fillId="13" borderId="0" xfId="0" applyFont="1" applyFill="1" applyAlignment="1">
      <alignment horizontal="center" vertical="center"/>
    </xf>
    <xf numFmtId="0" fontId="25" fillId="17" borderId="16" xfId="0" applyFont="1" applyFill="1" applyBorder="1" applyAlignment="1">
      <alignment horizontal="center" vertical="center"/>
    </xf>
    <xf numFmtId="0" fontId="25" fillId="17" borderId="17" xfId="0" applyFont="1" applyFill="1" applyBorder="1" applyAlignment="1">
      <alignment horizontal="center" vertical="center"/>
    </xf>
    <xf numFmtId="0" fontId="25" fillId="17" borderId="18" xfId="0" applyFont="1" applyFill="1" applyBorder="1" applyAlignment="1">
      <alignment horizontal="center" vertical="center"/>
    </xf>
    <xf numFmtId="0" fontId="29" fillId="14" borderId="10" xfId="0" applyFont="1" applyFill="1" applyBorder="1" applyAlignment="1">
      <alignment horizontal="center"/>
    </xf>
    <xf numFmtId="0" fontId="29" fillId="14" borderId="20" xfId="0" applyFont="1" applyFill="1" applyBorder="1" applyAlignment="1">
      <alignment horizontal="center"/>
    </xf>
    <xf numFmtId="0" fontId="29" fillId="14" borderId="2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6">
    <cellStyle name="Excel Built-in Explanatory Text" xfId="4" xr:uid="{00000000-0005-0000-0000-000000000000}"/>
    <cellStyle name="Milliers" xfId="5" builtinId="3"/>
    <cellStyle name="Normal" xfId="0" builtinId="0"/>
    <cellStyle name="Pourcentage" xfId="1" builtinId="5"/>
    <cellStyle name="Pourcentage 11 2" xfId="2" xr:uid="{00000000-0005-0000-0000-000004000000}"/>
    <cellStyle name="Pourcentage 12" xfId="3" xr:uid="{00000000-0005-0000-0000-000005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5B9BD5"/>
      <rgbColor rgb="FFA6A6A6"/>
      <rgbColor rgb="FFC55A11"/>
      <rgbColor rgb="FFFFF2CC"/>
      <rgbColor rgb="FFDEEBF7"/>
      <rgbColor rgb="FF660066"/>
      <rgbColor rgb="FFEC775C"/>
      <rgbColor rgb="FF0070C0"/>
      <rgbColor rgb="FFD0CECE"/>
      <rgbColor rgb="FF000080"/>
      <rgbColor rgb="FFFF00FF"/>
      <rgbColor rgb="FFFFC000"/>
      <rgbColor rgb="FF00FFFF"/>
      <rgbColor rgb="FF800080"/>
      <rgbColor rgb="FF800000"/>
      <rgbColor rgb="FF008080"/>
      <rgbColor rgb="FF0000FF"/>
      <rgbColor rgb="FF00B0F0"/>
      <rgbColor rgb="FFF2F2F2"/>
      <rgbColor rgb="FFD9D9D9"/>
      <rgbColor rgb="FFFFFF66"/>
      <rgbColor rgb="FFB4C7DC"/>
      <rgbColor rgb="FFFF99CC"/>
      <rgbColor rgb="FFCC99FF"/>
      <rgbColor rgb="FFFFCC99"/>
      <rgbColor rgb="FF3366FF"/>
      <rgbColor rgb="FF38B6BC"/>
      <rgbColor rgb="FF92D050"/>
      <rgbColor rgb="FFFFCC00"/>
      <rgbColor rgb="FFFF9900"/>
      <rgbColor rgb="FFFF8000"/>
      <rgbColor rgb="FF666699"/>
      <rgbColor rgb="FF999999"/>
      <rgbColor rgb="FF002060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70920</xdr:colOff>
      <xdr:row>28</xdr:row>
      <xdr:rowOff>122400</xdr:rowOff>
    </xdr:from>
    <xdr:to>
      <xdr:col>6</xdr:col>
      <xdr:colOff>50040</xdr:colOff>
      <xdr:row>66</xdr:row>
      <xdr:rowOff>107640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5440" y="4656240"/>
          <a:ext cx="4192920" cy="613836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C/16%20-%20SFEC%20-%20PPE%203/05%20-%20Mod&#233;lisations%20sc&#233;narios/Mod&#233;lisation%20mix%20&#233;lectrique%20v15%20-%20Continent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oix scénarios"/>
      <sheetName val="Bilan énergétique"/>
      <sheetName val="Production"/>
      <sheetName val="Consommation"/>
      <sheetName val="Nucléaire historique"/>
      <sheetName val="NNF"/>
      <sheetName val="Eolien en mer"/>
      <sheetName val="Eolien terrestre"/>
      <sheetName val="PV"/>
      <sheetName val="Hydraulique"/>
      <sheetName val="Thermique fossile"/>
      <sheetName val="Flexibilités"/>
      <sheetName val="Facteurs de charge"/>
      <sheetName val="Graphiq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5"/>
  <sheetViews>
    <sheetView topLeftCell="A40" zoomScale="81" zoomScaleNormal="81" workbookViewId="0">
      <selection activeCell="J73" sqref="J73"/>
    </sheetView>
  </sheetViews>
  <sheetFormatPr baseColWidth="10" defaultColWidth="8.85546875" defaultRowHeight="12.75" x14ac:dyDescent="0.2"/>
  <cols>
    <col min="1" max="1" width="9.140625" customWidth="1"/>
    <col min="2" max="2" width="35" customWidth="1"/>
    <col min="3" max="3" width="9.85546875" customWidth="1"/>
    <col min="4" max="6" width="9.140625" customWidth="1"/>
    <col min="7" max="7" width="9.5703125" customWidth="1"/>
    <col min="8" max="9" width="9.140625" customWidth="1"/>
    <col min="10" max="10" width="17.5703125" customWidth="1"/>
    <col min="11" max="1025" width="9.140625" customWidth="1"/>
  </cols>
  <sheetData>
    <row r="1" spans="2:18" x14ac:dyDescent="0.2">
      <c r="B1" s="1" t="s">
        <v>0</v>
      </c>
    </row>
    <row r="2" spans="2:18" x14ac:dyDescent="0.2">
      <c r="C2" s="2" t="s">
        <v>1</v>
      </c>
      <c r="D2" s="2" t="s">
        <v>2</v>
      </c>
      <c r="E2" s="2" t="s">
        <v>3</v>
      </c>
      <c r="F2" s="2" t="s">
        <v>4</v>
      </c>
      <c r="G2" s="2">
        <v>2019</v>
      </c>
      <c r="H2" s="2">
        <v>2020</v>
      </c>
      <c r="I2" s="2">
        <v>2021</v>
      </c>
      <c r="L2" s="2" t="s">
        <v>1</v>
      </c>
      <c r="M2" s="2" t="s">
        <v>2</v>
      </c>
      <c r="N2" s="2" t="s">
        <v>3</v>
      </c>
      <c r="O2" s="2" t="s">
        <v>4</v>
      </c>
      <c r="P2" s="2">
        <v>2019</v>
      </c>
      <c r="Q2" s="2">
        <v>2020</v>
      </c>
      <c r="R2">
        <v>2021</v>
      </c>
    </row>
    <row r="3" spans="2:18" ht="15" x14ac:dyDescent="0.25">
      <c r="B3" t="s">
        <v>5</v>
      </c>
      <c r="C3" s="3">
        <v>2.6521352777777798</v>
      </c>
      <c r="D3" s="3">
        <v>2.4284880555555599</v>
      </c>
      <c r="E3" s="3">
        <v>2.8132736111111099</v>
      </c>
      <c r="F3" s="3">
        <v>0.39488472222222198</v>
      </c>
      <c r="G3" s="3">
        <v>0.24106694444444399</v>
      </c>
      <c r="H3" s="4" t="s">
        <v>6</v>
      </c>
      <c r="I3" s="4"/>
      <c r="K3" t="s">
        <v>5</v>
      </c>
      <c r="L3" s="5">
        <f t="shared" ref="L3:L13" si="0">C3/C$12</f>
        <v>6.3764029506402947E-2</v>
      </c>
      <c r="M3" s="5">
        <f t="shared" ref="M3:M13" si="1">D3/D$12</f>
        <v>5.2190063767932462E-2</v>
      </c>
      <c r="N3" s="5">
        <f t="shared" ref="N3:N13" si="2">E3/E$12</f>
        <v>5.9117311011171486E-2</v>
      </c>
      <c r="O3" s="5">
        <f t="shared" ref="O3:O13" si="3">F3/F$12</f>
        <v>8.8317567379510072E-3</v>
      </c>
      <c r="P3" s="5">
        <f t="shared" ref="P3:P13" si="4">G3/G$12</f>
        <v>5.1292508372051257E-3</v>
      </c>
      <c r="Q3" s="4"/>
    </row>
    <row r="4" spans="2:18" ht="15" x14ac:dyDescent="0.25">
      <c r="B4" t="s">
        <v>7</v>
      </c>
      <c r="C4" s="3">
        <v>16.1861755555556</v>
      </c>
      <c r="D4" s="3">
        <v>17.914412500000001</v>
      </c>
      <c r="E4" s="3">
        <v>17.486174999999999</v>
      </c>
      <c r="F4" s="3">
        <v>17.4975744444444</v>
      </c>
      <c r="G4" s="3">
        <v>18.014859444444401</v>
      </c>
      <c r="H4" s="4" t="s">
        <v>6</v>
      </c>
      <c r="I4" s="4"/>
      <c r="K4" t="s">
        <v>7</v>
      </c>
      <c r="L4" s="5">
        <f t="shared" si="0"/>
        <v>0.38915653525225041</v>
      </c>
      <c r="M4" s="5">
        <f t="shared" si="1"/>
        <v>0.38499441189393002</v>
      </c>
      <c r="N4" s="5">
        <f t="shared" si="2"/>
        <v>0.3674493806034369</v>
      </c>
      <c r="O4" s="5">
        <f t="shared" si="3"/>
        <v>0.39134033884085484</v>
      </c>
      <c r="P4" s="5">
        <f t="shared" si="4"/>
        <v>0.38330735514360048</v>
      </c>
      <c r="Q4" s="4"/>
    </row>
    <row r="5" spans="2:18" ht="15" x14ac:dyDescent="0.25">
      <c r="B5" t="s">
        <v>8</v>
      </c>
      <c r="C5" s="3">
        <v>2.4450086111111098</v>
      </c>
      <c r="D5" s="3">
        <v>2.4979874999999998</v>
      </c>
      <c r="E5" s="3">
        <v>2.4242702777777798</v>
      </c>
      <c r="F5" s="3">
        <v>1.8187588888888899</v>
      </c>
      <c r="G5" s="3">
        <v>1.4287252777777799</v>
      </c>
      <c r="H5" s="4" t="s">
        <v>6</v>
      </c>
      <c r="I5" s="4"/>
      <c r="K5" t="s">
        <v>8</v>
      </c>
      <c r="L5" s="5">
        <f t="shared" si="0"/>
        <v>5.8784181383435878E-2</v>
      </c>
      <c r="M5" s="5">
        <f t="shared" si="1"/>
        <v>5.3683659929170902E-2</v>
      </c>
      <c r="N5" s="5">
        <f t="shared" si="2"/>
        <v>5.0942908439654024E-2</v>
      </c>
      <c r="O5" s="5">
        <f t="shared" si="3"/>
        <v>4.0677279134170595E-2</v>
      </c>
      <c r="P5" s="5">
        <f t="shared" si="4"/>
        <v>3.0399399403623635E-2</v>
      </c>
      <c r="Q5" s="4"/>
    </row>
    <row r="6" spans="2:18" ht="15" x14ac:dyDescent="0.25">
      <c r="B6" t="s">
        <v>9</v>
      </c>
      <c r="C6" s="3">
        <v>18.137435277777801</v>
      </c>
      <c r="D6" s="3">
        <v>21.075134722222199</v>
      </c>
      <c r="E6" s="3">
        <v>22.147185277777801</v>
      </c>
      <c r="F6" s="3">
        <v>22.154687777777799</v>
      </c>
      <c r="G6" s="3">
        <v>23.781785833333299</v>
      </c>
      <c r="H6" s="4" t="s">
        <v>6</v>
      </c>
      <c r="I6" s="4"/>
      <c r="K6" t="s">
        <v>9</v>
      </c>
      <c r="L6" s="5">
        <f t="shared" si="0"/>
        <v>0.43606974648432734</v>
      </c>
      <c r="M6" s="5">
        <f t="shared" si="1"/>
        <v>0.45292074735731797</v>
      </c>
      <c r="N6" s="5">
        <f t="shared" si="2"/>
        <v>0.46539449092949203</v>
      </c>
      <c r="O6" s="5">
        <f t="shared" si="3"/>
        <v>0.49549856463800906</v>
      </c>
      <c r="P6" s="5">
        <f t="shared" si="4"/>
        <v>0.50601190958377051</v>
      </c>
      <c r="Q6" s="4"/>
      <c r="R6" s="6" t="s">
        <v>10</v>
      </c>
    </row>
    <row r="7" spans="2:18" s="6" customFormat="1" ht="15" x14ac:dyDescent="0.25">
      <c r="B7" s="7" t="s">
        <v>11</v>
      </c>
      <c r="C7" s="8">
        <v>7.6</v>
      </c>
      <c r="D7" s="8">
        <v>8.1999999999999993</v>
      </c>
      <c r="E7" s="8">
        <v>8.3000000000000007</v>
      </c>
      <c r="F7" s="8">
        <v>8.3000000000000007</v>
      </c>
      <c r="G7" s="8">
        <v>8.8000000000000007</v>
      </c>
      <c r="H7" s="9"/>
      <c r="I7" s="9"/>
      <c r="K7" s="7" t="s">
        <v>11</v>
      </c>
      <c r="L7" s="10">
        <f t="shared" si="0"/>
        <v>0.18272319225537906</v>
      </c>
      <c r="M7" s="10">
        <f t="shared" si="1"/>
        <v>0.17622426510108694</v>
      </c>
      <c r="N7" s="10">
        <f t="shared" si="2"/>
        <v>0.174413778828619</v>
      </c>
      <c r="O7" s="10">
        <f t="shared" si="3"/>
        <v>0.18563286143985502</v>
      </c>
      <c r="P7" s="10">
        <f t="shared" si="4"/>
        <v>0.18724013560393976</v>
      </c>
      <c r="Q7" s="9"/>
    </row>
    <row r="8" spans="2:18" ht="15" x14ac:dyDescent="0.25">
      <c r="B8" s="7" t="s">
        <v>12</v>
      </c>
      <c r="C8" s="8">
        <f>C6-C7</f>
        <v>10.537435277777801</v>
      </c>
      <c r="D8" s="8">
        <f>D6-D7</f>
        <v>12.875134722222199</v>
      </c>
      <c r="E8" s="8">
        <f>E6-E7</f>
        <v>13.8471852777778</v>
      </c>
      <c r="F8" s="8">
        <f>F6-F7</f>
        <v>13.854687777777798</v>
      </c>
      <c r="G8" s="8">
        <f>G6-G7</f>
        <v>14.981785833333298</v>
      </c>
      <c r="H8" s="4"/>
      <c r="I8" s="4"/>
      <c r="K8" s="7" t="s">
        <v>12</v>
      </c>
      <c r="L8" s="10">
        <f t="shared" si="0"/>
        <v>0.25334655422894831</v>
      </c>
      <c r="M8" s="10">
        <f t="shared" si="1"/>
        <v>0.276696482256231</v>
      </c>
      <c r="N8" s="10">
        <f t="shared" si="2"/>
        <v>0.29098071210087301</v>
      </c>
      <c r="O8" s="10">
        <f t="shared" si="3"/>
        <v>0.30986570319815404</v>
      </c>
      <c r="P8" s="10">
        <f t="shared" si="4"/>
        <v>0.3187717739798307</v>
      </c>
      <c r="Q8" s="4"/>
      <c r="R8" s="6"/>
    </row>
    <row r="9" spans="2:18" x14ac:dyDescent="0.2">
      <c r="B9" t="s">
        <v>13</v>
      </c>
      <c r="C9" s="3">
        <v>1.0713311111111099</v>
      </c>
      <c r="D9" s="3">
        <v>1.22145944444444</v>
      </c>
      <c r="E9" s="3">
        <v>1.5591955555555601</v>
      </c>
      <c r="F9" s="3">
        <v>1.6626466666666699</v>
      </c>
      <c r="G9" s="3">
        <v>1.8002433333333301</v>
      </c>
      <c r="H9" s="3">
        <v>1.8002433333333301</v>
      </c>
      <c r="I9" s="3"/>
      <c r="K9" t="s">
        <v>13</v>
      </c>
      <c r="L9" s="5">
        <f t="shared" si="0"/>
        <v>2.5757505340095292E-2</v>
      </c>
      <c r="M9" s="5">
        <f t="shared" si="1"/>
        <v>2.6250096700976024E-2</v>
      </c>
      <c r="N9" s="5">
        <f t="shared" si="2"/>
        <v>3.2764480575570257E-2</v>
      </c>
      <c r="O9" s="5">
        <f t="shared" si="3"/>
        <v>3.7185766059851896E-2</v>
      </c>
      <c r="P9" s="5">
        <f t="shared" si="4"/>
        <v>3.8304296119706961E-2</v>
      </c>
      <c r="Q9" s="3"/>
    </row>
    <row r="10" spans="2:18" x14ac:dyDescent="0.2">
      <c r="B10" t="s">
        <v>14</v>
      </c>
      <c r="C10" s="3">
        <v>0.140433888888889</v>
      </c>
      <c r="D10" s="3">
        <v>0.14124583333333299</v>
      </c>
      <c r="E10" s="3">
        <v>0.14364444444444399</v>
      </c>
      <c r="F10" s="3">
        <v>0.26906305555555599</v>
      </c>
      <c r="G10" s="3">
        <v>0.364128333333333</v>
      </c>
      <c r="H10" s="3">
        <v>0.364128333333333</v>
      </c>
      <c r="I10" s="3"/>
      <c r="K10" t="s">
        <v>14</v>
      </c>
      <c r="L10" s="5">
        <f t="shared" si="0"/>
        <v>3.3763853261335537E-3</v>
      </c>
      <c r="M10" s="5">
        <f t="shared" si="1"/>
        <v>3.0354808753362459E-3</v>
      </c>
      <c r="N10" s="5">
        <f t="shared" si="2"/>
        <v>3.0185024534088072E-3</v>
      </c>
      <c r="O10" s="5">
        <f t="shared" si="3"/>
        <v>6.0177042060877749E-3</v>
      </c>
      <c r="P10" s="5">
        <f t="shared" si="4"/>
        <v>7.74766346711021E-3</v>
      </c>
      <c r="Q10" s="3"/>
    </row>
    <row r="11" spans="2:18" ht="15" x14ac:dyDescent="0.25">
      <c r="B11" t="s">
        <v>15</v>
      </c>
      <c r="C11" s="3">
        <v>0.96044888888888702</v>
      </c>
      <c r="D11" s="3">
        <v>1.2528888888888801</v>
      </c>
      <c r="E11" s="3">
        <v>1.0142391666666599</v>
      </c>
      <c r="F11" s="3">
        <v>0.91429555555555198</v>
      </c>
      <c r="G11" s="3">
        <v>1.3676613888889</v>
      </c>
      <c r="H11" s="4" t="s">
        <v>6</v>
      </c>
      <c r="I11" s="4"/>
      <c r="K11" t="s">
        <v>15</v>
      </c>
      <c r="L11" s="5">
        <f t="shared" si="0"/>
        <v>2.3091616707356488E-2</v>
      </c>
      <c r="M11" s="5">
        <f t="shared" si="1"/>
        <v>2.6925539475336619E-2</v>
      </c>
      <c r="N11" s="5">
        <f t="shared" si="2"/>
        <v>2.1312925987267667E-2</v>
      </c>
      <c r="O11" s="5">
        <f t="shared" si="3"/>
        <v>2.0448590383074582E-2</v>
      </c>
      <c r="P11" s="5">
        <f t="shared" si="4"/>
        <v>2.9100125444980706E-2</v>
      </c>
      <c r="Q11" s="4"/>
      <c r="R11" s="6" t="s">
        <v>16</v>
      </c>
    </row>
    <row r="12" spans="2:18" x14ac:dyDescent="0.2">
      <c r="B12" s="11" t="s">
        <v>17</v>
      </c>
      <c r="C12" s="12">
        <v>41.592968611111097</v>
      </c>
      <c r="D12" s="12">
        <v>46.531616944444401</v>
      </c>
      <c r="E12" s="12">
        <v>47.587983333333298</v>
      </c>
      <c r="F12" s="12">
        <v>44.7119111111111</v>
      </c>
      <c r="G12" s="12">
        <v>46.998470555555599</v>
      </c>
      <c r="H12" s="12">
        <v>44.505668772844302</v>
      </c>
      <c r="I12" s="12"/>
      <c r="K12" s="11" t="s">
        <v>17</v>
      </c>
      <c r="L12" s="5">
        <f t="shared" si="0"/>
        <v>1</v>
      </c>
      <c r="M12" s="5">
        <f t="shared" si="1"/>
        <v>1</v>
      </c>
      <c r="N12" s="5">
        <f t="shared" si="2"/>
        <v>1</v>
      </c>
      <c r="O12" s="5">
        <f t="shared" si="3"/>
        <v>1</v>
      </c>
      <c r="P12" s="5">
        <f t="shared" si="4"/>
        <v>1</v>
      </c>
      <c r="Q12" s="3"/>
    </row>
    <row r="13" spans="2:18" x14ac:dyDescent="0.2">
      <c r="B13" s="11" t="s">
        <v>18</v>
      </c>
      <c r="C13" s="12">
        <v>3.0291394444444402</v>
      </c>
      <c r="D13" s="12">
        <v>3.5203347222222199</v>
      </c>
      <c r="E13" s="12">
        <v>3.6217841666666701</v>
      </c>
      <c r="F13" s="12">
        <v>3.2956627777777801</v>
      </c>
      <c r="G13" s="12">
        <v>3.6501080555555601</v>
      </c>
      <c r="H13" s="12">
        <v>3.4565061149277998</v>
      </c>
      <c r="I13" s="12"/>
      <c r="K13" s="11" t="s">
        <v>18</v>
      </c>
      <c r="L13" s="5">
        <f t="shared" si="0"/>
        <v>7.2828161720470214E-2</v>
      </c>
      <c r="M13" s="5">
        <f t="shared" si="1"/>
        <v>7.5654682845542651E-2</v>
      </c>
      <c r="N13" s="5">
        <f t="shared" si="2"/>
        <v>7.61071159771078E-2</v>
      </c>
      <c r="O13" s="5">
        <f t="shared" si="3"/>
        <v>7.3708832744543401E-2</v>
      </c>
      <c r="P13" s="5">
        <f t="shared" si="4"/>
        <v>7.7664400828551805E-2</v>
      </c>
      <c r="Q13" s="3"/>
    </row>
    <row r="16" spans="2:18" x14ac:dyDescent="0.2">
      <c r="B16" s="13" t="s">
        <v>19</v>
      </c>
      <c r="G16">
        <v>2019</v>
      </c>
      <c r="H16">
        <v>2020</v>
      </c>
      <c r="I16">
        <v>2021</v>
      </c>
      <c r="O16">
        <v>2019</v>
      </c>
      <c r="P16">
        <v>2020</v>
      </c>
      <c r="Q16">
        <v>2021</v>
      </c>
    </row>
    <row r="17" spans="2:17" x14ac:dyDescent="0.2">
      <c r="B17" t="s">
        <v>20</v>
      </c>
      <c r="G17" s="14">
        <v>21.625776732011499</v>
      </c>
      <c r="H17" s="14">
        <v>20.9441178425635</v>
      </c>
      <c r="O17" s="5">
        <f t="shared" ref="O17:O25" si="5">G17/$G$17</f>
        <v>1</v>
      </c>
      <c r="P17" s="5">
        <f t="shared" ref="P17:P25" si="6">H17/$H$17</f>
        <v>1</v>
      </c>
    </row>
    <row r="18" spans="2:17" x14ac:dyDescent="0.2">
      <c r="B18" t="s">
        <v>21</v>
      </c>
      <c r="G18" s="14">
        <v>0.363251656680327</v>
      </c>
      <c r="H18" s="14">
        <v>0.34124880898202897</v>
      </c>
      <c r="O18" s="5">
        <f t="shared" si="5"/>
        <v>1.6797161146245659E-2</v>
      </c>
      <c r="P18" s="5">
        <f t="shared" si="6"/>
        <v>1.6293300655925887E-2</v>
      </c>
    </row>
    <row r="19" spans="2:17" x14ac:dyDescent="0.2">
      <c r="B19" t="s">
        <v>22</v>
      </c>
      <c r="G19" s="14">
        <v>6.9532364918314701E-2</v>
      </c>
      <c r="H19" s="14">
        <v>8.8451944969905397E-2</v>
      </c>
      <c r="O19" s="5">
        <f t="shared" si="5"/>
        <v>3.215253989716337E-3</v>
      </c>
      <c r="P19" s="5">
        <f t="shared" si="6"/>
        <v>4.2232356423315045E-3</v>
      </c>
    </row>
    <row r="20" spans="2:17" x14ac:dyDescent="0.2">
      <c r="B20" t="s">
        <v>7</v>
      </c>
      <c r="G20" s="14">
        <v>7.4076906995809004</v>
      </c>
      <c r="H20" s="14">
        <v>7.7462012148781696</v>
      </c>
      <c r="O20" s="5">
        <f t="shared" si="5"/>
        <v>0.34253986764857725</v>
      </c>
      <c r="P20" s="5">
        <f t="shared" si="6"/>
        <v>0.36985091819603977</v>
      </c>
    </row>
    <row r="21" spans="2:17" x14ac:dyDescent="0.2">
      <c r="B21" t="s">
        <v>23</v>
      </c>
      <c r="G21" s="14">
        <v>6.3897543464507196</v>
      </c>
      <c r="H21" s="14">
        <v>6.0975174046645604</v>
      </c>
      <c r="O21" s="5">
        <f t="shared" si="5"/>
        <v>0.2954693570378123</v>
      </c>
      <c r="P21" s="5">
        <f t="shared" si="6"/>
        <v>0.29113269178962192</v>
      </c>
    </row>
    <row r="22" spans="2:17" x14ac:dyDescent="0.2">
      <c r="B22" t="s">
        <v>24</v>
      </c>
      <c r="G22" s="14">
        <v>4.0036810931000497</v>
      </c>
      <c r="H22" s="14">
        <v>3.7280545151565398</v>
      </c>
      <c r="O22" s="5">
        <f t="shared" si="5"/>
        <v>0.18513467251206803</v>
      </c>
      <c r="P22" s="5">
        <f t="shared" si="6"/>
        <v>0.17800007348985755</v>
      </c>
    </row>
    <row r="23" spans="2:17" x14ac:dyDescent="0.2">
      <c r="B23" t="s">
        <v>25</v>
      </c>
      <c r="G23" s="14">
        <v>1.8694809454858099</v>
      </c>
      <c r="H23" s="14">
        <v>1.5972972687876199</v>
      </c>
      <c r="O23" s="5">
        <f t="shared" si="5"/>
        <v>8.6446880898317785E-2</v>
      </c>
      <c r="P23" s="5">
        <f t="shared" si="6"/>
        <v>7.6264719325706165E-2</v>
      </c>
    </row>
    <row r="24" spans="2:17" x14ac:dyDescent="0.2">
      <c r="B24" t="s">
        <v>26</v>
      </c>
      <c r="G24" s="14">
        <v>0.26041353671539103</v>
      </c>
      <c r="H24" s="14">
        <v>0.23466025004299201</v>
      </c>
      <c r="O24" s="5">
        <f t="shared" si="5"/>
        <v>1.2041811951656496E-2</v>
      </c>
      <c r="P24" s="5">
        <f t="shared" si="6"/>
        <v>1.1204112381668603E-2</v>
      </c>
    </row>
    <row r="25" spans="2:17" x14ac:dyDescent="0.2">
      <c r="B25" t="s">
        <v>27</v>
      </c>
      <c r="G25" s="14">
        <v>1.2619720890799699</v>
      </c>
      <c r="H25" s="14">
        <v>1.1106864350816901</v>
      </c>
      <c r="O25" s="5">
        <f t="shared" si="5"/>
        <v>5.8354994815605354E-2</v>
      </c>
      <c r="P25" s="5">
        <f t="shared" si="6"/>
        <v>5.3030948518848917E-2</v>
      </c>
    </row>
    <row r="27" spans="2:17" x14ac:dyDescent="0.2">
      <c r="G27" s="14"/>
      <c r="H27" s="14"/>
    </row>
    <row r="28" spans="2:17" x14ac:dyDescent="0.2">
      <c r="G28" s="14"/>
      <c r="H28" s="14"/>
    </row>
    <row r="29" spans="2:17" x14ac:dyDescent="0.2">
      <c r="B29" s="13" t="s">
        <v>28</v>
      </c>
      <c r="G29" s="14"/>
      <c r="H29" s="14"/>
    </row>
    <row r="30" spans="2:17" x14ac:dyDescent="0.2">
      <c r="G30" s="15">
        <v>2019</v>
      </c>
      <c r="H30" s="15">
        <v>2020</v>
      </c>
      <c r="I30">
        <v>2021</v>
      </c>
      <c r="O30" s="15">
        <v>2019</v>
      </c>
      <c r="P30" s="15">
        <v>2020</v>
      </c>
      <c r="Q30">
        <v>2021</v>
      </c>
    </row>
    <row r="31" spans="2:17" x14ac:dyDescent="0.2">
      <c r="B31" t="s">
        <v>20</v>
      </c>
      <c r="G31" s="14">
        <v>25.6</v>
      </c>
      <c r="H31" s="14">
        <v>25.4</v>
      </c>
      <c r="O31" s="16">
        <v>1</v>
      </c>
      <c r="P31" s="16">
        <v>1</v>
      </c>
    </row>
    <row r="32" spans="2:17" x14ac:dyDescent="0.2">
      <c r="B32" t="s">
        <v>29</v>
      </c>
      <c r="G32" s="14">
        <f t="shared" ref="G32:G39" si="7">$G$31*O32</f>
        <v>9.0112000000000005</v>
      </c>
      <c r="H32" s="14">
        <f t="shared" ref="H32:H39" si="8">$H$31*P32</f>
        <v>8.9407999999999994</v>
      </c>
      <c r="O32" s="5">
        <v>0.35199999999999998</v>
      </c>
      <c r="P32" s="5">
        <v>0.35199999999999998</v>
      </c>
    </row>
    <row r="33" spans="2:16" x14ac:dyDescent="0.2">
      <c r="B33" t="s">
        <v>30</v>
      </c>
      <c r="G33" s="14">
        <f t="shared" si="7"/>
        <v>0.128</v>
      </c>
      <c r="H33" s="14">
        <f t="shared" si="8"/>
        <v>7.6200000000000004E-2</v>
      </c>
      <c r="O33" s="5">
        <v>5.0000000000000001E-3</v>
      </c>
      <c r="P33" s="5">
        <v>3.0000000000000001E-3</v>
      </c>
    </row>
    <row r="34" spans="2:16" x14ac:dyDescent="0.2">
      <c r="B34" t="s">
        <v>8</v>
      </c>
      <c r="G34" s="14">
        <f t="shared" si="7"/>
        <v>0.94720000000000004</v>
      </c>
      <c r="H34" s="14">
        <f t="shared" si="8"/>
        <v>0.63500000000000001</v>
      </c>
      <c r="O34" s="5">
        <v>3.6999999999999998E-2</v>
      </c>
      <c r="P34" s="5">
        <v>2.5000000000000001E-2</v>
      </c>
    </row>
    <row r="35" spans="2:16" x14ac:dyDescent="0.2">
      <c r="B35" t="s">
        <v>31</v>
      </c>
      <c r="G35" s="14">
        <f t="shared" si="7"/>
        <v>0.33279999999999998</v>
      </c>
      <c r="H35" s="14">
        <f t="shared" si="8"/>
        <v>0.43180000000000002</v>
      </c>
      <c r="O35" s="5">
        <v>1.2999999999999999E-2</v>
      </c>
      <c r="P35" s="5">
        <v>1.7000000000000001E-2</v>
      </c>
    </row>
    <row r="36" spans="2:16" x14ac:dyDescent="0.2">
      <c r="B36" t="s">
        <v>32</v>
      </c>
      <c r="G36" s="14">
        <f t="shared" si="7"/>
        <v>6.0928000000000004</v>
      </c>
      <c r="H36" s="14">
        <f t="shared" si="8"/>
        <v>5.7911999999999999</v>
      </c>
      <c r="O36" s="5">
        <v>0.23799999999999999</v>
      </c>
      <c r="P36" s="5">
        <v>0.22800000000000001</v>
      </c>
    </row>
    <row r="37" spans="2:16" x14ac:dyDescent="0.2">
      <c r="B37" t="s">
        <v>33</v>
      </c>
      <c r="G37" s="14">
        <f t="shared" si="7"/>
        <v>6.3488000000000007</v>
      </c>
      <c r="H37" s="14">
        <f t="shared" si="8"/>
        <v>6.9341999999999997</v>
      </c>
      <c r="O37" s="5">
        <v>0.248</v>
      </c>
      <c r="P37" s="5">
        <v>0.27300000000000002</v>
      </c>
    </row>
    <row r="38" spans="2:16" x14ac:dyDescent="0.2">
      <c r="B38" t="s">
        <v>13</v>
      </c>
      <c r="G38" s="14">
        <f t="shared" si="7"/>
        <v>1.3568</v>
      </c>
      <c r="H38" s="14">
        <f t="shared" si="8"/>
        <v>1.4223999999999999</v>
      </c>
      <c r="O38" s="5">
        <v>5.2999999999999999E-2</v>
      </c>
      <c r="P38" s="5">
        <v>5.6000000000000001E-2</v>
      </c>
    </row>
    <row r="39" spans="2:16" x14ac:dyDescent="0.2">
      <c r="B39" t="s">
        <v>34</v>
      </c>
      <c r="G39" s="14">
        <f t="shared" si="7"/>
        <v>1.4080000000000001</v>
      </c>
      <c r="H39" s="14">
        <f t="shared" si="8"/>
        <v>1.1429999999999998</v>
      </c>
      <c r="O39" s="5">
        <v>5.5E-2</v>
      </c>
      <c r="P39" s="5">
        <v>4.4999999999999998E-2</v>
      </c>
    </row>
    <row r="44" spans="2:16" x14ac:dyDescent="0.2">
      <c r="C44" s="17" t="s">
        <v>35</v>
      </c>
    </row>
    <row r="45" spans="2:16" x14ac:dyDescent="0.2">
      <c r="C45" s="17"/>
    </row>
    <row r="47" spans="2:16" x14ac:dyDescent="0.2">
      <c r="B47" s="17" t="s">
        <v>36</v>
      </c>
      <c r="J47" s="17" t="s">
        <v>37</v>
      </c>
    </row>
    <row r="49" spans="2:23" x14ac:dyDescent="0.2">
      <c r="B49" s="13" t="s">
        <v>19</v>
      </c>
      <c r="C49">
        <v>2019</v>
      </c>
      <c r="D49">
        <v>2020</v>
      </c>
      <c r="E49">
        <v>2021</v>
      </c>
      <c r="F49">
        <v>2023</v>
      </c>
      <c r="G49">
        <v>2025</v>
      </c>
      <c r="H49" t="s">
        <v>38</v>
      </c>
      <c r="K49" s="15" t="s">
        <v>19</v>
      </c>
      <c r="L49">
        <v>2019</v>
      </c>
      <c r="M49">
        <v>2020</v>
      </c>
      <c r="N49">
        <v>2021</v>
      </c>
      <c r="O49">
        <v>2023</v>
      </c>
      <c r="P49">
        <v>2025</v>
      </c>
      <c r="Q49">
        <v>2030</v>
      </c>
      <c r="R49">
        <v>2035</v>
      </c>
      <c r="S49">
        <v>2040</v>
      </c>
      <c r="T49">
        <v>2045</v>
      </c>
      <c r="U49">
        <v>2050</v>
      </c>
    </row>
    <row r="50" spans="2:23" x14ac:dyDescent="0.2">
      <c r="B50" t="s">
        <v>20</v>
      </c>
      <c r="C50" s="18">
        <f t="shared" ref="C50:H50" si="9">SUM(C51:C56)</f>
        <v>0.99999999999999889</v>
      </c>
      <c r="D50" s="18">
        <f t="shared" si="9"/>
        <v>1.0000000000000002</v>
      </c>
      <c r="E50" s="18">
        <f t="shared" si="9"/>
        <v>0</v>
      </c>
      <c r="F50" s="18">
        <f t="shared" si="9"/>
        <v>1</v>
      </c>
      <c r="G50" s="18">
        <f t="shared" si="9"/>
        <v>0.99500000000000011</v>
      </c>
      <c r="H50" s="18">
        <f t="shared" si="9"/>
        <v>1</v>
      </c>
      <c r="K50" t="s">
        <v>20</v>
      </c>
      <c r="L50" s="18">
        <v>0.99999999999999922</v>
      </c>
      <c r="M50" s="18">
        <v>1.0000000000000002</v>
      </c>
      <c r="N50" s="18">
        <f>SUM(M51:M57)</f>
        <v>1.0000000000000002</v>
      </c>
      <c r="O50" s="18">
        <v>1</v>
      </c>
      <c r="P50" s="18">
        <v>1</v>
      </c>
      <c r="Q50" s="18">
        <v>1</v>
      </c>
      <c r="R50" s="18">
        <v>1.0000000000000002</v>
      </c>
      <c r="S50" s="18">
        <v>0.99999999999999989</v>
      </c>
      <c r="T50" s="18">
        <v>1</v>
      </c>
      <c r="U50" s="18">
        <v>1</v>
      </c>
    </row>
    <row r="51" spans="2:23" x14ac:dyDescent="0.2">
      <c r="B51" t="s">
        <v>21</v>
      </c>
      <c r="C51" s="18">
        <v>1.6797161146245701E-2</v>
      </c>
      <c r="D51" s="18">
        <v>1.6293300655925901E-2</v>
      </c>
      <c r="E51" s="18"/>
      <c r="F51" s="18">
        <v>0.01</v>
      </c>
      <c r="G51" s="18">
        <v>5.0000000000000001E-3</v>
      </c>
      <c r="H51" s="18">
        <v>0</v>
      </c>
      <c r="K51" t="s">
        <v>21</v>
      </c>
      <c r="L51" s="18">
        <v>1.6797161146245659E-2</v>
      </c>
      <c r="M51" s="18">
        <v>1.6293300655925887E-2</v>
      </c>
      <c r="N51" s="18"/>
      <c r="O51" s="18">
        <v>0.01</v>
      </c>
      <c r="P51" s="18">
        <v>0.01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W51" t="s">
        <v>39</v>
      </c>
    </row>
    <row r="52" spans="2:23" x14ac:dyDescent="0.2">
      <c r="B52" t="s">
        <v>22</v>
      </c>
      <c r="C52" s="18">
        <v>3.2152539897163401E-3</v>
      </c>
      <c r="D52" s="18">
        <v>4.2232356423315002E-3</v>
      </c>
      <c r="E52" s="18"/>
      <c r="F52" s="18">
        <v>4.0000000000000001E-3</v>
      </c>
      <c r="G52" s="18">
        <v>0</v>
      </c>
      <c r="H52" s="18">
        <v>0</v>
      </c>
      <c r="K52" t="s">
        <v>22</v>
      </c>
      <c r="L52" s="18">
        <v>3.215253989716337E-3</v>
      </c>
      <c r="M52" s="18">
        <v>4.2232356423315045E-3</v>
      </c>
      <c r="N52" s="18"/>
      <c r="O52" s="18">
        <v>4.0000000000000001E-3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W52" t="s">
        <v>40</v>
      </c>
    </row>
    <row r="53" spans="2:23" x14ac:dyDescent="0.2">
      <c r="B53" t="s">
        <v>41</v>
      </c>
      <c r="C53" s="18">
        <f>O20+O24</f>
        <v>0.35458167960023373</v>
      </c>
      <c r="D53" s="18">
        <f>P20+P24</f>
        <v>0.3810550305777084</v>
      </c>
      <c r="E53" s="18"/>
      <c r="F53" s="18">
        <v>0.38</v>
      </c>
      <c r="G53" s="18">
        <v>0.38</v>
      </c>
      <c r="H53" s="18">
        <v>0.38</v>
      </c>
      <c r="K53" t="s">
        <v>29</v>
      </c>
      <c r="L53" s="18">
        <v>0.35458167960023373</v>
      </c>
      <c r="M53" s="18">
        <v>0.3810550305777084</v>
      </c>
      <c r="N53" s="18"/>
      <c r="O53" s="18">
        <v>0.35</v>
      </c>
      <c r="P53" s="18">
        <v>0.315</v>
      </c>
      <c r="Q53" s="18">
        <v>0.28999999999999998</v>
      </c>
      <c r="R53" s="18">
        <v>0.26</v>
      </c>
      <c r="S53" s="18">
        <v>0.22</v>
      </c>
      <c r="T53" s="18">
        <v>0.19</v>
      </c>
      <c r="U53" s="18">
        <v>0.16</v>
      </c>
      <c r="W53" s="19" t="s">
        <v>42</v>
      </c>
    </row>
    <row r="54" spans="2:23" x14ac:dyDescent="0.2">
      <c r="B54" t="s">
        <v>23</v>
      </c>
      <c r="C54" s="18">
        <v>0.29546935703781202</v>
      </c>
      <c r="D54" s="18">
        <v>0.29113269178962198</v>
      </c>
      <c r="E54" s="18"/>
      <c r="F54" s="18">
        <v>0.29599999999999999</v>
      </c>
      <c r="G54" s="18">
        <v>0.3</v>
      </c>
      <c r="H54" s="18">
        <v>0.31</v>
      </c>
      <c r="K54" t="s">
        <v>23</v>
      </c>
      <c r="L54" s="18">
        <v>0.2954693570378123</v>
      </c>
      <c r="M54" s="18">
        <v>0.29113269178962192</v>
      </c>
      <c r="N54" s="18"/>
      <c r="O54" s="18">
        <v>0.31</v>
      </c>
      <c r="P54" s="18">
        <v>0.32</v>
      </c>
      <c r="Q54" s="18">
        <v>0.33</v>
      </c>
      <c r="R54" s="18">
        <v>0.34</v>
      </c>
      <c r="S54" s="18">
        <v>0.35</v>
      </c>
      <c r="T54" s="18">
        <v>0.36</v>
      </c>
      <c r="U54" s="18">
        <v>0.37</v>
      </c>
    </row>
    <row r="55" spans="2:23" ht="11.25" customHeight="1" x14ac:dyDescent="0.2">
      <c r="B55" t="s">
        <v>32</v>
      </c>
      <c r="C55" s="18">
        <f>O22+O23</f>
        <v>0.27158155341038581</v>
      </c>
      <c r="D55" s="18">
        <f>P22+P23</f>
        <v>0.25426479281556369</v>
      </c>
      <c r="E55" s="18"/>
      <c r="F55" s="18">
        <v>0.26</v>
      </c>
      <c r="G55" s="18">
        <v>0.26</v>
      </c>
      <c r="H55" s="18">
        <v>0.26</v>
      </c>
      <c r="K55" t="s">
        <v>43</v>
      </c>
      <c r="L55" s="18">
        <v>0.27158155341038581</v>
      </c>
      <c r="M55" s="18">
        <v>0.25426479281556369</v>
      </c>
      <c r="N55" s="18"/>
      <c r="O55" s="18">
        <v>0.27100000000000002</v>
      </c>
      <c r="P55" s="18">
        <v>0.28499999999999998</v>
      </c>
      <c r="Q55" s="18">
        <v>0.29499999999999998</v>
      </c>
      <c r="R55" s="18">
        <v>0.3</v>
      </c>
      <c r="S55" s="18">
        <v>0.31</v>
      </c>
      <c r="T55" s="18">
        <v>0.31</v>
      </c>
      <c r="U55" s="18">
        <v>0.31</v>
      </c>
    </row>
    <row r="56" spans="2:23" x14ac:dyDescent="0.2">
      <c r="B56" t="s">
        <v>44</v>
      </c>
      <c r="C56" s="18">
        <v>5.8354994815605202E-2</v>
      </c>
      <c r="D56" s="18">
        <v>5.3030948518848701E-2</v>
      </c>
      <c r="E56" s="18"/>
      <c r="F56" s="18">
        <v>0.05</v>
      </c>
      <c r="G56" s="18">
        <v>0.05</v>
      </c>
      <c r="H56" s="18">
        <v>0.05</v>
      </c>
      <c r="K56" t="s">
        <v>45</v>
      </c>
      <c r="L56" s="18">
        <v>5.8354994815605354E-2</v>
      </c>
      <c r="M56" s="18">
        <v>5.3030948518848917E-2</v>
      </c>
      <c r="N56" s="18"/>
      <c r="O56" s="20">
        <v>5.5E-2</v>
      </c>
      <c r="P56" s="20">
        <v>7.0000000000000007E-2</v>
      </c>
      <c r="Q56" s="20">
        <v>8.5000000000000006E-2</v>
      </c>
      <c r="R56" s="20">
        <v>0.1</v>
      </c>
      <c r="S56" s="20">
        <v>0.12</v>
      </c>
      <c r="T56" s="20">
        <v>0.14000000000000001</v>
      </c>
      <c r="U56" s="20">
        <v>0.16</v>
      </c>
      <c r="W56" t="s">
        <v>46</v>
      </c>
    </row>
    <row r="58" spans="2:23" x14ac:dyDescent="0.2">
      <c r="B58" s="6" t="s">
        <v>47</v>
      </c>
    </row>
    <row r="59" spans="2:23" x14ac:dyDescent="0.2">
      <c r="B59" s="6" t="s">
        <v>48</v>
      </c>
    </row>
    <row r="62" spans="2:23" x14ac:dyDescent="0.2">
      <c r="B62" s="13" t="s">
        <v>28</v>
      </c>
      <c r="C62">
        <v>2019</v>
      </c>
      <c r="D62">
        <v>2020</v>
      </c>
      <c r="E62">
        <v>2021</v>
      </c>
      <c r="F62">
        <v>2023</v>
      </c>
      <c r="G62">
        <v>2025</v>
      </c>
      <c r="H62" t="s">
        <v>38</v>
      </c>
    </row>
    <row r="63" spans="2:23" x14ac:dyDescent="0.2">
      <c r="L63">
        <v>2019</v>
      </c>
      <c r="M63">
        <v>2020</v>
      </c>
      <c r="N63">
        <v>2021</v>
      </c>
      <c r="O63">
        <v>2023</v>
      </c>
      <c r="P63">
        <v>2025</v>
      </c>
      <c r="Q63">
        <v>2030</v>
      </c>
      <c r="R63">
        <v>2035</v>
      </c>
      <c r="S63">
        <v>2040</v>
      </c>
      <c r="T63">
        <v>2045</v>
      </c>
      <c r="U63">
        <v>2050</v>
      </c>
    </row>
    <row r="64" spans="2:23" x14ac:dyDescent="0.2">
      <c r="B64" t="s">
        <v>20</v>
      </c>
      <c r="C64" s="16">
        <f t="shared" ref="C64:H64" si="10">SUM(C65:C71)</f>
        <v>1.0010000000000001</v>
      </c>
      <c r="D64" s="16">
        <f t="shared" si="10"/>
        <v>0.99950000000000006</v>
      </c>
      <c r="E64" s="16">
        <f t="shared" si="10"/>
        <v>0</v>
      </c>
      <c r="F64" s="16">
        <f t="shared" si="10"/>
        <v>1</v>
      </c>
      <c r="G64" s="16">
        <f t="shared" si="10"/>
        <v>1</v>
      </c>
      <c r="H64" s="16">
        <f t="shared" si="10"/>
        <v>1</v>
      </c>
      <c r="K64" t="s">
        <v>20</v>
      </c>
      <c r="L64" s="21">
        <v>1</v>
      </c>
      <c r="M64" s="21">
        <v>0.99999999999999967</v>
      </c>
      <c r="N64" s="21">
        <f t="shared" ref="N64" si="11">SUM(N65:N71)</f>
        <v>0</v>
      </c>
      <c r="O64" s="21">
        <v>1</v>
      </c>
      <c r="P64" s="21">
        <v>1</v>
      </c>
      <c r="Q64" s="21">
        <v>1</v>
      </c>
      <c r="R64" s="21">
        <v>1</v>
      </c>
      <c r="S64" s="21">
        <v>0.99999999999999989</v>
      </c>
      <c r="T64" s="21">
        <v>1</v>
      </c>
      <c r="U64" s="21">
        <v>1</v>
      </c>
    </row>
    <row r="65" spans="2:23" x14ac:dyDescent="0.2">
      <c r="B65" t="s">
        <v>29</v>
      </c>
      <c r="C65" s="16">
        <f>O32+O39/2+O35</f>
        <v>0.39250000000000002</v>
      </c>
      <c r="D65" s="16">
        <v>0.38</v>
      </c>
      <c r="E65" s="16"/>
      <c r="F65" s="16">
        <v>0.37</v>
      </c>
      <c r="G65" s="16">
        <v>0.37</v>
      </c>
      <c r="H65" s="16">
        <v>0.35</v>
      </c>
      <c r="K65" t="s">
        <v>29</v>
      </c>
      <c r="L65" s="22">
        <v>0.39150000000000001</v>
      </c>
      <c r="M65" s="22">
        <v>0.3924999999999999</v>
      </c>
      <c r="N65" s="22"/>
      <c r="O65" s="22">
        <v>0.3432720547853142</v>
      </c>
      <c r="P65" s="22">
        <v>0.31756977870343506</v>
      </c>
      <c r="Q65" s="22">
        <v>0.26699978067875157</v>
      </c>
      <c r="R65" s="22">
        <v>0.19417158894364128</v>
      </c>
      <c r="S65" s="22">
        <v>0.16399615111073923</v>
      </c>
      <c r="T65" s="22">
        <v>0.13223651445156195</v>
      </c>
      <c r="U65" s="22">
        <v>9.8764561159072686E-2</v>
      </c>
      <c r="W65" s="19" t="s">
        <v>42</v>
      </c>
    </row>
    <row r="66" spans="2:23" x14ac:dyDescent="0.2">
      <c r="B66" t="s">
        <v>30</v>
      </c>
      <c r="C66" s="16">
        <f>O33</f>
        <v>5.0000000000000001E-3</v>
      </c>
      <c r="D66" s="16">
        <f>P33</f>
        <v>3.0000000000000001E-3</v>
      </c>
      <c r="E66" s="16"/>
      <c r="F66" s="5">
        <v>0</v>
      </c>
      <c r="G66" s="5">
        <v>0</v>
      </c>
      <c r="H66" s="5">
        <v>0</v>
      </c>
      <c r="K66" t="s">
        <v>30</v>
      </c>
      <c r="L66" s="22">
        <v>5.0000000000000001E-3</v>
      </c>
      <c r="M66" s="22">
        <v>2.9999999999999992E-3</v>
      </c>
      <c r="N66" s="22"/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</row>
    <row r="67" spans="2:23" x14ac:dyDescent="0.2">
      <c r="B67" t="s">
        <v>8</v>
      </c>
      <c r="C67" s="16">
        <f>O34</f>
        <v>3.6999999999999998E-2</v>
      </c>
      <c r="D67" s="16">
        <f>P34</f>
        <v>2.5000000000000001E-2</v>
      </c>
      <c r="E67" s="16"/>
      <c r="F67" s="5">
        <v>0.02</v>
      </c>
      <c r="G67" s="5">
        <v>0</v>
      </c>
      <c r="H67" s="5">
        <v>0</v>
      </c>
      <c r="K67" t="s">
        <v>8</v>
      </c>
      <c r="L67" s="22">
        <v>3.6999999999999998E-2</v>
      </c>
      <c r="M67" s="22">
        <v>2.5000000000000001E-2</v>
      </c>
      <c r="N67" s="22"/>
      <c r="O67" s="22">
        <v>7.2549390400782378E-3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W67" t="s">
        <v>40</v>
      </c>
    </row>
    <row r="68" spans="2:23" x14ac:dyDescent="0.2">
      <c r="B68" t="s">
        <v>32</v>
      </c>
      <c r="C68" s="16">
        <f>O36</f>
        <v>0.23799999999999999</v>
      </c>
      <c r="D68" s="16">
        <v>0.24</v>
      </c>
      <c r="E68" s="16"/>
      <c r="F68" s="5">
        <v>0.25</v>
      </c>
      <c r="G68" s="5">
        <v>0.26</v>
      </c>
      <c r="H68" s="5">
        <v>0.27</v>
      </c>
      <c r="K68" t="s">
        <v>32</v>
      </c>
      <c r="L68" s="22">
        <v>0.23799999999999999</v>
      </c>
      <c r="M68" s="22">
        <v>0.22799999999999995</v>
      </c>
      <c r="N68" s="22"/>
      <c r="O68" s="22">
        <v>0.3070782740181634</v>
      </c>
      <c r="P68" s="22">
        <v>0.34447169303862457</v>
      </c>
      <c r="Q68" s="22">
        <v>0.4180453708913025</v>
      </c>
      <c r="R68" s="22">
        <v>0.45361093887674181</v>
      </c>
      <c r="S68" s="22">
        <v>0.4652135715182194</v>
      </c>
      <c r="T68" s="22">
        <v>0.47742533789005481</v>
      </c>
      <c r="U68" s="22">
        <v>0.49029550003968214</v>
      </c>
      <c r="W68" t="s">
        <v>49</v>
      </c>
    </row>
    <row r="69" spans="2:23" x14ac:dyDescent="0.2">
      <c r="B69" t="s">
        <v>23</v>
      </c>
      <c r="C69" s="16">
        <f>O37</f>
        <v>0.248</v>
      </c>
      <c r="D69" s="16">
        <f>P37</f>
        <v>0.27300000000000002</v>
      </c>
      <c r="E69" s="16"/>
      <c r="F69" s="5">
        <v>0.28000000000000003</v>
      </c>
      <c r="G69" s="5">
        <v>0.28999999999999998</v>
      </c>
      <c r="H69" s="5">
        <v>0.3</v>
      </c>
      <c r="K69" t="s">
        <v>23</v>
      </c>
      <c r="L69" s="22">
        <v>0.248</v>
      </c>
      <c r="M69" s="22">
        <v>0.27299999999999996</v>
      </c>
      <c r="N69" s="22"/>
      <c r="O69" s="22">
        <v>0.23030870551362256</v>
      </c>
      <c r="P69" s="22">
        <v>0.21198258033146128</v>
      </c>
      <c r="Q69" s="22">
        <v>0.17164271615062601</v>
      </c>
      <c r="R69" s="22">
        <v>0.14685246222628331</v>
      </c>
      <c r="S69" s="22">
        <v>0.15060871020374009</v>
      </c>
      <c r="T69" s="22">
        <v>0.1545621597485789</v>
      </c>
      <c r="U69" s="22">
        <v>0.1587287590056525</v>
      </c>
      <c r="W69" t="s">
        <v>50</v>
      </c>
    </row>
    <row r="70" spans="2:23" x14ac:dyDescent="0.2">
      <c r="B70" t="s">
        <v>13</v>
      </c>
      <c r="C70" s="16">
        <f>O38</f>
        <v>5.2999999999999999E-2</v>
      </c>
      <c r="D70" s="16">
        <f>P38</f>
        <v>5.6000000000000001E-2</v>
      </c>
      <c r="E70" s="16"/>
      <c r="F70" s="5">
        <v>0.06</v>
      </c>
      <c r="G70" s="5">
        <v>0.06</v>
      </c>
      <c r="H70" s="5">
        <v>0.06</v>
      </c>
      <c r="K70" t="s">
        <v>13</v>
      </c>
      <c r="L70" s="22">
        <v>5.2999999999999999E-2</v>
      </c>
      <c r="M70" s="22">
        <v>5.5999999999999987E-2</v>
      </c>
      <c r="N70" s="22"/>
      <c r="O70" s="22">
        <v>8.400678926660092E-2</v>
      </c>
      <c r="P70" s="22">
        <v>9.5688936761621615E-2</v>
      </c>
      <c r="Q70" s="22">
        <v>0.11061419485262565</v>
      </c>
      <c r="R70" s="22">
        <v>0.16806448454785761</v>
      </c>
      <c r="S70" s="22">
        <v>0.17236330167761368</v>
      </c>
      <c r="T70" s="22">
        <v>0.17688780504559584</v>
      </c>
      <c r="U70" s="22">
        <v>0.18165624641758008</v>
      </c>
      <c r="W70" t="s">
        <v>51</v>
      </c>
    </row>
    <row r="71" spans="2:23" x14ac:dyDescent="0.2">
      <c r="B71" t="s">
        <v>44</v>
      </c>
      <c r="C71" s="5">
        <f>O39/2</f>
        <v>2.75E-2</v>
      </c>
      <c r="D71" s="5">
        <f>P39/2</f>
        <v>2.2499999999999999E-2</v>
      </c>
      <c r="E71" s="5"/>
      <c r="F71" s="5">
        <v>0.02</v>
      </c>
      <c r="G71" s="5">
        <v>0.02</v>
      </c>
      <c r="H71" s="5">
        <v>0.02</v>
      </c>
      <c r="K71" t="s">
        <v>44</v>
      </c>
      <c r="L71" s="22">
        <v>2.75E-2</v>
      </c>
      <c r="M71" s="22">
        <v>2.2499999999999996E-2</v>
      </c>
      <c r="N71" s="22"/>
      <c r="O71" s="22">
        <v>2.807923737622086E-2</v>
      </c>
      <c r="P71" s="22">
        <v>3.0287011164857526E-2</v>
      </c>
      <c r="Q71" s="22">
        <v>3.2697937426694253E-2</v>
      </c>
      <c r="R71" s="22">
        <v>3.7300525405475959E-2</v>
      </c>
      <c r="S71" s="22">
        <v>4.7818265489687477E-2</v>
      </c>
      <c r="T71" s="22">
        <v>5.8888182864208563E-2</v>
      </c>
      <c r="U71" s="22">
        <v>7.0554933378012538E-2</v>
      </c>
    </row>
    <row r="72" spans="2:23" x14ac:dyDescent="0.2">
      <c r="D72" s="16">
        <f>D68+D69+D70+D71</f>
        <v>0.59150000000000003</v>
      </c>
      <c r="E72" s="16"/>
      <c r="F72" s="16">
        <f>F68+F69+F70+F71</f>
        <v>0.6100000000000001</v>
      </c>
      <c r="G72" s="16">
        <f>G68+G69+G70+G71</f>
        <v>0.63000000000000012</v>
      </c>
      <c r="H72" s="16">
        <f>H68+H69+H70+H71</f>
        <v>0.65000000000000013</v>
      </c>
    </row>
    <row r="73" spans="2:23" x14ac:dyDescent="0.2">
      <c r="B73" s="6"/>
      <c r="J73" s="6"/>
    </row>
    <row r="74" spans="2:23" x14ac:dyDescent="0.2">
      <c r="B74" s="6" t="s">
        <v>52</v>
      </c>
    </row>
    <row r="75" spans="2:23" x14ac:dyDescent="0.2">
      <c r="B75" t="s">
        <v>53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L99"/>
  <sheetViews>
    <sheetView tabSelected="1" topLeftCell="A49" zoomScale="81" zoomScaleNormal="81" workbookViewId="0">
      <selection activeCell="Y54" sqref="Y54"/>
    </sheetView>
  </sheetViews>
  <sheetFormatPr baseColWidth="10" defaultColWidth="8.85546875" defaultRowHeight="12.75" x14ac:dyDescent="0.2"/>
  <cols>
    <col min="1" max="1" width="8.7109375" customWidth="1"/>
    <col min="2" max="2" width="13.7109375" customWidth="1"/>
    <col min="3" max="1025" width="8.7109375" customWidth="1"/>
  </cols>
  <sheetData>
    <row r="3" spans="2:33" x14ac:dyDescent="0.2">
      <c r="B3" s="23" t="s">
        <v>54</v>
      </c>
      <c r="C3" s="23">
        <v>2019</v>
      </c>
      <c r="D3" s="23">
        <v>2020</v>
      </c>
      <c r="E3" s="23">
        <v>2021</v>
      </c>
      <c r="F3" s="23">
        <v>2023</v>
      </c>
      <c r="G3" s="23">
        <v>2025</v>
      </c>
      <c r="H3" s="23">
        <v>2028</v>
      </c>
      <c r="I3" s="23">
        <v>2030</v>
      </c>
      <c r="J3" s="23">
        <v>2035</v>
      </c>
      <c r="K3" s="23">
        <v>2040</v>
      </c>
      <c r="L3" s="23">
        <v>2045</v>
      </c>
      <c r="M3" s="23">
        <v>2050</v>
      </c>
      <c r="V3" s="24" t="s">
        <v>55</v>
      </c>
    </row>
    <row r="4" spans="2:33" ht="15" x14ac:dyDescent="0.25">
      <c r="B4" s="23" t="s">
        <v>56</v>
      </c>
      <c r="C4" s="23">
        <v>33.9</v>
      </c>
      <c r="D4" s="23">
        <v>39.700000000000003</v>
      </c>
      <c r="E4" s="23"/>
      <c r="F4" s="25">
        <v>48</v>
      </c>
      <c r="G4" s="25">
        <v>54</v>
      </c>
      <c r="H4" s="25">
        <v>63</v>
      </c>
      <c r="I4" s="25">
        <v>69</v>
      </c>
      <c r="J4" s="25">
        <v>89.25</v>
      </c>
      <c r="K4" s="25">
        <v>109.5</v>
      </c>
      <c r="L4" s="25">
        <v>129.75</v>
      </c>
      <c r="M4" s="26">
        <v>150</v>
      </c>
      <c r="N4" t="s">
        <v>57</v>
      </c>
      <c r="S4" t="s">
        <v>58</v>
      </c>
      <c r="T4" s="27">
        <v>2018</v>
      </c>
      <c r="U4" s="27">
        <v>2019</v>
      </c>
      <c r="V4" s="28">
        <v>2020</v>
      </c>
      <c r="W4" s="27">
        <v>2023</v>
      </c>
      <c r="X4" s="27">
        <v>2025</v>
      </c>
      <c r="Y4" s="27">
        <v>2028</v>
      </c>
      <c r="Z4" s="27">
        <v>2030</v>
      </c>
      <c r="AA4" s="27">
        <v>2035</v>
      </c>
      <c r="AB4" s="27">
        <v>2040</v>
      </c>
      <c r="AC4" s="27">
        <v>2045</v>
      </c>
      <c r="AD4" s="27">
        <v>2050</v>
      </c>
      <c r="AE4" s="27" t="s">
        <v>59</v>
      </c>
    </row>
    <row r="5" spans="2:33" x14ac:dyDescent="0.2">
      <c r="B5" s="23" t="s">
        <v>60</v>
      </c>
      <c r="C5" s="23">
        <v>0</v>
      </c>
      <c r="D5" s="23">
        <v>0</v>
      </c>
      <c r="E5" s="23"/>
      <c r="F5" s="25">
        <f>AH27</f>
        <v>1.92</v>
      </c>
      <c r="G5" s="25">
        <f>AI27</f>
        <v>9.6880000000000006</v>
      </c>
      <c r="H5" s="25">
        <f>AJ27</f>
        <v>14.08</v>
      </c>
      <c r="I5" s="25">
        <f>H5</f>
        <v>14.08</v>
      </c>
      <c r="J5" s="25">
        <f>I5</f>
        <v>14.08</v>
      </c>
      <c r="K5" s="25">
        <f>J5</f>
        <v>14.08</v>
      </c>
      <c r="L5" s="25">
        <f>K5</f>
        <v>14.08</v>
      </c>
      <c r="M5" s="25">
        <f>L5</f>
        <v>14.08</v>
      </c>
      <c r="N5" t="s">
        <v>61</v>
      </c>
      <c r="S5" t="s">
        <v>56</v>
      </c>
      <c r="T5" s="15">
        <v>28.1</v>
      </c>
      <c r="U5" s="15">
        <v>34.1</v>
      </c>
      <c r="V5" s="29">
        <v>39.200000000000003</v>
      </c>
      <c r="W5" s="15">
        <v>48</v>
      </c>
      <c r="X5" s="15">
        <v>54</v>
      </c>
      <c r="Y5" s="15">
        <v>63</v>
      </c>
      <c r="Z5" s="15">
        <v>69</v>
      </c>
      <c r="AA5" s="15">
        <v>89.25</v>
      </c>
      <c r="AB5" s="15">
        <v>109.5</v>
      </c>
      <c r="AC5" s="15">
        <v>129.75</v>
      </c>
      <c r="AD5" s="15">
        <v>150</v>
      </c>
      <c r="AE5" t="s">
        <v>62</v>
      </c>
    </row>
    <row r="6" spans="2:33" x14ac:dyDescent="0.2">
      <c r="B6" s="23" t="s">
        <v>63</v>
      </c>
      <c r="C6" s="23">
        <v>11.6</v>
      </c>
      <c r="D6" s="23">
        <v>12.7</v>
      </c>
      <c r="E6" s="23"/>
      <c r="F6" s="25">
        <v>22</v>
      </c>
      <c r="G6" s="25">
        <v>26</v>
      </c>
      <c r="H6" s="25">
        <v>32</v>
      </c>
      <c r="I6" s="25">
        <v>36</v>
      </c>
      <c r="J6" s="25">
        <v>57</v>
      </c>
      <c r="K6" s="25">
        <v>78</v>
      </c>
      <c r="L6" s="25">
        <v>99</v>
      </c>
      <c r="M6" s="25">
        <v>110</v>
      </c>
      <c r="N6" t="s">
        <v>64</v>
      </c>
      <c r="S6" t="s">
        <v>60</v>
      </c>
      <c r="T6">
        <v>0</v>
      </c>
      <c r="U6">
        <v>0</v>
      </c>
      <c r="V6" s="24">
        <v>0</v>
      </c>
      <c r="W6" s="29">
        <v>9.2475000000000005</v>
      </c>
      <c r="X6" s="29">
        <v>10.935</v>
      </c>
      <c r="Y6" s="30">
        <v>13.185</v>
      </c>
      <c r="Z6" s="30">
        <v>13.185</v>
      </c>
      <c r="AA6" s="29">
        <v>13.185</v>
      </c>
      <c r="AB6" s="29">
        <v>13.185</v>
      </c>
      <c r="AC6" s="29">
        <v>13.185</v>
      </c>
      <c r="AD6" s="30">
        <v>13.185</v>
      </c>
      <c r="AE6" t="s">
        <v>65</v>
      </c>
    </row>
    <row r="7" spans="2:33" x14ac:dyDescent="0.2">
      <c r="B7" s="23" t="s">
        <v>66</v>
      </c>
      <c r="C7" s="23">
        <v>59.5</v>
      </c>
      <c r="D7" s="23">
        <v>65.5</v>
      </c>
      <c r="E7" s="23"/>
      <c r="F7" s="25">
        <v>61</v>
      </c>
      <c r="G7" s="25">
        <v>61</v>
      </c>
      <c r="H7" s="25">
        <v>61</v>
      </c>
      <c r="I7" s="25">
        <v>61</v>
      </c>
      <c r="J7" s="25">
        <v>61</v>
      </c>
      <c r="K7" s="25">
        <v>61</v>
      </c>
      <c r="L7" s="25">
        <v>61</v>
      </c>
      <c r="M7" s="25">
        <v>61</v>
      </c>
      <c r="N7" t="s">
        <v>67</v>
      </c>
      <c r="S7" t="s">
        <v>63</v>
      </c>
      <c r="T7" s="15">
        <v>10.8</v>
      </c>
      <c r="U7" s="15">
        <v>11.6</v>
      </c>
      <c r="V7" s="29">
        <v>12.9</v>
      </c>
      <c r="W7" s="15">
        <v>22</v>
      </c>
      <c r="X7" s="15">
        <v>26</v>
      </c>
      <c r="Y7" s="15">
        <v>32</v>
      </c>
      <c r="Z7" s="15">
        <v>36</v>
      </c>
      <c r="AA7" s="15">
        <v>57</v>
      </c>
      <c r="AB7" s="15">
        <v>78</v>
      </c>
      <c r="AC7" s="15">
        <v>99</v>
      </c>
      <c r="AD7" s="29">
        <v>120</v>
      </c>
      <c r="AE7" t="s">
        <v>68</v>
      </c>
    </row>
    <row r="8" spans="2:33" x14ac:dyDescent="0.2">
      <c r="B8" s="23" t="s">
        <v>69</v>
      </c>
      <c r="C8" s="23">
        <v>9.6999999999999993</v>
      </c>
      <c r="D8" s="23">
        <v>9.6999999999999993</v>
      </c>
      <c r="E8" s="23"/>
      <c r="F8" s="25">
        <v>10</v>
      </c>
      <c r="G8" s="25">
        <v>10</v>
      </c>
      <c r="H8" s="25">
        <v>10</v>
      </c>
      <c r="I8" s="25">
        <v>10</v>
      </c>
      <c r="J8" s="25">
        <v>10</v>
      </c>
      <c r="K8" s="25">
        <v>10</v>
      </c>
      <c r="L8" s="25">
        <v>10</v>
      </c>
      <c r="M8" s="25">
        <v>10</v>
      </c>
      <c r="N8" t="s">
        <v>67</v>
      </c>
      <c r="S8" t="s">
        <v>66</v>
      </c>
      <c r="T8">
        <v>68.2</v>
      </c>
      <c r="U8">
        <v>60</v>
      </c>
      <c r="V8" s="24">
        <v>63.5</v>
      </c>
      <c r="W8">
        <v>61</v>
      </c>
      <c r="X8">
        <v>61</v>
      </c>
      <c r="Y8">
        <v>61</v>
      </c>
      <c r="Z8">
        <v>61</v>
      </c>
      <c r="AA8">
        <v>61</v>
      </c>
      <c r="AB8">
        <v>61</v>
      </c>
      <c r="AC8">
        <v>61</v>
      </c>
      <c r="AD8">
        <v>61</v>
      </c>
      <c r="AE8" t="s">
        <v>62</v>
      </c>
    </row>
    <row r="9" spans="2:33" x14ac:dyDescent="0.2">
      <c r="B9" s="23" t="s">
        <v>70</v>
      </c>
      <c r="C9" s="23">
        <v>379</v>
      </c>
      <c r="D9" s="23">
        <v>335.4</v>
      </c>
      <c r="E9" s="23"/>
      <c r="F9" s="25">
        <v>363</v>
      </c>
      <c r="G9" s="25">
        <v>393</v>
      </c>
      <c r="H9" s="25">
        <v>393</v>
      </c>
      <c r="I9" s="25">
        <v>393</v>
      </c>
      <c r="J9" s="25">
        <v>354.75</v>
      </c>
      <c r="K9" s="25">
        <v>316.5</v>
      </c>
      <c r="L9" s="25">
        <v>278.25</v>
      </c>
      <c r="M9" s="25">
        <v>240</v>
      </c>
      <c r="N9" t="s">
        <v>71</v>
      </c>
      <c r="S9" t="s">
        <v>69</v>
      </c>
      <c r="T9">
        <v>9.6</v>
      </c>
      <c r="U9">
        <v>9.9</v>
      </c>
      <c r="V9" s="24">
        <v>7.7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 t="s">
        <v>72</v>
      </c>
    </row>
    <row r="10" spans="2:33" x14ac:dyDescent="0.2">
      <c r="B10" s="23" t="s">
        <v>30</v>
      </c>
      <c r="C10" s="23">
        <v>2.2999999999999998</v>
      </c>
      <c r="D10" s="23">
        <v>1.7</v>
      </c>
      <c r="E10" s="23"/>
      <c r="F10" s="25">
        <f>D10</f>
        <v>1.7</v>
      </c>
      <c r="G10" s="25">
        <f t="shared" ref="G10:M10" si="0">F10</f>
        <v>1.7</v>
      </c>
      <c r="H10" s="25">
        <f t="shared" si="0"/>
        <v>1.7</v>
      </c>
      <c r="I10" s="25">
        <f t="shared" si="0"/>
        <v>1.7</v>
      </c>
      <c r="J10" s="25">
        <f t="shared" si="0"/>
        <v>1.7</v>
      </c>
      <c r="K10" s="25">
        <f t="shared" si="0"/>
        <v>1.7</v>
      </c>
      <c r="L10" s="25">
        <f t="shared" si="0"/>
        <v>1.7</v>
      </c>
      <c r="M10" s="25">
        <f t="shared" si="0"/>
        <v>1.7</v>
      </c>
      <c r="N10" t="s">
        <v>67</v>
      </c>
      <c r="S10" t="s">
        <v>70</v>
      </c>
      <c r="T10">
        <v>393.2</v>
      </c>
      <c r="U10">
        <v>379.5</v>
      </c>
      <c r="V10" s="24">
        <v>330</v>
      </c>
      <c r="W10" s="24">
        <v>363</v>
      </c>
      <c r="X10" s="24">
        <v>393</v>
      </c>
      <c r="Y10" s="24">
        <v>393</v>
      </c>
      <c r="Z10" s="24">
        <v>393</v>
      </c>
      <c r="AA10" s="14">
        <v>354.75</v>
      </c>
      <c r="AB10" s="14">
        <v>316.5</v>
      </c>
      <c r="AC10" s="14">
        <v>278.25</v>
      </c>
      <c r="AD10" s="24">
        <v>240</v>
      </c>
      <c r="AE10" t="s">
        <v>73</v>
      </c>
    </row>
    <row r="11" spans="2:33" x14ac:dyDescent="0.2">
      <c r="B11" s="23" t="s">
        <v>8</v>
      </c>
      <c r="C11" s="23">
        <v>1.6</v>
      </c>
      <c r="D11" s="23">
        <v>1.4</v>
      </c>
      <c r="E11" s="23"/>
      <c r="F11" s="25">
        <v>0.7</v>
      </c>
      <c r="G11" s="25">
        <v>0.7</v>
      </c>
      <c r="H11" s="25">
        <v>0.7</v>
      </c>
      <c r="I11" s="25">
        <v>0.7</v>
      </c>
      <c r="J11" s="25">
        <v>0.7</v>
      </c>
      <c r="K11" s="25">
        <v>0.7</v>
      </c>
      <c r="L11" s="25">
        <v>0.7</v>
      </c>
      <c r="M11" s="25">
        <v>0.7</v>
      </c>
      <c r="N11" t="s">
        <v>74</v>
      </c>
      <c r="S11" t="s">
        <v>30</v>
      </c>
      <c r="T11">
        <v>1.8</v>
      </c>
      <c r="U11">
        <v>2.2999999999999998</v>
      </c>
      <c r="V11" s="24">
        <v>2.2999999999999998</v>
      </c>
      <c r="W11" s="24">
        <v>1.9</v>
      </c>
      <c r="X11" s="24">
        <v>1.9</v>
      </c>
      <c r="Y11" s="24">
        <v>1.9</v>
      </c>
      <c r="Z11" s="24">
        <v>1.9</v>
      </c>
      <c r="AA11">
        <v>1.9</v>
      </c>
      <c r="AB11">
        <v>1.9</v>
      </c>
      <c r="AC11">
        <v>1.9</v>
      </c>
      <c r="AD11" s="24">
        <v>1.9</v>
      </c>
      <c r="AE11" t="s">
        <v>75</v>
      </c>
    </row>
    <row r="12" spans="2:33" x14ac:dyDescent="0.2">
      <c r="B12" s="31" t="s">
        <v>41</v>
      </c>
      <c r="C12" s="23">
        <v>38.6</v>
      </c>
      <c r="D12" s="31">
        <v>34.5</v>
      </c>
      <c r="E12" s="31"/>
      <c r="F12" s="32"/>
      <c r="G12" s="32"/>
      <c r="H12" s="32"/>
      <c r="I12" s="32"/>
      <c r="J12" s="32"/>
      <c r="K12" s="32"/>
      <c r="L12" s="32"/>
      <c r="M12" s="32"/>
      <c r="N12" s="33" t="s">
        <v>76</v>
      </c>
      <c r="S12" t="s">
        <v>8</v>
      </c>
      <c r="T12">
        <v>5.8</v>
      </c>
      <c r="U12">
        <v>1.6</v>
      </c>
      <c r="V12" s="24">
        <v>1.6</v>
      </c>
      <c r="W12" s="24">
        <v>0.7</v>
      </c>
      <c r="X12" s="24">
        <v>0.7</v>
      </c>
      <c r="Y12" s="24">
        <v>0.7</v>
      </c>
      <c r="Z12" s="24">
        <v>0.7</v>
      </c>
      <c r="AA12" s="24">
        <v>0.7</v>
      </c>
      <c r="AB12" s="24">
        <v>0.7</v>
      </c>
      <c r="AC12" s="24">
        <v>0.7</v>
      </c>
      <c r="AD12" s="24">
        <v>0.7</v>
      </c>
      <c r="AE12" t="s">
        <v>74</v>
      </c>
    </row>
    <row r="13" spans="2:33" x14ac:dyDescent="0.2">
      <c r="B13" s="23" t="s">
        <v>77</v>
      </c>
      <c r="C13" s="23">
        <v>2.2000000000000002</v>
      </c>
      <c r="D13" s="23">
        <f t="shared" ref="D13:M13" si="1">C13</f>
        <v>2.2000000000000002</v>
      </c>
      <c r="E13" s="23"/>
      <c r="F13" s="23">
        <f>D13</f>
        <v>2.2000000000000002</v>
      </c>
      <c r="G13" s="23">
        <f t="shared" si="1"/>
        <v>2.2000000000000002</v>
      </c>
      <c r="H13" s="23">
        <f t="shared" si="1"/>
        <v>2.2000000000000002</v>
      </c>
      <c r="I13" s="23">
        <f t="shared" si="1"/>
        <v>2.2000000000000002</v>
      </c>
      <c r="J13" s="23">
        <f t="shared" si="1"/>
        <v>2.2000000000000002</v>
      </c>
      <c r="K13" s="23">
        <f t="shared" si="1"/>
        <v>2.2000000000000002</v>
      </c>
      <c r="L13" s="23">
        <f t="shared" si="1"/>
        <v>2.2000000000000002</v>
      </c>
      <c r="M13" s="23">
        <f t="shared" si="1"/>
        <v>2.2000000000000002</v>
      </c>
      <c r="S13" t="s">
        <v>41</v>
      </c>
      <c r="T13">
        <v>31.2</v>
      </c>
      <c r="U13">
        <v>38.6</v>
      </c>
      <c r="V13" s="30">
        <v>36.197965526168197</v>
      </c>
      <c r="W13" s="30">
        <v>22.960629446619102</v>
      </c>
      <c r="X13" s="30">
        <v>11.5465720602531</v>
      </c>
      <c r="Y13" s="30">
        <v>10.809338958695401</v>
      </c>
      <c r="Z13" s="30">
        <v>11.817850224323699</v>
      </c>
      <c r="AA13" s="30">
        <v>10.5001889178443</v>
      </c>
      <c r="AB13" s="30">
        <v>10.405885665319101</v>
      </c>
      <c r="AC13" s="30">
        <v>16.0371999556235</v>
      </c>
      <c r="AD13" s="30">
        <v>22.016480759374399</v>
      </c>
      <c r="AE13" t="s">
        <v>78</v>
      </c>
    </row>
    <row r="14" spans="2:33" ht="15" x14ac:dyDescent="0.25">
      <c r="B14" s="23" t="s">
        <v>79</v>
      </c>
      <c r="C14" s="23">
        <v>0</v>
      </c>
      <c r="D14" s="23">
        <f t="shared" ref="D14:M14" si="2">C14</f>
        <v>0</v>
      </c>
      <c r="E14" s="23"/>
      <c r="F14" s="25">
        <f>D14</f>
        <v>0</v>
      </c>
      <c r="G14" s="25">
        <f t="shared" si="2"/>
        <v>0</v>
      </c>
      <c r="H14" s="25">
        <f t="shared" si="2"/>
        <v>0</v>
      </c>
      <c r="I14" s="25">
        <f t="shared" si="2"/>
        <v>0</v>
      </c>
      <c r="J14" s="25">
        <f t="shared" si="2"/>
        <v>0</v>
      </c>
      <c r="K14" s="25">
        <f t="shared" si="2"/>
        <v>0</v>
      </c>
      <c r="L14" s="25">
        <f t="shared" si="2"/>
        <v>0</v>
      </c>
      <c r="M14" s="25">
        <f t="shared" si="2"/>
        <v>0</v>
      </c>
      <c r="S14" s="34" t="s">
        <v>80</v>
      </c>
      <c r="T14" s="34">
        <v>548.79999999999995</v>
      </c>
      <c r="U14" s="34">
        <v>537.70000000000005</v>
      </c>
      <c r="V14" s="35">
        <f>U14*0.92</f>
        <v>494.68400000000008</v>
      </c>
      <c r="W14" s="34">
        <v>587</v>
      </c>
      <c r="X14" s="34">
        <v>599</v>
      </c>
      <c r="Y14" s="34">
        <v>616</v>
      </c>
      <c r="Z14" s="34">
        <v>627</v>
      </c>
      <c r="AA14" s="36">
        <f>Z14+(($AD14-$Z14)/($AD$4-$Z$4)*5)</f>
        <v>631.75</v>
      </c>
      <c r="AB14" s="36">
        <f>AA14+(($AD14-$Z14)/($AD$4-$Z$4)*5)</f>
        <v>636.5</v>
      </c>
      <c r="AC14" s="36">
        <f>AB14+(($AD14-$Z14)/($AD$4-$Z$4)*5)</f>
        <v>641.25</v>
      </c>
      <c r="AD14" s="34">
        <v>646</v>
      </c>
      <c r="AE14" t="s">
        <v>81</v>
      </c>
    </row>
    <row r="15" spans="2:33" x14ac:dyDescent="0.2">
      <c r="B15" s="23" t="s">
        <v>82</v>
      </c>
      <c r="C15" s="23">
        <v>0</v>
      </c>
      <c r="D15" s="23">
        <f t="shared" ref="D15:M15" si="3">C15</f>
        <v>0</v>
      </c>
      <c r="E15" s="23"/>
      <c r="F15" s="25">
        <f>D15</f>
        <v>0</v>
      </c>
      <c r="G15" s="25">
        <f t="shared" si="3"/>
        <v>0</v>
      </c>
      <c r="H15" s="25">
        <f t="shared" si="3"/>
        <v>0</v>
      </c>
      <c r="I15" s="25">
        <f t="shared" si="3"/>
        <v>0</v>
      </c>
      <c r="J15" s="25">
        <f t="shared" si="3"/>
        <v>0</v>
      </c>
      <c r="K15" s="25">
        <f t="shared" si="3"/>
        <v>0</v>
      </c>
      <c r="L15" s="25">
        <f t="shared" si="3"/>
        <v>0</v>
      </c>
      <c r="M15" s="25">
        <f t="shared" si="3"/>
        <v>0</v>
      </c>
      <c r="S15" t="s">
        <v>83</v>
      </c>
      <c r="U15" s="15">
        <v>537.70000000000005</v>
      </c>
      <c r="V15" s="15">
        <v>493.39796552616798</v>
      </c>
      <c r="W15" s="15">
        <v>538.80812944661898</v>
      </c>
      <c r="X15" s="15">
        <v>569.08157206025305</v>
      </c>
      <c r="Y15" s="15">
        <v>585.59433895869495</v>
      </c>
      <c r="Z15" s="15">
        <v>596.60285022432402</v>
      </c>
      <c r="AA15" s="15">
        <v>598.28518891784404</v>
      </c>
      <c r="AB15" s="15">
        <v>601.190885665319</v>
      </c>
      <c r="AC15" s="15">
        <v>609.82219995562298</v>
      </c>
      <c r="AD15" s="15">
        <v>618.80148075937404</v>
      </c>
    </row>
    <row r="16" spans="2:33" x14ac:dyDescent="0.2">
      <c r="B16" s="23"/>
      <c r="C16" s="37"/>
      <c r="D16" s="23"/>
      <c r="E16" s="23"/>
      <c r="F16" s="25"/>
      <c r="G16" s="25"/>
      <c r="H16" s="25"/>
      <c r="I16" s="25"/>
      <c r="J16" s="25"/>
      <c r="K16" s="25"/>
      <c r="L16" s="25"/>
      <c r="M16" s="25"/>
      <c r="S16" t="s">
        <v>84</v>
      </c>
      <c r="V16">
        <v>41.2</v>
      </c>
      <c r="X16">
        <v>91.9</v>
      </c>
      <c r="Z16">
        <v>102.2</v>
      </c>
      <c r="AA16">
        <v>80.400000000000006</v>
      </c>
      <c r="AB16">
        <v>58.5</v>
      </c>
      <c r="AC16">
        <v>46.2</v>
      </c>
      <c r="AD16">
        <v>33.799999999999997</v>
      </c>
      <c r="AG16" t="s">
        <v>85</v>
      </c>
    </row>
    <row r="17" spans="2:38" ht="15" x14ac:dyDescent="0.25">
      <c r="B17" s="38" t="s">
        <v>86</v>
      </c>
      <c r="C17" s="39">
        <v>538.4</v>
      </c>
      <c r="N17" s="40"/>
      <c r="AG17" t="s">
        <v>87</v>
      </c>
      <c r="AH17" t="s">
        <v>88</v>
      </c>
      <c r="AI17" t="s">
        <v>89</v>
      </c>
      <c r="AJ17" t="s">
        <v>90</v>
      </c>
      <c r="AL17" t="s">
        <v>91</v>
      </c>
    </row>
    <row r="18" spans="2:38" ht="15" x14ac:dyDescent="0.25">
      <c r="B18" s="41" t="s">
        <v>92</v>
      </c>
      <c r="C18" s="42">
        <v>475.2</v>
      </c>
      <c r="N18" s="40"/>
      <c r="S18" t="s">
        <v>58</v>
      </c>
      <c r="T18">
        <v>2018</v>
      </c>
      <c r="U18">
        <v>2019</v>
      </c>
      <c r="V18">
        <v>2020</v>
      </c>
      <c r="W18">
        <v>2023</v>
      </c>
      <c r="X18">
        <v>2025</v>
      </c>
      <c r="Y18">
        <v>2028</v>
      </c>
      <c r="Z18">
        <v>2030</v>
      </c>
      <c r="AA18">
        <v>2035</v>
      </c>
      <c r="AB18">
        <v>2040</v>
      </c>
      <c r="AC18">
        <v>2045</v>
      </c>
      <c r="AD18">
        <v>2050</v>
      </c>
      <c r="AG18" t="s">
        <v>93</v>
      </c>
      <c r="AH18" t="s">
        <v>94</v>
      </c>
      <c r="AI18">
        <v>480</v>
      </c>
      <c r="AL18" t="s">
        <v>95</v>
      </c>
    </row>
    <row r="19" spans="2:38" ht="15" x14ac:dyDescent="0.25">
      <c r="B19" s="43" t="s">
        <v>96</v>
      </c>
      <c r="C19" s="44">
        <v>0</v>
      </c>
      <c r="S19" t="s">
        <v>56</v>
      </c>
      <c r="T19" s="45">
        <f t="shared" ref="T19:AD19" si="4">T5/T$14</f>
        <v>5.1202623906705547E-2</v>
      </c>
      <c r="U19" s="45">
        <f t="shared" si="4"/>
        <v>6.3418262971917425E-2</v>
      </c>
      <c r="V19" s="45">
        <f t="shared" si="4"/>
        <v>7.9242506327271547E-2</v>
      </c>
      <c r="W19" s="45">
        <f t="shared" si="4"/>
        <v>8.1771720613287899E-2</v>
      </c>
      <c r="X19" s="45">
        <f t="shared" si="4"/>
        <v>9.0150250417362271E-2</v>
      </c>
      <c r="Y19" s="45">
        <f t="shared" si="4"/>
        <v>0.10227272727272728</v>
      </c>
      <c r="Z19" s="45">
        <f t="shared" si="4"/>
        <v>0.11004784688995216</v>
      </c>
      <c r="AA19" s="45">
        <f t="shared" si="4"/>
        <v>0.14127423822714683</v>
      </c>
      <c r="AB19" s="45">
        <f t="shared" si="4"/>
        <v>0.1720345640219953</v>
      </c>
      <c r="AC19" s="45">
        <f t="shared" si="4"/>
        <v>0.20233918128654971</v>
      </c>
      <c r="AD19" s="45">
        <f t="shared" si="4"/>
        <v>0.23219814241486067</v>
      </c>
      <c r="AG19" t="s">
        <v>97</v>
      </c>
      <c r="AH19" t="s">
        <v>98</v>
      </c>
      <c r="AI19">
        <v>496</v>
      </c>
    </row>
    <row r="20" spans="2:38" ht="15" x14ac:dyDescent="0.25">
      <c r="B20" s="31" t="s">
        <v>99</v>
      </c>
      <c r="C20" s="42">
        <v>56.7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33" t="s">
        <v>100</v>
      </c>
      <c r="S20" t="s">
        <v>60</v>
      </c>
      <c r="T20" s="45">
        <f t="shared" ref="T20:AD20" si="5">T6/T$14</f>
        <v>0</v>
      </c>
      <c r="U20" s="45">
        <f t="shared" si="5"/>
        <v>0</v>
      </c>
      <c r="V20" s="45">
        <f t="shared" si="5"/>
        <v>0</v>
      </c>
      <c r="W20" s="45">
        <f t="shared" si="5"/>
        <v>1.575383304940375E-2</v>
      </c>
      <c r="X20" s="45">
        <f t="shared" si="5"/>
        <v>1.8255425709515861E-2</v>
      </c>
      <c r="Y20" s="45">
        <f t="shared" si="5"/>
        <v>2.140422077922078E-2</v>
      </c>
      <c r="Z20" s="45">
        <f t="shared" si="5"/>
        <v>2.1028708133971293E-2</v>
      </c>
      <c r="AA20" s="45">
        <f t="shared" si="5"/>
        <v>2.0870597546497824E-2</v>
      </c>
      <c r="AB20" s="45">
        <f t="shared" si="5"/>
        <v>2.0714846818538885E-2</v>
      </c>
      <c r="AC20" s="45">
        <f t="shared" si="5"/>
        <v>2.056140350877193E-2</v>
      </c>
      <c r="AD20" s="45">
        <f t="shared" si="5"/>
        <v>2.0410216718266254E-2</v>
      </c>
      <c r="AG20" t="s">
        <v>101</v>
      </c>
      <c r="AH20" t="s">
        <v>102</v>
      </c>
      <c r="AI20">
        <v>498</v>
      </c>
    </row>
    <row r="21" spans="2:38" ht="15" x14ac:dyDescent="0.25">
      <c r="B21" s="46" t="s">
        <v>103</v>
      </c>
      <c r="C21" s="42">
        <v>6.5</v>
      </c>
      <c r="D21" s="14">
        <f t="shared" ref="D21:M21" si="6">C21</f>
        <v>6.5</v>
      </c>
      <c r="E21" s="14"/>
      <c r="F21" s="14">
        <f>D21</f>
        <v>6.5</v>
      </c>
      <c r="G21" s="14">
        <f t="shared" si="6"/>
        <v>6.5</v>
      </c>
      <c r="H21" s="14">
        <f t="shared" si="6"/>
        <v>6.5</v>
      </c>
      <c r="I21" s="14">
        <f t="shared" si="6"/>
        <v>6.5</v>
      </c>
      <c r="J21" s="14">
        <f t="shared" si="6"/>
        <v>6.5</v>
      </c>
      <c r="K21" s="14">
        <f t="shared" si="6"/>
        <v>6.5</v>
      </c>
      <c r="L21" s="14">
        <f t="shared" si="6"/>
        <v>6.5</v>
      </c>
      <c r="M21" s="14">
        <f t="shared" si="6"/>
        <v>6.5</v>
      </c>
      <c r="N21" t="s">
        <v>104</v>
      </c>
      <c r="S21" t="s">
        <v>63</v>
      </c>
      <c r="T21" s="45">
        <f t="shared" ref="T21:AD21" si="7">T7/T$14</f>
        <v>1.9679300291545191E-2</v>
      </c>
      <c r="U21" s="45">
        <f t="shared" si="7"/>
        <v>2.1573368049098006E-2</v>
      </c>
      <c r="V21" s="45">
        <f t="shared" si="7"/>
        <v>2.6077253357699053E-2</v>
      </c>
      <c r="W21" s="45">
        <f t="shared" si="7"/>
        <v>3.7478705281090291E-2</v>
      </c>
      <c r="X21" s="45">
        <f t="shared" si="7"/>
        <v>4.340567612687813E-2</v>
      </c>
      <c r="Y21" s="45">
        <f t="shared" si="7"/>
        <v>5.1948051948051951E-2</v>
      </c>
      <c r="Z21" s="45">
        <f t="shared" si="7"/>
        <v>5.7416267942583733E-2</v>
      </c>
      <c r="AA21" s="45">
        <f t="shared" si="7"/>
        <v>9.0225563909774431E-2</v>
      </c>
      <c r="AB21" s="45">
        <f t="shared" si="7"/>
        <v>0.12254516889238021</v>
      </c>
      <c r="AC21" s="45">
        <f t="shared" si="7"/>
        <v>0.15438596491228071</v>
      </c>
      <c r="AD21" s="45">
        <f t="shared" si="7"/>
        <v>0.18575851393188855</v>
      </c>
      <c r="AG21" t="s">
        <v>105</v>
      </c>
      <c r="AH21" t="s">
        <v>106</v>
      </c>
      <c r="AI21">
        <v>450</v>
      </c>
    </row>
    <row r="22" spans="2:38" ht="15" x14ac:dyDescent="0.25">
      <c r="B22" s="46" t="s">
        <v>107</v>
      </c>
      <c r="C22" s="42">
        <v>0</v>
      </c>
      <c r="D22" s="14">
        <f t="shared" ref="D22:M22" si="8">C22</f>
        <v>0</v>
      </c>
      <c r="E22" s="14"/>
      <c r="F22" s="14">
        <f>D22</f>
        <v>0</v>
      </c>
      <c r="G22" s="14">
        <f t="shared" si="8"/>
        <v>0</v>
      </c>
      <c r="H22" s="14">
        <f t="shared" si="8"/>
        <v>0</v>
      </c>
      <c r="I22" s="14">
        <f t="shared" si="8"/>
        <v>0</v>
      </c>
      <c r="J22" s="14">
        <f t="shared" si="8"/>
        <v>0</v>
      </c>
      <c r="K22" s="14">
        <f t="shared" si="8"/>
        <v>0</v>
      </c>
      <c r="L22" s="14">
        <f t="shared" si="8"/>
        <v>0</v>
      </c>
      <c r="M22" s="14">
        <f t="shared" si="8"/>
        <v>0</v>
      </c>
      <c r="N22" t="s">
        <v>108</v>
      </c>
      <c r="S22" t="s">
        <v>66</v>
      </c>
      <c r="T22" s="45">
        <f t="shared" ref="T22:AD22" si="9">T8/T$14</f>
        <v>0.12427113702623908</v>
      </c>
      <c r="U22" s="45">
        <f t="shared" si="9"/>
        <v>0.11158638646085177</v>
      </c>
      <c r="V22" s="45">
        <f t="shared" si="9"/>
        <v>0.1283647742801465</v>
      </c>
      <c r="W22" s="45">
        <f t="shared" si="9"/>
        <v>0.10391822827938671</v>
      </c>
      <c r="X22" s="45">
        <f t="shared" si="9"/>
        <v>0.1018363939899833</v>
      </c>
      <c r="Y22" s="45">
        <f t="shared" si="9"/>
        <v>9.9025974025974031E-2</v>
      </c>
      <c r="Z22" s="45">
        <f t="shared" si="9"/>
        <v>9.7288676236044661E-2</v>
      </c>
      <c r="AA22" s="45">
        <f t="shared" si="9"/>
        <v>9.6557182429758609E-2</v>
      </c>
      <c r="AB22" s="45">
        <f t="shared" si="9"/>
        <v>9.5836606441476832E-2</v>
      </c>
      <c r="AC22" s="45">
        <f t="shared" si="9"/>
        <v>9.5126705653021448E-2</v>
      </c>
      <c r="AD22" s="45">
        <f t="shared" si="9"/>
        <v>9.4427244582043338E-2</v>
      </c>
      <c r="AG22" t="s">
        <v>109</v>
      </c>
      <c r="AH22" t="s">
        <v>110</v>
      </c>
      <c r="AI22">
        <v>498</v>
      </c>
    </row>
    <row r="23" spans="2:38" ht="15" x14ac:dyDescent="0.25">
      <c r="B23" s="46" t="s">
        <v>111</v>
      </c>
      <c r="C23" s="42">
        <v>0</v>
      </c>
      <c r="D23" s="14">
        <f t="shared" ref="D23:M23" si="10">C23</f>
        <v>0</v>
      </c>
      <c r="E23" s="14"/>
      <c r="F23" s="14">
        <f>D23</f>
        <v>0</v>
      </c>
      <c r="G23" s="14">
        <f t="shared" si="10"/>
        <v>0</v>
      </c>
      <c r="H23" s="14">
        <f t="shared" si="10"/>
        <v>0</v>
      </c>
      <c r="I23" s="14">
        <f t="shared" si="10"/>
        <v>0</v>
      </c>
      <c r="J23" s="14">
        <f t="shared" si="10"/>
        <v>0</v>
      </c>
      <c r="K23" s="14">
        <f t="shared" si="10"/>
        <v>0</v>
      </c>
      <c r="L23" s="14">
        <f t="shared" si="10"/>
        <v>0</v>
      </c>
      <c r="M23" s="14">
        <f t="shared" si="10"/>
        <v>0</v>
      </c>
      <c r="N23" t="s">
        <v>108</v>
      </c>
      <c r="S23" t="s">
        <v>69</v>
      </c>
      <c r="T23" s="45">
        <f t="shared" ref="T23:AD23" si="11">T9/T$14</f>
        <v>1.7492711370262391E-2</v>
      </c>
      <c r="U23" s="45">
        <f t="shared" si="11"/>
        <v>1.8411753766040543E-2</v>
      </c>
      <c r="V23" s="45">
        <f t="shared" si="11"/>
        <v>1.5565492314285482E-2</v>
      </c>
      <c r="W23" s="45">
        <f t="shared" si="11"/>
        <v>1.7035775127768313E-2</v>
      </c>
      <c r="X23" s="45">
        <f t="shared" si="11"/>
        <v>1.6694490818030049E-2</v>
      </c>
      <c r="Y23" s="45">
        <f t="shared" si="11"/>
        <v>1.6233766233766232E-2</v>
      </c>
      <c r="Z23" s="45">
        <f t="shared" si="11"/>
        <v>1.5948963317384369E-2</v>
      </c>
      <c r="AA23" s="45">
        <f t="shared" si="11"/>
        <v>1.5829046299960427E-2</v>
      </c>
      <c r="AB23" s="45">
        <f t="shared" si="11"/>
        <v>1.5710919088766692E-2</v>
      </c>
      <c r="AC23" s="45">
        <f t="shared" si="11"/>
        <v>1.5594541910331383E-2</v>
      </c>
      <c r="AD23" s="45">
        <f t="shared" si="11"/>
        <v>1.5479876160990712E-2</v>
      </c>
      <c r="AG23" t="s">
        <v>112</v>
      </c>
      <c r="AH23" t="s">
        <v>113</v>
      </c>
      <c r="AI23">
        <v>498</v>
      </c>
    </row>
    <row r="24" spans="2:38" ht="15" x14ac:dyDescent="0.25">
      <c r="B24" s="46" t="s">
        <v>114</v>
      </c>
      <c r="C24" s="42">
        <v>0</v>
      </c>
      <c r="D24" s="14">
        <f t="shared" ref="D24:M24" si="12">C24</f>
        <v>0</v>
      </c>
      <c r="E24" s="14"/>
      <c r="F24" s="14">
        <f>D24</f>
        <v>0</v>
      </c>
      <c r="G24" s="14">
        <f t="shared" si="12"/>
        <v>0</v>
      </c>
      <c r="H24" s="14">
        <f t="shared" si="12"/>
        <v>0</v>
      </c>
      <c r="I24" s="14">
        <f t="shared" si="12"/>
        <v>0</v>
      </c>
      <c r="J24" s="14">
        <f t="shared" si="12"/>
        <v>0</v>
      </c>
      <c r="K24" s="14">
        <f t="shared" si="12"/>
        <v>0</v>
      </c>
      <c r="L24" s="14">
        <f t="shared" si="12"/>
        <v>0</v>
      </c>
      <c r="M24" s="14">
        <f t="shared" si="12"/>
        <v>0</v>
      </c>
      <c r="N24" t="s">
        <v>108</v>
      </c>
      <c r="S24" t="s">
        <v>70</v>
      </c>
      <c r="T24" s="45">
        <f t="shared" ref="T24:AD24" si="13">T10/T$14</f>
        <v>0.71647230320699717</v>
      </c>
      <c r="U24" s="45">
        <f t="shared" si="13"/>
        <v>0.70578389436488742</v>
      </c>
      <c r="V24" s="45">
        <f t="shared" si="13"/>
        <v>0.66709252775509198</v>
      </c>
      <c r="W24" s="45">
        <f t="shared" si="13"/>
        <v>0.61839863713798982</v>
      </c>
      <c r="X24" s="45">
        <f t="shared" si="13"/>
        <v>0.65609348914858101</v>
      </c>
      <c r="Y24" s="45">
        <f t="shared" si="13"/>
        <v>0.63798701298701299</v>
      </c>
      <c r="Z24" s="45">
        <f t="shared" si="13"/>
        <v>0.62679425837320579</v>
      </c>
      <c r="AA24" s="45">
        <f t="shared" si="13"/>
        <v>0.56153541749109614</v>
      </c>
      <c r="AB24" s="45">
        <f t="shared" si="13"/>
        <v>0.49725058915946585</v>
      </c>
      <c r="AC24" s="45">
        <f t="shared" si="13"/>
        <v>0.43391812865497076</v>
      </c>
      <c r="AD24" s="45">
        <f t="shared" si="13"/>
        <v>0.37151702786377711</v>
      </c>
      <c r="AG24" t="s">
        <v>115</v>
      </c>
      <c r="AH24" t="s">
        <v>116</v>
      </c>
      <c r="AI24">
        <v>600</v>
      </c>
    </row>
    <row r="25" spans="2:38" ht="15" x14ac:dyDescent="0.25">
      <c r="B25" s="47" t="s">
        <v>117</v>
      </c>
      <c r="C25" s="48">
        <v>0</v>
      </c>
      <c r="D25" s="14">
        <f t="shared" ref="D25:M25" si="14">C25</f>
        <v>0</v>
      </c>
      <c r="E25" s="14"/>
      <c r="F25" s="14">
        <f>D25</f>
        <v>0</v>
      </c>
      <c r="G25" s="14">
        <f t="shared" si="14"/>
        <v>0</v>
      </c>
      <c r="H25" s="14">
        <f t="shared" si="14"/>
        <v>0</v>
      </c>
      <c r="I25" s="14">
        <f t="shared" si="14"/>
        <v>0</v>
      </c>
      <c r="J25" s="14">
        <f t="shared" si="14"/>
        <v>0</v>
      </c>
      <c r="K25" s="14">
        <f t="shared" si="14"/>
        <v>0</v>
      </c>
      <c r="L25" s="14">
        <f t="shared" si="14"/>
        <v>0</v>
      </c>
      <c r="M25" s="14">
        <f t="shared" si="14"/>
        <v>0</v>
      </c>
      <c r="N25" t="s">
        <v>108</v>
      </c>
      <c r="S25" t="s">
        <v>30</v>
      </c>
      <c r="T25" s="45">
        <f t="shared" ref="T25:AD25" si="15">T11/T$14</f>
        <v>3.2798833819241988E-3</v>
      </c>
      <c r="U25" s="45">
        <f t="shared" si="15"/>
        <v>4.277478147665984E-3</v>
      </c>
      <c r="V25" s="45">
        <f t="shared" si="15"/>
        <v>4.6494327692021562E-3</v>
      </c>
      <c r="W25" s="45">
        <f t="shared" si="15"/>
        <v>3.2367972742759796E-3</v>
      </c>
      <c r="X25" s="45">
        <f t="shared" si="15"/>
        <v>3.1719532554257092E-3</v>
      </c>
      <c r="Y25" s="45">
        <f t="shared" si="15"/>
        <v>3.0844155844155841E-3</v>
      </c>
      <c r="Z25" s="45">
        <f t="shared" si="15"/>
        <v>3.0303030303030303E-3</v>
      </c>
      <c r="AA25" s="45">
        <f t="shared" si="15"/>
        <v>3.0075187969924809E-3</v>
      </c>
      <c r="AB25" s="45">
        <f t="shared" si="15"/>
        <v>2.9850746268656717E-3</v>
      </c>
      <c r="AC25" s="45">
        <f t="shared" si="15"/>
        <v>2.9629629629629628E-3</v>
      </c>
      <c r="AD25" s="45">
        <f t="shared" si="15"/>
        <v>2.9411764705882353E-3</v>
      </c>
    </row>
    <row r="26" spans="2:38" ht="15" x14ac:dyDescent="0.25">
      <c r="S26" t="s">
        <v>8</v>
      </c>
      <c r="T26" s="45">
        <f t="shared" ref="T26:AD26" si="16">T12/T$14</f>
        <v>1.0568513119533529E-2</v>
      </c>
      <c r="U26" s="45">
        <f t="shared" si="16"/>
        <v>2.9756369722893808E-3</v>
      </c>
      <c r="V26" s="45">
        <f t="shared" si="16"/>
        <v>3.2343880133580221E-3</v>
      </c>
      <c r="W26" s="45">
        <f t="shared" si="16"/>
        <v>1.1925042589437818E-3</v>
      </c>
      <c r="X26" s="45">
        <f t="shared" si="16"/>
        <v>1.1686143572621035E-3</v>
      </c>
      <c r="Y26" s="45">
        <f t="shared" si="16"/>
        <v>1.1363636363636363E-3</v>
      </c>
      <c r="Z26" s="45">
        <f t="shared" si="16"/>
        <v>1.1164274322169058E-3</v>
      </c>
      <c r="AA26" s="45">
        <f t="shared" si="16"/>
        <v>1.1080332409972298E-3</v>
      </c>
      <c r="AB26" s="45">
        <f t="shared" si="16"/>
        <v>1.0997643362136685E-3</v>
      </c>
      <c r="AC26" s="45">
        <f t="shared" si="16"/>
        <v>1.0916179337231969E-3</v>
      </c>
      <c r="AD26" s="45">
        <f t="shared" si="16"/>
        <v>1.0835913312693497E-3</v>
      </c>
      <c r="AH26">
        <v>2023</v>
      </c>
      <c r="AI26">
        <v>2025</v>
      </c>
      <c r="AJ26">
        <v>2028</v>
      </c>
    </row>
    <row r="27" spans="2:38" ht="15" x14ac:dyDescent="0.2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S27" t="s">
        <v>41</v>
      </c>
      <c r="T27" s="45">
        <f t="shared" ref="T27:AD27" si="17">T13/T$14</f>
        <v>5.6851311953352773E-2</v>
      </c>
      <c r="U27" s="45">
        <f t="shared" si="17"/>
        <v>7.1787241956481312E-2</v>
      </c>
      <c r="V27" s="45">
        <f t="shared" si="17"/>
        <v>7.3173916128615832E-2</v>
      </c>
      <c r="W27" s="45">
        <f t="shared" si="17"/>
        <v>3.9115212004461844E-2</v>
      </c>
      <c r="X27" s="45">
        <f t="shared" si="17"/>
        <v>1.927641412396177E-2</v>
      </c>
      <c r="Y27" s="45">
        <f t="shared" si="17"/>
        <v>1.7547628179700327E-2</v>
      </c>
      <c r="Z27" s="45">
        <f t="shared" si="17"/>
        <v>1.8848245971808134E-2</v>
      </c>
      <c r="AA27" s="45">
        <f t="shared" si="17"/>
        <v>1.662079765388888E-2</v>
      </c>
      <c r="AB27" s="45">
        <f t="shared" si="17"/>
        <v>1.6348602773478556E-2</v>
      </c>
      <c r="AC27" s="45">
        <f t="shared" si="17"/>
        <v>2.5009278683233528E-2</v>
      </c>
      <c r="AD27" s="45">
        <f t="shared" si="17"/>
        <v>3.4081239565595042E-2</v>
      </c>
      <c r="AG27" t="s">
        <v>118</v>
      </c>
      <c r="AH27">
        <f>(AI18*4000/1000000)</f>
        <v>1.92</v>
      </c>
      <c r="AI27">
        <f>(AI18+AI19+AI20+AI21+AI22)*4000/1000000</f>
        <v>9.6880000000000006</v>
      </c>
      <c r="AJ27">
        <f>SUM(AI18:AI24)*4000/1000000</f>
        <v>14.08</v>
      </c>
    </row>
    <row r="28" spans="2:38" x14ac:dyDescent="0.2">
      <c r="B28" s="2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</row>
    <row r="29" spans="2:38" x14ac:dyDescent="0.2">
      <c r="B29" s="23"/>
      <c r="C29" s="49"/>
      <c r="D29" s="49"/>
      <c r="E29" s="49"/>
      <c r="F29" s="49"/>
      <c r="G29" s="49"/>
      <c r="H29" s="49"/>
      <c r="I29" s="49"/>
      <c r="J29" s="49"/>
      <c r="K29" s="49"/>
      <c r="L29" s="49"/>
    </row>
    <row r="30" spans="2:38" x14ac:dyDescent="0.2">
      <c r="B30" s="23"/>
      <c r="C30" s="49"/>
      <c r="D30" s="49"/>
      <c r="E30" s="49"/>
      <c r="F30" s="49"/>
      <c r="G30" s="49"/>
      <c r="H30" s="49"/>
      <c r="I30" s="49"/>
      <c r="J30" s="49"/>
      <c r="K30" s="49"/>
      <c r="L30" s="49"/>
    </row>
    <row r="31" spans="2:38" x14ac:dyDescent="0.2">
      <c r="B31" s="23"/>
      <c r="C31" s="49"/>
      <c r="D31" s="49"/>
      <c r="E31" s="49"/>
      <c r="F31" s="49"/>
      <c r="G31" s="49"/>
      <c r="H31" s="49"/>
      <c r="I31" s="49"/>
      <c r="J31" s="49"/>
      <c r="K31" s="49"/>
      <c r="L31" s="49"/>
    </row>
    <row r="32" spans="2:38" x14ac:dyDescent="0.2">
      <c r="B32" s="23"/>
      <c r="C32" s="49"/>
      <c r="D32" s="49"/>
      <c r="E32" s="49"/>
      <c r="F32" s="49"/>
      <c r="G32" s="49"/>
      <c r="H32" s="49"/>
      <c r="I32" s="49"/>
      <c r="J32" s="49"/>
      <c r="K32" s="49"/>
      <c r="L32" s="49"/>
    </row>
    <row r="33" spans="1:20" x14ac:dyDescent="0.2">
      <c r="B33" s="23"/>
      <c r="C33" s="49"/>
      <c r="D33" s="49"/>
      <c r="E33" s="49"/>
      <c r="F33" s="49"/>
      <c r="G33" s="49"/>
      <c r="H33" s="49"/>
      <c r="I33" s="49"/>
      <c r="J33" s="49"/>
      <c r="K33" s="49"/>
      <c r="L33" s="49"/>
    </row>
    <row r="34" spans="1:20" x14ac:dyDescent="0.2">
      <c r="B34" s="23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1:20" x14ac:dyDescent="0.2">
      <c r="B35" s="23"/>
      <c r="C35" s="49"/>
      <c r="D35" s="49"/>
      <c r="E35" s="49"/>
      <c r="F35" s="49"/>
      <c r="G35" s="49"/>
      <c r="H35" s="49"/>
      <c r="I35" s="49"/>
      <c r="J35" s="49"/>
      <c r="K35" s="49"/>
      <c r="L35" s="49"/>
    </row>
    <row r="36" spans="1:20" x14ac:dyDescent="0.2">
      <c r="B36" s="23"/>
      <c r="C36" s="49"/>
      <c r="D36" s="49"/>
      <c r="E36" s="49"/>
      <c r="F36" s="49"/>
      <c r="G36" s="49"/>
      <c r="H36" s="49"/>
      <c r="I36" s="49"/>
      <c r="J36" s="49"/>
      <c r="K36" s="49"/>
      <c r="L36" s="49"/>
    </row>
    <row r="37" spans="1:20" x14ac:dyDescent="0.2">
      <c r="B37" s="23"/>
      <c r="C37" s="49"/>
      <c r="D37" s="49"/>
      <c r="E37" s="49"/>
      <c r="F37" s="49"/>
      <c r="G37" s="49"/>
      <c r="H37" s="49"/>
      <c r="I37" s="49"/>
      <c r="J37" s="49"/>
      <c r="K37" s="49"/>
      <c r="L37" s="49"/>
    </row>
    <row r="38" spans="1:20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</row>
    <row r="39" spans="1:20" x14ac:dyDescent="0.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1:20" x14ac:dyDescent="0.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</row>
    <row r="41" spans="1:20" x14ac:dyDescent="0.2">
      <c r="A41" s="49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</row>
    <row r="42" spans="1:20" ht="20.25" x14ac:dyDescent="0.3">
      <c r="A42" s="141"/>
      <c r="B42" s="176" t="s">
        <v>246</v>
      </c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8"/>
    </row>
    <row r="43" spans="1:20" x14ac:dyDescent="0.2">
      <c r="A43" s="49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</row>
    <row r="44" spans="1:20" x14ac:dyDescent="0.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</row>
    <row r="45" spans="1:20" x14ac:dyDescent="0.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</row>
    <row r="46" spans="1:20" x14ac:dyDescent="0.2">
      <c r="A46" s="49"/>
      <c r="B46" s="140" t="s">
        <v>245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</row>
    <row r="47" spans="1:20" ht="13.5" thickBot="1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</row>
    <row r="48" spans="1:20" ht="60" x14ac:dyDescent="0.25">
      <c r="A48" s="49"/>
      <c r="B48" s="85" t="s">
        <v>203</v>
      </c>
      <c r="C48" s="86">
        <v>2021</v>
      </c>
      <c r="D48" s="86">
        <v>2022</v>
      </c>
      <c r="E48" s="87">
        <v>2023</v>
      </c>
      <c r="F48" s="87">
        <v>2025</v>
      </c>
      <c r="G48" s="87">
        <v>2030</v>
      </c>
      <c r="H48" s="87">
        <v>2035</v>
      </c>
      <c r="I48" s="87">
        <v>2040</v>
      </c>
      <c r="J48" s="87">
        <v>2045</v>
      </c>
      <c r="K48" s="88">
        <v>2050</v>
      </c>
      <c r="O48" s="179" t="s">
        <v>204</v>
      </c>
      <c r="P48" s="179"/>
      <c r="Q48" s="179"/>
      <c r="R48" s="179"/>
      <c r="S48" s="179"/>
      <c r="T48" s="179"/>
    </row>
    <row r="49" spans="1:20" ht="13.5" thickBot="1" x14ac:dyDescent="0.25">
      <c r="A49" s="49"/>
      <c r="B49" s="89"/>
      <c r="C49" s="90"/>
      <c r="D49" s="90"/>
      <c r="E49" s="90"/>
      <c r="F49" s="90"/>
      <c r="G49" s="90"/>
      <c r="H49" s="90"/>
      <c r="I49" s="90"/>
      <c r="J49" s="90"/>
      <c r="K49" s="91"/>
      <c r="O49" s="92"/>
      <c r="P49" s="92"/>
      <c r="Q49" s="92"/>
      <c r="R49" s="92"/>
      <c r="S49" s="92"/>
      <c r="T49" s="92"/>
    </row>
    <row r="50" spans="1:20" ht="15.75" thickBot="1" x14ac:dyDescent="0.25">
      <c r="A50" s="49"/>
      <c r="B50" s="89" t="s">
        <v>205</v>
      </c>
      <c r="C50" s="93">
        <v>62</v>
      </c>
      <c r="D50" s="93">
        <v>49.6</v>
      </c>
      <c r="E50" s="93">
        <v>52.350829369377855</v>
      </c>
      <c r="F50" s="93">
        <v>52.350829369377855</v>
      </c>
      <c r="G50" s="93">
        <v>53.753255970854134</v>
      </c>
      <c r="H50" s="93">
        <v>54.510344083119683</v>
      </c>
      <c r="I50" s="93">
        <v>54.835672771235387</v>
      </c>
      <c r="J50" s="93">
        <v>55.172087941611068</v>
      </c>
      <c r="K50" s="94">
        <v>55.508503111986748</v>
      </c>
      <c r="L50" s="95" t="s">
        <v>206</v>
      </c>
      <c r="O50" s="96" t="s">
        <v>207</v>
      </c>
      <c r="P50" s="180" t="s">
        <v>208</v>
      </c>
      <c r="Q50" s="181"/>
      <c r="R50" s="181"/>
      <c r="S50" s="181"/>
      <c r="T50" s="182"/>
    </row>
    <row r="51" spans="1:20" ht="15" x14ac:dyDescent="0.25">
      <c r="A51" s="49"/>
      <c r="B51" s="89" t="s">
        <v>56</v>
      </c>
      <c r="C51" s="97">
        <v>37</v>
      </c>
      <c r="D51" s="97">
        <v>39</v>
      </c>
      <c r="E51" s="97">
        <v>44.728560000000002</v>
      </c>
      <c r="F51" s="97">
        <v>50.772959999999998</v>
      </c>
      <c r="G51" s="97">
        <v>68.906159999999986</v>
      </c>
      <c r="H51" s="97">
        <v>87.442319999999981</v>
      </c>
      <c r="I51" s="97">
        <v>107.59031999999996</v>
      </c>
      <c r="J51" s="97">
        <v>127.73831999999994</v>
      </c>
      <c r="K51" s="98">
        <v>147.88631999999996</v>
      </c>
      <c r="O51" s="99" t="s">
        <v>209</v>
      </c>
      <c r="P51" s="183" t="s">
        <v>210</v>
      </c>
      <c r="Q51" s="184"/>
      <c r="R51" s="184"/>
      <c r="S51" s="184"/>
      <c r="T51" s="185"/>
    </row>
    <row r="52" spans="1:20" ht="15" x14ac:dyDescent="0.25">
      <c r="A52" s="49"/>
      <c r="B52" s="89" t="s">
        <v>63</v>
      </c>
      <c r="C52" s="97">
        <v>14.2</v>
      </c>
      <c r="D52" s="97">
        <v>18.600000000000001</v>
      </c>
      <c r="E52" s="97">
        <v>22.933680000000003</v>
      </c>
      <c r="F52" s="97">
        <v>32.990160000000003</v>
      </c>
      <c r="G52" s="97">
        <v>66.716160000000002</v>
      </c>
      <c r="H52" s="97">
        <v>100.44216000000003</v>
      </c>
      <c r="I52" s="97">
        <v>134.16816</v>
      </c>
      <c r="J52" s="97">
        <v>167.89416</v>
      </c>
      <c r="K52" s="98">
        <v>201.62016000000003</v>
      </c>
      <c r="O52" s="100" t="s">
        <v>121</v>
      </c>
      <c r="P52" s="151" t="s">
        <v>210</v>
      </c>
      <c r="Q52" s="152"/>
      <c r="R52" s="152"/>
      <c r="S52" s="152"/>
      <c r="T52" s="153"/>
    </row>
    <row r="53" spans="1:20" ht="15" x14ac:dyDescent="0.25">
      <c r="A53" s="49"/>
      <c r="B53" s="89" t="s">
        <v>85</v>
      </c>
      <c r="C53" s="97">
        <v>0</v>
      </c>
      <c r="D53" s="97">
        <v>1.8921599999999996</v>
      </c>
      <c r="E53" s="97">
        <v>5.9248260000000004</v>
      </c>
      <c r="F53" s="97">
        <v>11.837826</v>
      </c>
      <c r="G53" s="97">
        <v>14.203025999999999</v>
      </c>
      <c r="H53" s="97">
        <v>70.376525999999998</v>
      </c>
      <c r="I53" s="97">
        <v>109.79652600000001</v>
      </c>
      <c r="J53" s="97">
        <v>149.21652600000002</v>
      </c>
      <c r="K53" s="94">
        <v>176.81052600000001</v>
      </c>
      <c r="L53" s="101" t="s">
        <v>211</v>
      </c>
      <c r="O53" s="100" t="s">
        <v>212</v>
      </c>
      <c r="P53" s="157" t="s">
        <v>213</v>
      </c>
      <c r="Q53" s="158"/>
      <c r="R53" s="158"/>
      <c r="S53" s="158"/>
      <c r="T53" s="159"/>
    </row>
    <row r="54" spans="1:20" ht="15" x14ac:dyDescent="0.25">
      <c r="A54" s="49"/>
      <c r="B54" s="89" t="s">
        <v>121</v>
      </c>
      <c r="C54" s="93">
        <v>9.3028571999999983</v>
      </c>
      <c r="D54" s="93">
        <v>9.3028571999999983</v>
      </c>
      <c r="E54" s="93">
        <v>9.3028571999999983</v>
      </c>
      <c r="F54" s="93">
        <v>9.3028571999999983</v>
      </c>
      <c r="G54" s="93">
        <v>9.3028571999999983</v>
      </c>
      <c r="H54" s="93">
        <v>9.3028571999999983</v>
      </c>
      <c r="I54" s="93">
        <v>9.3028571999999983</v>
      </c>
      <c r="J54" s="93">
        <v>9.3028571999999983</v>
      </c>
      <c r="K54" s="94">
        <v>9.3028571999999983</v>
      </c>
      <c r="L54" s="95" t="s">
        <v>206</v>
      </c>
      <c r="O54" s="100" t="s">
        <v>214</v>
      </c>
      <c r="P54" s="173" t="s">
        <v>213</v>
      </c>
      <c r="Q54" s="174"/>
      <c r="R54" s="174"/>
      <c r="S54" s="174"/>
      <c r="T54" s="175"/>
    </row>
    <row r="55" spans="1:20" ht="15.75" thickBot="1" x14ac:dyDescent="0.3">
      <c r="A55" s="49"/>
      <c r="B55" s="102" t="s">
        <v>215</v>
      </c>
      <c r="C55" s="103">
        <v>122.50285719999999</v>
      </c>
      <c r="D55" s="103">
        <v>118.39501719999998</v>
      </c>
      <c r="E55" s="103">
        <v>137.44827256937785</v>
      </c>
      <c r="F55" s="103">
        <v>161.30175256937787</v>
      </c>
      <c r="G55" s="103">
        <v>215.08897917085415</v>
      </c>
      <c r="H55" s="103">
        <v>322.19684728311972</v>
      </c>
      <c r="I55" s="103">
        <v>412.75017597123542</v>
      </c>
      <c r="J55" s="103">
        <v>503.31459114161106</v>
      </c>
      <c r="K55" s="103">
        <v>582.05300631198668</v>
      </c>
      <c r="O55" s="104" t="s">
        <v>216</v>
      </c>
      <c r="P55" s="167" t="s">
        <v>213</v>
      </c>
      <c r="Q55" s="168"/>
      <c r="R55" s="168"/>
      <c r="S55" s="168"/>
      <c r="T55" s="169"/>
    </row>
    <row r="56" spans="1:20" ht="15.75" thickBot="1" x14ac:dyDescent="0.3">
      <c r="A56" s="49"/>
      <c r="B56" s="105" t="s">
        <v>119</v>
      </c>
      <c r="C56" s="106">
        <v>360.7</v>
      </c>
      <c r="D56" s="106">
        <v>279</v>
      </c>
      <c r="E56" s="106">
        <v>376.32083999999998</v>
      </c>
      <c r="F56" s="106">
        <v>388.31503199999997</v>
      </c>
      <c r="G56" s="106">
        <v>382.704252</v>
      </c>
      <c r="H56" s="106">
        <v>377.12413199999992</v>
      </c>
      <c r="I56" s="106">
        <v>363.51109199999996</v>
      </c>
      <c r="J56" s="106">
        <v>235.84285199999997</v>
      </c>
      <c r="K56" s="107">
        <v>105.07795199999998</v>
      </c>
      <c r="L56" s="144" t="s">
        <v>206</v>
      </c>
      <c r="O56" s="108" t="s">
        <v>217</v>
      </c>
      <c r="P56" s="145" t="s">
        <v>218</v>
      </c>
      <c r="Q56" s="146"/>
      <c r="R56" s="146"/>
      <c r="S56" s="146"/>
      <c r="T56" s="147"/>
    </row>
    <row r="57" spans="1:20" ht="15" x14ac:dyDescent="0.25">
      <c r="A57" s="49"/>
      <c r="B57" s="89" t="s">
        <v>124</v>
      </c>
      <c r="C57" s="106">
        <v>0</v>
      </c>
      <c r="D57" s="106">
        <v>0</v>
      </c>
      <c r="E57" s="106">
        <v>0</v>
      </c>
      <c r="F57" s="106">
        <v>0</v>
      </c>
      <c r="G57" s="106">
        <v>0</v>
      </c>
      <c r="H57" s="106">
        <v>0</v>
      </c>
      <c r="I57" s="106">
        <v>24.282719999999998</v>
      </c>
      <c r="J57" s="106">
        <v>84.621599999999987</v>
      </c>
      <c r="K57" s="107">
        <v>145.69632000000001</v>
      </c>
      <c r="L57" s="144"/>
      <c r="O57" s="109" t="s">
        <v>219</v>
      </c>
      <c r="P57" s="148" t="s">
        <v>220</v>
      </c>
      <c r="Q57" s="149"/>
      <c r="R57" s="149"/>
      <c r="S57" s="149"/>
      <c r="T57" s="150"/>
    </row>
    <row r="58" spans="1:20" ht="15" x14ac:dyDescent="0.25">
      <c r="A58" s="15"/>
      <c r="B58" s="89" t="s">
        <v>122</v>
      </c>
      <c r="C58" s="93">
        <v>0</v>
      </c>
      <c r="D58" s="93">
        <v>0</v>
      </c>
      <c r="E58" s="93">
        <v>0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94">
        <v>0</v>
      </c>
      <c r="L58" s="144"/>
      <c r="O58" s="110" t="s">
        <v>221</v>
      </c>
      <c r="P58" s="151" t="s">
        <v>210</v>
      </c>
      <c r="Q58" s="152"/>
      <c r="R58" s="152"/>
      <c r="S58" s="152"/>
      <c r="T58" s="153"/>
    </row>
    <row r="59" spans="1:20" ht="15.75" thickBot="1" x14ac:dyDescent="0.3">
      <c r="A59" s="15"/>
      <c r="B59" s="111" t="s">
        <v>222</v>
      </c>
      <c r="C59" s="112">
        <v>360.7</v>
      </c>
      <c r="D59" s="112">
        <v>279</v>
      </c>
      <c r="E59" s="112">
        <v>376.32083999999998</v>
      </c>
      <c r="F59" s="112">
        <v>388.31503199999997</v>
      </c>
      <c r="G59" s="112">
        <v>382.704252</v>
      </c>
      <c r="H59" s="112">
        <v>377.12413199999992</v>
      </c>
      <c r="I59" s="112">
        <v>387.79381199999995</v>
      </c>
      <c r="J59" s="112">
        <v>320.46445199999994</v>
      </c>
      <c r="K59" s="112">
        <v>250.774272</v>
      </c>
      <c r="O59" s="110" t="s">
        <v>223</v>
      </c>
      <c r="P59" s="154" t="s">
        <v>224</v>
      </c>
      <c r="Q59" s="155"/>
      <c r="R59" s="155"/>
      <c r="S59" s="155"/>
      <c r="T59" s="156"/>
    </row>
    <row r="60" spans="1:20" ht="15" x14ac:dyDescent="0.25">
      <c r="A60" s="15"/>
      <c r="B60" s="113" t="s">
        <v>217</v>
      </c>
      <c r="C60" s="106">
        <v>34.982534400000006</v>
      </c>
      <c r="D60" s="106">
        <v>49.2</v>
      </c>
      <c r="E60" s="106">
        <v>34.982534399999992</v>
      </c>
      <c r="F60" s="106">
        <v>34.982534399999992</v>
      </c>
      <c r="G60" s="106">
        <v>31.478884799999999</v>
      </c>
      <c r="H60" s="106">
        <v>25.504564800000001</v>
      </c>
      <c r="I60" s="106">
        <v>0.8768760000000001</v>
      </c>
      <c r="J60" s="106">
        <v>0.8768760000000001</v>
      </c>
      <c r="K60" s="107">
        <v>0.8768760000000001</v>
      </c>
      <c r="L60" s="95" t="s">
        <v>206</v>
      </c>
      <c r="O60" s="110" t="s">
        <v>225</v>
      </c>
      <c r="P60" s="154" t="s">
        <v>226</v>
      </c>
      <c r="Q60" s="155"/>
      <c r="R60" s="155"/>
      <c r="S60" s="155"/>
      <c r="T60" s="156"/>
    </row>
    <row r="61" spans="1:20" ht="15.75" thickBot="1" x14ac:dyDescent="0.3">
      <c r="A61" s="15"/>
      <c r="B61" s="113" t="s">
        <v>227</v>
      </c>
      <c r="C61" s="106">
        <v>0</v>
      </c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1.4768759999999999</v>
      </c>
      <c r="J61" s="106">
        <v>2.0768759999999999</v>
      </c>
      <c r="K61" s="107">
        <v>2.5768759999999999</v>
      </c>
      <c r="L61" s="114" t="s">
        <v>228</v>
      </c>
      <c r="O61" s="115" t="s">
        <v>229</v>
      </c>
      <c r="P61" s="170" t="s">
        <v>230</v>
      </c>
      <c r="Q61" s="171"/>
      <c r="R61" s="171"/>
      <c r="S61" s="171"/>
      <c r="T61" s="172"/>
    </row>
    <row r="62" spans="1:20" ht="15.75" thickBot="1" x14ac:dyDescent="0.3">
      <c r="A62" s="15"/>
      <c r="B62" s="116" t="s">
        <v>231</v>
      </c>
      <c r="C62" s="117">
        <v>34.982534400000006</v>
      </c>
      <c r="D62" s="117">
        <v>49.2</v>
      </c>
      <c r="E62" s="117">
        <v>34.982534399999992</v>
      </c>
      <c r="F62" s="117">
        <v>34.982534399999992</v>
      </c>
      <c r="G62" s="117">
        <v>31.478884799999999</v>
      </c>
      <c r="H62" s="117">
        <v>25.504564800000001</v>
      </c>
      <c r="I62" s="117">
        <v>2.3537520000000001</v>
      </c>
      <c r="J62" s="117">
        <v>2.9537520000000002</v>
      </c>
      <c r="K62" s="117">
        <v>3.4537520000000002</v>
      </c>
      <c r="O62" s="118" t="s">
        <v>120</v>
      </c>
      <c r="P62" s="160" t="s">
        <v>232</v>
      </c>
      <c r="Q62" s="161"/>
      <c r="R62" s="161"/>
      <c r="S62" s="162" t="s">
        <v>233</v>
      </c>
      <c r="T62" s="163"/>
    </row>
    <row r="63" spans="1:20" ht="15.75" thickBot="1" x14ac:dyDescent="0.3">
      <c r="A63" s="15"/>
      <c r="B63" s="119" t="s">
        <v>234</v>
      </c>
      <c r="C63" s="120">
        <v>518.1853916</v>
      </c>
      <c r="D63" s="120">
        <v>446.59501719999997</v>
      </c>
      <c r="E63" s="120">
        <v>548.75164696937782</v>
      </c>
      <c r="F63" s="120">
        <v>584.5993189693778</v>
      </c>
      <c r="G63" s="120">
        <v>629.27211597085409</v>
      </c>
      <c r="H63" s="120">
        <v>724.82554408311967</v>
      </c>
      <c r="I63" s="120">
        <v>802.8977399712353</v>
      </c>
      <c r="J63" s="120">
        <v>826.73279514161106</v>
      </c>
      <c r="K63" s="120">
        <v>836.28103031198668</v>
      </c>
      <c r="O63" s="121" t="s">
        <v>119</v>
      </c>
      <c r="P63" s="164" t="s">
        <v>235</v>
      </c>
      <c r="Q63" s="165"/>
      <c r="R63" s="165"/>
      <c r="S63" s="165"/>
      <c r="T63" s="166"/>
    </row>
    <row r="64" spans="1:20" ht="13.5" thickBot="1" x14ac:dyDescent="0.25">
      <c r="A64" s="15"/>
      <c r="C64" s="14"/>
      <c r="D64" s="14"/>
      <c r="E64" s="14"/>
      <c r="F64" s="14"/>
      <c r="G64" s="14"/>
      <c r="H64" s="14"/>
      <c r="I64" s="14"/>
      <c r="J64" s="14"/>
      <c r="K64" s="14"/>
      <c r="O64" s="92"/>
      <c r="P64" s="92"/>
      <c r="Q64" s="92"/>
      <c r="R64" s="92"/>
      <c r="S64" s="92"/>
      <c r="T64" s="92"/>
    </row>
    <row r="65" spans="2:20" ht="13.5" thickBot="1" x14ac:dyDescent="0.25">
      <c r="O65" s="122" t="s">
        <v>236</v>
      </c>
      <c r="P65" s="123">
        <v>89.299287554226794</v>
      </c>
      <c r="Q65" s="124" t="s">
        <v>237</v>
      </c>
      <c r="R65" s="122" t="s">
        <v>238</v>
      </c>
      <c r="S65" s="123">
        <v>15.441338255653818</v>
      </c>
      <c r="T65" s="124" t="s">
        <v>237</v>
      </c>
    </row>
    <row r="66" spans="2:20" ht="45" x14ac:dyDescent="0.25">
      <c r="B66" s="85" t="s">
        <v>239</v>
      </c>
      <c r="C66" s="86">
        <v>2021</v>
      </c>
      <c r="D66" s="86">
        <v>2022</v>
      </c>
      <c r="E66" s="87">
        <v>2023</v>
      </c>
      <c r="F66" s="87">
        <v>2025</v>
      </c>
      <c r="G66" s="87">
        <v>2030</v>
      </c>
      <c r="H66" s="87">
        <v>2035</v>
      </c>
      <c r="I66" s="87">
        <v>2040</v>
      </c>
      <c r="J66" s="87">
        <v>2045</v>
      </c>
      <c r="K66" s="88">
        <v>2050</v>
      </c>
    </row>
    <row r="67" spans="2:20" ht="23.45" customHeight="1" x14ac:dyDescent="0.2">
      <c r="B67" s="89"/>
      <c r="C67" s="90"/>
      <c r="D67" s="90"/>
      <c r="E67" s="90"/>
      <c r="F67" s="90"/>
      <c r="G67" s="90"/>
      <c r="H67" s="90"/>
      <c r="I67" s="90"/>
      <c r="J67" s="90"/>
      <c r="K67" s="91"/>
    </row>
    <row r="68" spans="2:20" x14ac:dyDescent="0.2">
      <c r="B68" s="89" t="s">
        <v>205</v>
      </c>
      <c r="C68" s="97">
        <v>20.7</v>
      </c>
      <c r="D68" s="97">
        <v>20.7</v>
      </c>
      <c r="E68" s="97">
        <v>20.7</v>
      </c>
      <c r="F68" s="97">
        <v>20.7</v>
      </c>
      <c r="G68" s="97">
        <v>21.3</v>
      </c>
      <c r="H68" s="97">
        <v>21.6</v>
      </c>
      <c r="I68" s="97">
        <v>21.733333333333334</v>
      </c>
      <c r="J68" s="97">
        <v>21.866666666666667</v>
      </c>
      <c r="K68" s="98">
        <v>22</v>
      </c>
    </row>
    <row r="69" spans="2:20" ht="30.6" customHeight="1" x14ac:dyDescent="0.2">
      <c r="B69" s="89" t="s">
        <v>56</v>
      </c>
      <c r="C69" s="97">
        <v>19.100000000000001</v>
      </c>
      <c r="D69" s="97">
        <v>20.6</v>
      </c>
      <c r="E69" s="97">
        <v>21.8</v>
      </c>
      <c r="F69" s="97">
        <v>24.6</v>
      </c>
      <c r="G69" s="97">
        <v>32.600000000000009</v>
      </c>
      <c r="H69" s="97">
        <v>41.000000000000014</v>
      </c>
      <c r="I69" s="97">
        <v>51.000000000000014</v>
      </c>
      <c r="J69" s="97">
        <v>61.000000000000014</v>
      </c>
      <c r="K69" s="98">
        <v>71.000000000000014</v>
      </c>
    </row>
    <row r="70" spans="2:20" ht="18.600000000000001" customHeight="1" x14ac:dyDescent="0.2">
      <c r="B70" s="89" t="s">
        <v>63</v>
      </c>
      <c r="C70" s="97">
        <v>13.685</v>
      </c>
      <c r="D70" s="97">
        <v>15.542</v>
      </c>
      <c r="E70" s="97">
        <v>18.245999999999999</v>
      </c>
      <c r="F70" s="97">
        <v>25.445999999999998</v>
      </c>
      <c r="G70" s="97">
        <v>47.945999999999998</v>
      </c>
      <c r="H70" s="97">
        <v>70.445999999999998</v>
      </c>
      <c r="I70" s="97">
        <v>92.945999999999998</v>
      </c>
      <c r="J70" s="97">
        <v>115.446</v>
      </c>
      <c r="K70" s="98">
        <v>137.946</v>
      </c>
    </row>
    <row r="71" spans="2:20" x14ac:dyDescent="0.2">
      <c r="B71" s="89" t="s">
        <v>85</v>
      </c>
      <c r="C71" s="97">
        <v>0</v>
      </c>
      <c r="D71" s="97">
        <v>0.48</v>
      </c>
      <c r="E71" s="97">
        <v>1.5029999999999999</v>
      </c>
      <c r="F71" s="97">
        <v>3.0030000000000001</v>
      </c>
      <c r="G71" s="97">
        <v>3.6030000000000002</v>
      </c>
      <c r="H71" s="97">
        <v>11.853</v>
      </c>
      <c r="I71" s="97">
        <v>21.853000000000002</v>
      </c>
      <c r="J71" s="97">
        <v>31.853000000000002</v>
      </c>
      <c r="K71" s="98">
        <v>44.853000000000002</v>
      </c>
    </row>
    <row r="72" spans="2:20" x14ac:dyDescent="0.2">
      <c r="B72" s="89" t="s">
        <v>121</v>
      </c>
      <c r="C72" s="97">
        <v>1.9449999999999998</v>
      </c>
      <c r="D72" s="97">
        <v>1.9449999999999998</v>
      </c>
      <c r="E72" s="97">
        <v>1.9449999999999998</v>
      </c>
      <c r="F72" s="97">
        <v>1.9449999999999998</v>
      </c>
      <c r="G72" s="97">
        <v>1.9449999999999998</v>
      </c>
      <c r="H72" s="97">
        <v>1.9449999999999998</v>
      </c>
      <c r="I72" s="97">
        <v>1.9449999999999998</v>
      </c>
      <c r="J72" s="97">
        <v>1.9449999999999998</v>
      </c>
      <c r="K72" s="98">
        <v>1.9449999999999998</v>
      </c>
    </row>
    <row r="73" spans="2:20" ht="15.75" thickBot="1" x14ac:dyDescent="0.3">
      <c r="B73" s="102" t="s">
        <v>240</v>
      </c>
      <c r="C73" s="103">
        <v>55.43</v>
      </c>
      <c r="D73" s="103">
        <v>59.266999999999996</v>
      </c>
      <c r="E73" s="103">
        <v>64.193999999999988</v>
      </c>
      <c r="F73" s="103">
        <v>75.693999999999988</v>
      </c>
      <c r="G73" s="103">
        <v>107.39399999999999</v>
      </c>
      <c r="H73" s="103">
        <v>146.84400000000002</v>
      </c>
      <c r="I73" s="103">
        <v>189.47733333333335</v>
      </c>
      <c r="J73" s="103">
        <v>232.11066666666667</v>
      </c>
      <c r="K73" s="125">
        <v>277.74400000000003</v>
      </c>
    </row>
    <row r="74" spans="2:20" x14ac:dyDescent="0.2">
      <c r="B74" s="126" t="s">
        <v>119</v>
      </c>
      <c r="C74" s="127">
        <v>61.37</v>
      </c>
      <c r="D74" s="127">
        <v>61.37</v>
      </c>
      <c r="E74" s="127">
        <v>61.37</v>
      </c>
      <c r="F74" s="127">
        <v>63</v>
      </c>
      <c r="G74" s="127">
        <v>62.085000000000001</v>
      </c>
      <c r="H74" s="127">
        <v>61.174999999999997</v>
      </c>
      <c r="I74" s="127">
        <v>58.954999999999998</v>
      </c>
      <c r="J74" s="127">
        <v>38.134999999999998</v>
      </c>
      <c r="K74" s="128">
        <v>16.809999999999999</v>
      </c>
    </row>
    <row r="75" spans="2:20" x14ac:dyDescent="0.2">
      <c r="B75" s="89" t="s">
        <v>124</v>
      </c>
      <c r="C75" s="127">
        <v>0</v>
      </c>
      <c r="D75" s="127">
        <v>0</v>
      </c>
      <c r="E75" s="127">
        <v>0</v>
      </c>
      <c r="F75" s="127">
        <v>0</v>
      </c>
      <c r="G75" s="127">
        <v>0</v>
      </c>
      <c r="H75" s="127">
        <v>0</v>
      </c>
      <c r="I75" s="127">
        <v>3.3</v>
      </c>
      <c r="J75" s="127">
        <v>11.5</v>
      </c>
      <c r="K75" s="128">
        <v>19.8</v>
      </c>
    </row>
    <row r="76" spans="2:20" x14ac:dyDescent="0.2">
      <c r="B76" s="89" t="s">
        <v>122</v>
      </c>
      <c r="C76" s="97">
        <v>0</v>
      </c>
      <c r="D76" s="97">
        <v>0</v>
      </c>
      <c r="E76" s="97">
        <v>0</v>
      </c>
      <c r="F76" s="97">
        <v>0</v>
      </c>
      <c r="G76" s="97">
        <v>0</v>
      </c>
      <c r="H76" s="97">
        <v>0</v>
      </c>
      <c r="I76" s="97">
        <v>0</v>
      </c>
      <c r="J76" s="97">
        <v>0</v>
      </c>
      <c r="K76" s="98">
        <v>0</v>
      </c>
    </row>
    <row r="77" spans="2:20" ht="15.75" thickBot="1" x14ac:dyDescent="0.3">
      <c r="B77" s="111" t="s">
        <v>241</v>
      </c>
      <c r="C77" s="112">
        <v>61.37</v>
      </c>
      <c r="D77" s="112">
        <v>61.37</v>
      </c>
      <c r="E77" s="112">
        <v>61.37</v>
      </c>
      <c r="F77" s="112">
        <v>63</v>
      </c>
      <c r="G77" s="112">
        <v>62.085000000000001</v>
      </c>
      <c r="H77" s="112">
        <v>61.174999999999997</v>
      </c>
      <c r="I77" s="112">
        <v>62.254999999999995</v>
      </c>
      <c r="J77" s="112">
        <v>49.634999999999998</v>
      </c>
      <c r="K77" s="129">
        <v>36.61</v>
      </c>
    </row>
    <row r="78" spans="2:20" x14ac:dyDescent="0.2">
      <c r="B78" s="113" t="s">
        <v>217</v>
      </c>
      <c r="C78" s="127">
        <v>18.152000000000001</v>
      </c>
      <c r="D78" s="127">
        <v>18.152000000000001</v>
      </c>
      <c r="E78" s="127">
        <v>18.151999999999997</v>
      </c>
      <c r="F78" s="127">
        <v>18.151999999999997</v>
      </c>
      <c r="G78" s="127">
        <v>16.334</v>
      </c>
      <c r="H78" s="127">
        <v>13.234</v>
      </c>
      <c r="I78" s="127">
        <v>0.45500000000000002</v>
      </c>
      <c r="J78" s="127">
        <v>0.45500000000000002</v>
      </c>
      <c r="K78" s="128">
        <v>0.45500000000000002</v>
      </c>
    </row>
    <row r="79" spans="2:20" ht="15.75" thickBot="1" x14ac:dyDescent="0.3">
      <c r="B79" s="116" t="s">
        <v>242</v>
      </c>
      <c r="C79" s="117">
        <v>18.152000000000001</v>
      </c>
      <c r="D79" s="117">
        <v>18.152000000000001</v>
      </c>
      <c r="E79" s="117">
        <v>18.151999999999997</v>
      </c>
      <c r="F79" s="117">
        <v>18.151999999999997</v>
      </c>
      <c r="G79" s="117">
        <v>16.334</v>
      </c>
      <c r="H79" s="117">
        <v>13.234</v>
      </c>
      <c r="I79" s="117">
        <v>0.45500000000000002</v>
      </c>
      <c r="J79" s="117">
        <v>0.45500000000000002</v>
      </c>
      <c r="K79" s="130">
        <v>0.45500000000000002</v>
      </c>
    </row>
    <row r="80" spans="2:20" x14ac:dyDescent="0.2">
      <c r="B80" s="126" t="s">
        <v>219</v>
      </c>
      <c r="C80" s="127">
        <v>0</v>
      </c>
      <c r="D80" s="127">
        <v>0</v>
      </c>
      <c r="E80" s="127">
        <v>0</v>
      </c>
      <c r="F80" s="127">
        <v>0</v>
      </c>
      <c r="G80" s="127">
        <v>0</v>
      </c>
      <c r="H80" s="127">
        <v>2</v>
      </c>
      <c r="I80" s="127">
        <v>4.8333333333333321</v>
      </c>
      <c r="J80" s="127">
        <v>7.6666666666666643</v>
      </c>
      <c r="K80" s="128">
        <v>10.5</v>
      </c>
    </row>
    <row r="81" spans="2:11" x14ac:dyDescent="0.2">
      <c r="B81" s="89" t="s">
        <v>221</v>
      </c>
      <c r="C81" s="127">
        <v>5</v>
      </c>
      <c r="D81" s="127">
        <v>5</v>
      </c>
      <c r="E81" s="127">
        <v>5</v>
      </c>
      <c r="F81" s="127">
        <v>5</v>
      </c>
      <c r="G81" s="127">
        <v>5</v>
      </c>
      <c r="H81" s="127">
        <v>6.7</v>
      </c>
      <c r="I81" s="127">
        <v>7.8</v>
      </c>
      <c r="J81" s="127">
        <v>8.9</v>
      </c>
      <c r="K81" s="128">
        <v>10</v>
      </c>
    </row>
    <row r="82" spans="2:11" x14ac:dyDescent="0.2">
      <c r="B82" s="89" t="s">
        <v>223</v>
      </c>
      <c r="C82" s="97">
        <v>0.29199999999999998</v>
      </c>
      <c r="D82" s="127">
        <v>0.47499999999999998</v>
      </c>
      <c r="E82" s="127">
        <v>0.66562499999999991</v>
      </c>
      <c r="F82" s="127">
        <v>1.046875</v>
      </c>
      <c r="G82" s="127">
        <v>2</v>
      </c>
      <c r="H82" s="127">
        <v>5</v>
      </c>
      <c r="I82" s="127">
        <v>7.1666666666666679</v>
      </c>
      <c r="J82" s="127">
        <v>9.3333333333333357</v>
      </c>
      <c r="K82" s="128">
        <v>11.5</v>
      </c>
    </row>
    <row r="83" spans="2:11" x14ac:dyDescent="0.2">
      <c r="B83" s="131" t="s">
        <v>225</v>
      </c>
      <c r="C83" s="132"/>
      <c r="D83" s="97"/>
      <c r="E83" s="97"/>
      <c r="F83" s="97"/>
      <c r="G83" s="97"/>
      <c r="H83" s="97"/>
      <c r="I83" s="97"/>
      <c r="J83" s="97"/>
      <c r="K83" s="98"/>
    </row>
    <row r="84" spans="2:11" x14ac:dyDescent="0.2">
      <c r="B84" s="131" t="s">
        <v>229</v>
      </c>
      <c r="C84" s="132">
        <v>15.8</v>
      </c>
      <c r="D84" s="97">
        <v>15.8</v>
      </c>
      <c r="E84" s="97">
        <v>16.175000000000001</v>
      </c>
      <c r="F84" s="97">
        <v>16.925000000000001</v>
      </c>
      <c r="G84" s="97">
        <v>18.8</v>
      </c>
      <c r="H84" s="97">
        <v>22.8</v>
      </c>
      <c r="I84" s="97">
        <v>28.199999999999992</v>
      </c>
      <c r="J84" s="97">
        <v>33.599999999999987</v>
      </c>
      <c r="K84" s="98">
        <v>39</v>
      </c>
    </row>
    <row r="85" spans="2:11" ht="15.75" thickBot="1" x14ac:dyDescent="0.3">
      <c r="B85" s="133" t="s">
        <v>243</v>
      </c>
      <c r="C85" s="134">
        <v>21.091999999999999</v>
      </c>
      <c r="D85" s="134">
        <v>21.274999999999999</v>
      </c>
      <c r="E85" s="134">
        <v>21.840625000000003</v>
      </c>
      <c r="F85" s="134">
        <v>22.971875000000001</v>
      </c>
      <c r="G85" s="134">
        <v>25.8</v>
      </c>
      <c r="H85" s="134">
        <v>36.5</v>
      </c>
      <c r="I85" s="134">
        <v>47.999999999999993</v>
      </c>
      <c r="J85" s="134">
        <v>59.499999999999986</v>
      </c>
      <c r="K85" s="135">
        <v>71</v>
      </c>
    </row>
    <row r="86" spans="2:11" ht="15.75" thickBot="1" x14ac:dyDescent="0.3">
      <c r="B86" s="136" t="s">
        <v>244</v>
      </c>
      <c r="C86" s="137">
        <v>134.952</v>
      </c>
      <c r="D86" s="137">
        <v>138.78899999999999</v>
      </c>
      <c r="E86" s="137">
        <v>143.71599999999998</v>
      </c>
      <c r="F86" s="137">
        <v>156.846</v>
      </c>
      <c r="G86" s="137">
        <v>185.81299999999999</v>
      </c>
      <c r="H86" s="137">
        <v>221.25300000000004</v>
      </c>
      <c r="I86" s="137">
        <v>252.18733333333336</v>
      </c>
      <c r="J86" s="137">
        <v>282.20066666666668</v>
      </c>
      <c r="K86" s="138">
        <v>314.80900000000003</v>
      </c>
    </row>
    <row r="88" spans="2:11" x14ac:dyDescent="0.2">
      <c r="B88" s="23" t="s">
        <v>123</v>
      </c>
      <c r="C88">
        <v>2021</v>
      </c>
      <c r="D88">
        <v>2022</v>
      </c>
      <c r="E88">
        <f t="shared" ref="E88:K88" si="18">E48</f>
        <v>2023</v>
      </c>
      <c r="F88">
        <f t="shared" si="18"/>
        <v>2025</v>
      </c>
      <c r="G88">
        <f t="shared" si="18"/>
        <v>2030</v>
      </c>
      <c r="H88">
        <f t="shared" si="18"/>
        <v>2035</v>
      </c>
      <c r="I88">
        <f t="shared" si="18"/>
        <v>2040</v>
      </c>
      <c r="J88">
        <f t="shared" si="18"/>
        <v>2045</v>
      </c>
      <c r="K88">
        <f t="shared" si="18"/>
        <v>2050</v>
      </c>
    </row>
    <row r="89" spans="2:11" x14ac:dyDescent="0.2">
      <c r="B89" s="23" t="s">
        <v>56</v>
      </c>
      <c r="C89" s="139">
        <f>C51/C63</f>
        <v>7.1403016371718184E-2</v>
      </c>
      <c r="D89" s="139">
        <f t="shared" ref="D89:K89" si="19">D51/D63</f>
        <v>8.7327440965456443E-2</v>
      </c>
      <c r="E89" s="139">
        <f t="shared" si="19"/>
        <v>8.1509659692184946E-2</v>
      </c>
      <c r="F89" s="139">
        <f t="shared" si="19"/>
        <v>8.6850870934147562E-2</v>
      </c>
      <c r="G89" s="139">
        <f t="shared" si="19"/>
        <v>0.10950137190441075</v>
      </c>
      <c r="H89" s="139">
        <f t="shared" si="19"/>
        <v>0.12063912580593669</v>
      </c>
      <c r="I89" s="139">
        <f t="shared" si="19"/>
        <v>0.13400251942900537</v>
      </c>
      <c r="J89" s="139">
        <f t="shared" si="19"/>
        <v>0.15450980141427637</v>
      </c>
      <c r="K89" s="139">
        <f t="shared" si="19"/>
        <v>0.176838065960708</v>
      </c>
    </row>
    <row r="90" spans="2:11" x14ac:dyDescent="0.2">
      <c r="B90" s="23" t="s">
        <v>60</v>
      </c>
      <c r="C90" s="139">
        <f>C53/C63</f>
        <v>0</v>
      </c>
      <c r="D90" s="139">
        <f t="shared" ref="D90:K90" si="20">D53/D63</f>
        <v>4.2368587358255902E-3</v>
      </c>
      <c r="E90" s="139">
        <f t="shared" si="20"/>
        <v>1.0796917025618741E-2</v>
      </c>
      <c r="F90" s="139">
        <f t="shared" si="20"/>
        <v>2.0249469364537667E-2</v>
      </c>
      <c r="G90" s="139">
        <f t="shared" si="20"/>
        <v>2.2570563099061327E-2</v>
      </c>
      <c r="H90" s="139">
        <f t="shared" si="20"/>
        <v>9.7094434066922919E-2</v>
      </c>
      <c r="I90" s="139">
        <f t="shared" si="20"/>
        <v>0.13675032390044292</v>
      </c>
      <c r="J90" s="139">
        <f t="shared" si="20"/>
        <v>0.18048942400360532</v>
      </c>
      <c r="K90" s="139">
        <f t="shared" si="20"/>
        <v>0.21142477180671945</v>
      </c>
    </row>
    <row r="91" spans="2:11" x14ac:dyDescent="0.2">
      <c r="B91" s="23" t="s">
        <v>63</v>
      </c>
      <c r="C91" s="139">
        <f>C52/C63</f>
        <v>2.7403319796713465E-2</v>
      </c>
      <c r="D91" s="139">
        <f t="shared" ref="D91:K91" si="21">D52/D63</f>
        <v>4.1648471845063845E-2</v>
      </c>
      <c r="E91" s="139">
        <f t="shared" si="21"/>
        <v>4.1792457711347479E-2</v>
      </c>
      <c r="F91" s="139">
        <f t="shared" si="21"/>
        <v>5.6432087635955794E-2</v>
      </c>
      <c r="G91" s="139">
        <f t="shared" si="21"/>
        <v>0.10602116049122712</v>
      </c>
      <c r="H91" s="139">
        <f t="shared" si="21"/>
        <v>0.13857425530864262</v>
      </c>
      <c r="I91" s="139">
        <f t="shared" si="21"/>
        <v>0.16710491675416439</v>
      </c>
      <c r="J91" s="139">
        <f t="shared" si="21"/>
        <v>0.2030815288647663</v>
      </c>
      <c r="K91" s="139">
        <f t="shared" si="21"/>
        <v>0.24109139474894309</v>
      </c>
    </row>
    <row r="92" spans="2:11" x14ac:dyDescent="0.2">
      <c r="B92" s="23" t="s">
        <v>66</v>
      </c>
      <c r="C92" s="139">
        <f>C50/C63</f>
        <v>0.11964829770396021</v>
      </c>
      <c r="D92" s="139">
        <f t="shared" ref="D92:K92" si="22">D50/D63</f>
        <v>0.11106259158683691</v>
      </c>
      <c r="E92" s="139">
        <f t="shared" si="22"/>
        <v>9.5399858312041119E-2</v>
      </c>
      <c r="F92" s="139">
        <f t="shared" si="22"/>
        <v>8.9549932185466793E-2</v>
      </c>
      <c r="G92" s="139">
        <f t="shared" si="22"/>
        <v>8.5421321883812532E-2</v>
      </c>
      <c r="H92" s="139">
        <f t="shared" si="22"/>
        <v>7.5204777933252157E-2</v>
      </c>
      <c r="I92" s="139">
        <f t="shared" si="22"/>
        <v>6.8297206532428323E-2</v>
      </c>
      <c r="J92" s="139">
        <f t="shared" si="22"/>
        <v>6.6735090546590256E-2</v>
      </c>
      <c r="K92" s="139">
        <f t="shared" si="22"/>
        <v>6.6375418190794663E-2</v>
      </c>
    </row>
    <row r="93" spans="2:11" x14ac:dyDescent="0.2">
      <c r="B93" s="23" t="s">
        <v>69</v>
      </c>
      <c r="C93" s="139">
        <f>C54/C63</f>
        <v>1.7952758512306925E-2</v>
      </c>
      <c r="D93" s="139">
        <f t="shared" ref="D93:K93" si="23">D54/D63</f>
        <v>2.0830633665206953E-2</v>
      </c>
      <c r="E93" s="139">
        <f t="shared" si="23"/>
        <v>1.6952764062536159E-2</v>
      </c>
      <c r="F93" s="139">
        <f t="shared" si="23"/>
        <v>1.5913219359202327E-2</v>
      </c>
      <c r="G93" s="139">
        <f t="shared" si="23"/>
        <v>1.4783520457834615E-2</v>
      </c>
      <c r="H93" s="139">
        <f t="shared" si="23"/>
        <v>1.2834615551205228E-2</v>
      </c>
      <c r="I93" s="139">
        <f t="shared" si="23"/>
        <v>1.1586602797428827E-2</v>
      </c>
      <c r="J93" s="139">
        <f t="shared" si="23"/>
        <v>1.1252556151962632E-2</v>
      </c>
      <c r="K93" s="139">
        <f t="shared" si="23"/>
        <v>1.112408013910041E-2</v>
      </c>
    </row>
    <row r="94" spans="2:11" x14ac:dyDescent="0.2">
      <c r="B94" s="23" t="s">
        <v>70</v>
      </c>
      <c r="C94" s="139">
        <f>(C56+C57+C58)/C63</f>
        <v>0.69608291906158781</v>
      </c>
      <c r="D94" s="139">
        <f t="shared" ref="D94:K94" si="24">(D56+D57+D58)/D63</f>
        <v>0.62472707767595759</v>
      </c>
      <c r="E94" s="139">
        <f t="shared" si="24"/>
        <v>0.68577623789983799</v>
      </c>
      <c r="F94" s="139">
        <f t="shared" si="24"/>
        <v>0.66424133487630788</v>
      </c>
      <c r="G94" s="139">
        <f t="shared" si="24"/>
        <v>0.60816972862297569</v>
      </c>
      <c r="H94" s="139">
        <f t="shared" si="24"/>
        <v>0.52029641488014811</v>
      </c>
      <c r="I94" s="139">
        <f t="shared" si="24"/>
        <v>0.4829927806421439</v>
      </c>
      <c r="J94" s="139">
        <f t="shared" si="24"/>
        <v>0.38762760336017343</v>
      </c>
      <c r="K94" s="139">
        <f t="shared" si="24"/>
        <v>0.29986842091401383</v>
      </c>
    </row>
    <row r="95" spans="2:11" x14ac:dyDescent="0.2">
      <c r="B95" s="23" t="s">
        <v>30</v>
      </c>
      <c r="C95" s="139"/>
      <c r="D95" s="139"/>
      <c r="E95" s="139"/>
      <c r="F95" s="139"/>
      <c r="G95" s="139"/>
      <c r="H95" s="139"/>
      <c r="I95" s="139"/>
      <c r="J95" s="139"/>
      <c r="K95" s="139"/>
    </row>
    <row r="96" spans="2:11" x14ac:dyDescent="0.2">
      <c r="B96" s="23" t="s">
        <v>8</v>
      </c>
      <c r="C96" s="139"/>
      <c r="D96" s="139"/>
      <c r="E96" s="139"/>
      <c r="F96" s="139"/>
      <c r="G96" s="139"/>
      <c r="H96" s="139"/>
      <c r="I96" s="139"/>
      <c r="J96" s="139"/>
      <c r="K96" s="139"/>
    </row>
    <row r="97" spans="2:11" x14ac:dyDescent="0.2">
      <c r="B97" s="23" t="s">
        <v>41</v>
      </c>
      <c r="C97" s="139">
        <f>C60/C63</f>
        <v>6.7509688553713379E-2</v>
      </c>
      <c r="D97" s="139">
        <f t="shared" ref="D97:K97" si="25">D60/D63</f>
        <v>0.11016692552565274</v>
      </c>
      <c r="E97" s="139">
        <f t="shared" si="25"/>
        <v>6.3749301880367995E-2</v>
      </c>
      <c r="F97" s="139">
        <f t="shared" si="25"/>
        <v>5.9840190135138402E-2</v>
      </c>
      <c r="G97" s="139">
        <f t="shared" si="25"/>
        <v>5.0024280436188916E-2</v>
      </c>
      <c r="H97" s="139">
        <f t="shared" si="25"/>
        <v>3.5187177118960994E-2</v>
      </c>
      <c r="I97" s="139">
        <f t="shared" si="25"/>
        <v>1.0921390811629574E-3</v>
      </c>
      <c r="J97" s="139">
        <f t="shared" si="25"/>
        <v>1.0606522508276692E-3</v>
      </c>
      <c r="K97" s="139">
        <f t="shared" si="25"/>
        <v>1.0485422581842719E-3</v>
      </c>
    </row>
    <row r="98" spans="2:11" x14ac:dyDescent="0.2">
      <c r="B98" s="23" t="s">
        <v>77</v>
      </c>
      <c r="C98" s="139"/>
      <c r="D98" s="139"/>
      <c r="E98" s="139"/>
      <c r="F98" s="139"/>
      <c r="G98" s="139"/>
      <c r="H98" s="139"/>
      <c r="I98" s="139"/>
      <c r="J98" s="139"/>
      <c r="K98" s="139"/>
    </row>
    <row r="99" spans="2:11" x14ac:dyDescent="0.2">
      <c r="B99" s="23" t="s">
        <v>79</v>
      </c>
      <c r="C99" s="139">
        <f>C61/C63</f>
        <v>0</v>
      </c>
      <c r="D99" s="139">
        <f t="shared" ref="D99:K99" si="26">D61/D63</f>
        <v>0</v>
      </c>
      <c r="E99" s="139">
        <f t="shared" si="26"/>
        <v>0</v>
      </c>
      <c r="F99" s="139">
        <f t="shared" si="26"/>
        <v>0</v>
      </c>
      <c r="G99" s="139">
        <f t="shared" si="26"/>
        <v>0</v>
      </c>
      <c r="H99" s="139">
        <f t="shared" si="26"/>
        <v>0</v>
      </c>
      <c r="I99" s="139">
        <f t="shared" si="26"/>
        <v>1.8394322545395513E-3</v>
      </c>
      <c r="J99" s="139">
        <f t="shared" si="26"/>
        <v>2.5121490428406819E-3</v>
      </c>
      <c r="K99" s="139">
        <f t="shared" si="26"/>
        <v>3.0813517305763342E-3</v>
      </c>
    </row>
  </sheetData>
  <mergeCells count="18">
    <mergeCell ref="B42:T42"/>
    <mergeCell ref="O48:T48"/>
    <mergeCell ref="P50:T50"/>
    <mergeCell ref="P51:T51"/>
    <mergeCell ref="P52:T52"/>
    <mergeCell ref="P53:T53"/>
    <mergeCell ref="P62:R62"/>
    <mergeCell ref="S62:T62"/>
    <mergeCell ref="P63:T63"/>
    <mergeCell ref="P55:T55"/>
    <mergeCell ref="P60:T60"/>
    <mergeCell ref="P61:T61"/>
    <mergeCell ref="P54:T54"/>
    <mergeCell ref="L56:L58"/>
    <mergeCell ref="P56:T56"/>
    <mergeCell ref="P57:T57"/>
    <mergeCell ref="P58:T58"/>
    <mergeCell ref="P59:T59"/>
  </mergeCells>
  <conditionalFormatting sqref="P65">
    <cfRule type="cellIs" dxfId="5" priority="10" operator="lessThan">
      <formula>15</formula>
    </cfRule>
    <cfRule type="cellIs" dxfId="4" priority="11" operator="between">
      <formula>15</formula>
      <formula>30</formula>
    </cfRule>
    <cfRule type="cellIs" dxfId="3" priority="12" operator="greaterThan">
      <formula>30</formula>
    </cfRule>
  </conditionalFormatting>
  <conditionalFormatting sqref="S65">
    <cfRule type="cellIs" dxfId="2" priority="7" operator="lessThan">
      <formula>15</formula>
    </cfRule>
    <cfRule type="cellIs" dxfId="1" priority="8" operator="between">
      <formula>15</formula>
      <formula>30</formula>
    </cfRule>
    <cfRule type="cellIs" dxfId="0" priority="9" operator="greaterThan">
      <formula>30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0000000}">
          <x14:formula1>
            <xm:f>'C:\3C\16 - SFEC - PPE 3\05 - Modélisations scénarios\[Modélisation mix électrique v15 - Continentale.xlsx]Consommation'!#REF!</xm:f>
          </x14:formula1>
          <xm:sqref>P67:T67</xm:sqref>
        </x14:dataValidation>
        <x14:dataValidation type="list" allowBlank="1" showInputMessage="1" showErrorMessage="1" xr:uid="{00000000-0002-0000-0100-000001000000}">
          <x14:formula1>
            <xm:f>'C:\3C\16 - SFEC - PPE 3\05 - Modélisations scénarios\[Modélisation mix électrique v15 - Continentale.xlsx]Facteurs de charge'!#REF!</xm:f>
          </x14:formula1>
          <xm:sqref>P69:P70</xm:sqref>
        </x14:dataValidation>
        <x14:dataValidation type="list" allowBlank="1" showInputMessage="1" showErrorMessage="1" xr:uid="{00000000-0002-0000-0100-000002000000}">
          <x14:formula1>
            <xm:f>'C:\3C\16 - SFEC - PPE 3\05 - Modélisations scénarios\[Modélisation mix électrique v15 - Continentale.xlsx]Eolien terrestre'!#REF!</xm:f>
          </x14:formula1>
          <xm:sqref>P53:T53</xm:sqref>
        </x14:dataValidation>
        <x14:dataValidation type="list" allowBlank="1" showInputMessage="1" showErrorMessage="1" xr:uid="{00000000-0002-0000-0100-000003000000}">
          <x14:formula1>
            <xm:f>'C:\3C\16 - SFEC - PPE 3\05 - Modélisations scénarios\[Modélisation mix électrique v15 - Continentale.xlsx]PV'!#REF!</xm:f>
          </x14:formula1>
          <xm:sqref>P55:T55</xm:sqref>
        </x14:dataValidation>
        <x14:dataValidation type="list" allowBlank="1" showInputMessage="1" showErrorMessage="1" xr:uid="{00000000-0002-0000-0100-000004000000}">
          <x14:formula1>
            <xm:f>'C:\3C\16 - SFEC - PPE 3\05 - Modélisations scénarios\[Modélisation mix électrique v15 - Continentale.xlsx]Eolien en mer'!#REF!</xm:f>
          </x14:formula1>
          <xm:sqref>P54:T54</xm:sqref>
        </x14:dataValidation>
        <x14:dataValidation type="list" allowBlank="1" showInputMessage="1" showErrorMessage="1" xr:uid="{00000000-0002-0000-0100-000005000000}">
          <x14:formula1>
            <xm:f>'C:\3C\16 - SFEC - PPE 3\05 - Modélisations scénarios\[Modélisation mix électrique v15 - Continentale.xlsx]Flexibilités'!#REF!</xm:f>
          </x14:formula1>
          <xm:sqref>P57:T57 P59:T61</xm:sqref>
        </x14:dataValidation>
        <x14:dataValidation type="list" allowBlank="1" showInputMessage="1" showErrorMessage="1" xr:uid="{00000000-0002-0000-0100-000006000000}">
          <x14:formula1>
            <xm:f>'C:\3C\16 - SFEC - PPE 3\05 - Modélisations scénarios\[Modélisation mix électrique v15 - Continentale.xlsx]Thermique fossile'!#REF!</xm:f>
          </x14:formula1>
          <xm:sqref>P56:T56</xm:sqref>
        </x14:dataValidation>
        <x14:dataValidation type="list" allowBlank="1" showInputMessage="1" showErrorMessage="1" xr:uid="{00000000-0002-0000-0100-000007000000}">
          <x14:formula1>
            <xm:f>'C:\3C\16 - SFEC - PPE 3\05 - Modélisations scénarios\[Modélisation mix électrique v15 - Continentale.xlsx]NNF'!#REF!</xm:f>
          </x14:formula1>
          <xm:sqref>S62:T62 P62</xm:sqref>
        </x14:dataValidation>
        <x14:dataValidation type="list" allowBlank="1" showInputMessage="1" showErrorMessage="1" xr:uid="{00000000-0002-0000-0100-000008000000}">
          <x14:formula1>
            <xm:f>'C:\3C\16 - SFEC - PPE 3\05 - Modélisations scénarios\[Modélisation mix électrique v15 - Continentale.xlsx]Nucléaire historique'!#REF!</xm:f>
          </x14:formula1>
          <xm:sqref>P63:T63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C14"/>
  <sheetViews>
    <sheetView zoomScale="81" zoomScaleNormal="81" workbookViewId="0">
      <selection activeCell="C18" sqref="C18"/>
    </sheetView>
  </sheetViews>
  <sheetFormatPr baseColWidth="10" defaultColWidth="8.85546875" defaultRowHeight="12.75" x14ac:dyDescent="0.2"/>
  <cols>
    <col min="1" max="1025" width="9.140625" customWidth="1"/>
  </cols>
  <sheetData>
    <row r="6" spans="2:3" x14ac:dyDescent="0.2">
      <c r="B6" t="s">
        <v>125</v>
      </c>
    </row>
    <row r="7" spans="2:3" x14ac:dyDescent="0.2">
      <c r="C7" t="s">
        <v>126</v>
      </c>
    </row>
    <row r="8" spans="2:3" x14ac:dyDescent="0.2">
      <c r="C8" t="s">
        <v>127</v>
      </c>
    </row>
    <row r="9" spans="2:3" x14ac:dyDescent="0.2">
      <c r="B9" t="s">
        <v>128</v>
      </c>
    </row>
    <row r="10" spans="2:3" x14ac:dyDescent="0.2">
      <c r="C10" t="s">
        <v>129</v>
      </c>
    </row>
    <row r="11" spans="2:3" x14ac:dyDescent="0.2">
      <c r="C11" t="s">
        <v>130</v>
      </c>
    </row>
    <row r="12" spans="2:3" x14ac:dyDescent="0.2">
      <c r="B12" t="s">
        <v>131</v>
      </c>
    </row>
    <row r="13" spans="2:3" x14ac:dyDescent="0.2">
      <c r="B13" t="s">
        <v>132</v>
      </c>
    </row>
    <row r="14" spans="2:3" x14ac:dyDescent="0.2">
      <c r="C14" t="s">
        <v>133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Y34"/>
  <sheetViews>
    <sheetView topLeftCell="A28" zoomScale="81" zoomScaleNormal="81" workbookViewId="0">
      <selection activeCell="K26" sqref="K26"/>
    </sheetView>
  </sheetViews>
  <sheetFormatPr baseColWidth="10" defaultColWidth="8.85546875" defaultRowHeight="12.75" x14ac:dyDescent="0.2"/>
  <cols>
    <col min="1" max="1" width="8.7109375" customWidth="1"/>
    <col min="2" max="2" width="24.85546875" customWidth="1"/>
    <col min="3" max="10" width="8.7109375" customWidth="1"/>
    <col min="11" max="11" width="31.5703125" customWidth="1"/>
    <col min="12" max="14" width="8.7109375" customWidth="1"/>
    <col min="15" max="15" width="25.140625" customWidth="1"/>
    <col min="16" max="1025" width="8.7109375" customWidth="1"/>
  </cols>
  <sheetData>
    <row r="7" spans="2:25" x14ac:dyDescent="0.2">
      <c r="B7" s="17" t="s">
        <v>134</v>
      </c>
    </row>
    <row r="11" spans="2:25" x14ac:dyDescent="0.2">
      <c r="B11" s="23" t="s">
        <v>54</v>
      </c>
      <c r="C11" s="23"/>
      <c r="D11" s="23">
        <v>2020</v>
      </c>
      <c r="E11" s="23">
        <v>2021</v>
      </c>
      <c r="F11" s="23">
        <v>2025</v>
      </c>
      <c r="G11" s="23">
        <v>2030</v>
      </c>
      <c r="H11" s="23">
        <v>2035</v>
      </c>
      <c r="I11" s="23">
        <v>2040</v>
      </c>
      <c r="J11" s="23">
        <v>2045</v>
      </c>
      <c r="K11" s="23">
        <v>2050</v>
      </c>
      <c r="P11" t="s">
        <v>135</v>
      </c>
      <c r="R11">
        <v>2015</v>
      </c>
      <c r="S11">
        <v>2020</v>
      </c>
      <c r="T11">
        <v>2025</v>
      </c>
      <c r="U11">
        <v>2030</v>
      </c>
      <c r="V11">
        <v>2035</v>
      </c>
      <c r="W11">
        <v>2040</v>
      </c>
      <c r="X11">
        <v>2045</v>
      </c>
      <c r="Y11">
        <v>2050</v>
      </c>
    </row>
    <row r="12" spans="2:25" x14ac:dyDescent="0.2">
      <c r="B12" s="23" t="s">
        <v>136</v>
      </c>
      <c r="C12" s="23" t="s">
        <v>137</v>
      </c>
      <c r="D12" s="23">
        <v>0</v>
      </c>
      <c r="E12" s="23"/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P12" t="s">
        <v>136</v>
      </c>
      <c r="Q12" t="s">
        <v>137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2:25" x14ac:dyDescent="0.2">
      <c r="B13" s="23" t="s">
        <v>138</v>
      </c>
      <c r="C13" s="23" t="s">
        <v>137</v>
      </c>
      <c r="D13" s="23">
        <v>0.84</v>
      </c>
      <c r="E13" s="23"/>
      <c r="F13" s="23">
        <f>D13</f>
        <v>0.84</v>
      </c>
      <c r="G13" s="23">
        <f>F13</f>
        <v>0.84</v>
      </c>
      <c r="H13" s="23">
        <v>0.5</v>
      </c>
      <c r="I13" s="23">
        <v>0</v>
      </c>
      <c r="J13" s="23">
        <v>0</v>
      </c>
      <c r="K13" s="23">
        <v>0</v>
      </c>
      <c r="L13" t="s">
        <v>139</v>
      </c>
      <c r="P13" t="s">
        <v>138</v>
      </c>
      <c r="Q13" t="s">
        <v>137</v>
      </c>
      <c r="R13">
        <v>1</v>
      </c>
      <c r="S13">
        <v>1</v>
      </c>
      <c r="T13">
        <v>1</v>
      </c>
      <c r="U13">
        <v>1</v>
      </c>
      <c r="V13">
        <v>0.5</v>
      </c>
      <c r="W13">
        <v>0</v>
      </c>
      <c r="X13">
        <v>0</v>
      </c>
      <c r="Y13">
        <v>0</v>
      </c>
    </row>
    <row r="14" spans="2:25" x14ac:dyDescent="0.2">
      <c r="B14" s="23" t="s">
        <v>140</v>
      </c>
      <c r="C14" s="23" t="s">
        <v>137</v>
      </c>
      <c r="D14" s="23">
        <v>1.6E-2</v>
      </c>
      <c r="E14" s="23"/>
      <c r="F14" s="23">
        <f>D14</f>
        <v>1.6E-2</v>
      </c>
      <c r="G14" s="23">
        <f>F14</f>
        <v>1.6E-2</v>
      </c>
      <c r="H14" s="23">
        <v>8.0000000000000002E-3</v>
      </c>
      <c r="I14" s="23">
        <v>0</v>
      </c>
      <c r="J14" s="23">
        <v>0</v>
      </c>
      <c r="K14" s="23">
        <v>0</v>
      </c>
      <c r="L14" t="s">
        <v>139</v>
      </c>
      <c r="P14" t="s">
        <v>140</v>
      </c>
      <c r="Q14" t="s">
        <v>137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7" spans="1:23" x14ac:dyDescent="0.2">
      <c r="S17" s="3"/>
      <c r="T17" s="3"/>
      <c r="U17" s="3"/>
      <c r="V17" s="3"/>
    </row>
    <row r="20" spans="1:23" x14ac:dyDescent="0.2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23" x14ac:dyDescent="0.2">
      <c r="A21" s="50"/>
      <c r="B21" s="51" t="s">
        <v>123</v>
      </c>
      <c r="C21" s="51"/>
      <c r="D21" s="51">
        <v>2020</v>
      </c>
      <c r="E21" s="51">
        <v>2021</v>
      </c>
      <c r="F21" s="51">
        <v>2025</v>
      </c>
      <c r="G21" s="51">
        <v>2030</v>
      </c>
      <c r="H21" s="51">
        <v>2035</v>
      </c>
      <c r="I21" s="51">
        <v>2040</v>
      </c>
      <c r="J21" s="51">
        <v>2045</v>
      </c>
      <c r="K21" s="51">
        <v>2050</v>
      </c>
      <c r="L21" s="50"/>
      <c r="M21" s="50"/>
      <c r="N21" s="50"/>
      <c r="O21" s="50"/>
      <c r="P21" t="s">
        <v>141</v>
      </c>
      <c r="R21">
        <v>2015</v>
      </c>
      <c r="S21">
        <v>2020</v>
      </c>
      <c r="T21">
        <v>2025</v>
      </c>
      <c r="U21">
        <v>2030</v>
      </c>
      <c r="V21">
        <v>2050</v>
      </c>
    </row>
    <row r="22" spans="1:23" x14ac:dyDescent="0.2">
      <c r="A22" s="50"/>
      <c r="B22" s="51" t="s">
        <v>136</v>
      </c>
      <c r="C22" s="51" t="s">
        <v>137</v>
      </c>
      <c r="D22" s="51">
        <v>0</v>
      </c>
      <c r="E22" s="51"/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0"/>
      <c r="M22" s="50"/>
      <c r="N22" s="50"/>
      <c r="O22" s="50"/>
      <c r="P22" t="s">
        <v>136</v>
      </c>
      <c r="Q22" t="s">
        <v>137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142</v>
      </c>
    </row>
    <row r="23" spans="1:23" x14ac:dyDescent="0.2">
      <c r="A23" s="50"/>
      <c r="B23" s="51" t="s">
        <v>138</v>
      </c>
      <c r="C23" s="51" t="s">
        <v>137</v>
      </c>
      <c r="D23" s="51">
        <v>0.84</v>
      </c>
      <c r="E23" s="51"/>
      <c r="F23" s="51">
        <f>D23</f>
        <v>0.84</v>
      </c>
      <c r="G23" s="51">
        <f>F23</f>
        <v>0.84</v>
      </c>
      <c r="H23" s="51">
        <v>0.5</v>
      </c>
      <c r="I23" s="51">
        <v>0</v>
      </c>
      <c r="J23" s="51">
        <v>0</v>
      </c>
      <c r="K23" s="51">
        <v>0</v>
      </c>
      <c r="L23" s="50" t="s">
        <v>139</v>
      </c>
      <c r="M23" s="50"/>
      <c r="N23" s="50"/>
      <c r="O23" s="50"/>
      <c r="P23" t="s">
        <v>138</v>
      </c>
      <c r="Q23" t="s">
        <v>137</v>
      </c>
      <c r="R23">
        <v>0.84</v>
      </c>
      <c r="S23">
        <v>0.8</v>
      </c>
      <c r="T23">
        <v>0.7</v>
      </c>
      <c r="U23">
        <v>0.6</v>
      </c>
      <c r="V23">
        <v>0</v>
      </c>
      <c r="W23" t="s">
        <v>142</v>
      </c>
    </row>
    <row r="24" spans="1:23" x14ac:dyDescent="0.2">
      <c r="A24" s="50"/>
      <c r="B24" s="51" t="s">
        <v>140</v>
      </c>
      <c r="C24" s="51" t="s">
        <v>137</v>
      </c>
      <c r="D24" s="51">
        <v>1.6E-2</v>
      </c>
      <c r="E24" s="51"/>
      <c r="F24" s="51">
        <f>D24</f>
        <v>1.6E-2</v>
      </c>
      <c r="G24" s="51">
        <f>F24</f>
        <v>1.6E-2</v>
      </c>
      <c r="H24" s="51">
        <v>8.0000000000000002E-3</v>
      </c>
      <c r="I24" s="51">
        <v>0</v>
      </c>
      <c r="J24" s="51">
        <v>0</v>
      </c>
      <c r="K24" s="51">
        <v>0</v>
      </c>
      <c r="L24" s="50" t="s">
        <v>139</v>
      </c>
      <c r="M24" s="50"/>
      <c r="N24" s="50"/>
      <c r="O24" s="50"/>
      <c r="P24" t="s">
        <v>140</v>
      </c>
      <c r="Q24" t="s">
        <v>137</v>
      </c>
      <c r="R24">
        <v>0.03</v>
      </c>
      <c r="S24">
        <v>0.03</v>
      </c>
      <c r="T24">
        <v>0.02</v>
      </c>
      <c r="U24">
        <v>0.01</v>
      </c>
      <c r="V24">
        <v>0</v>
      </c>
      <c r="W24" t="s">
        <v>142</v>
      </c>
    </row>
    <row r="25" spans="1:23" x14ac:dyDescent="0.2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7" spans="1:23" x14ac:dyDescent="0.2">
      <c r="R27" s="3"/>
      <c r="S27" s="3"/>
      <c r="T27" s="3"/>
      <c r="U27" s="3"/>
    </row>
    <row r="28" spans="1:23" x14ac:dyDescent="0.2">
      <c r="B28" s="17" t="s">
        <v>143</v>
      </c>
    </row>
    <row r="34" spans="8:8" x14ac:dyDescent="0.2">
      <c r="H34" s="6" t="s">
        <v>144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S55"/>
  <sheetViews>
    <sheetView topLeftCell="A13" zoomScale="81" zoomScaleNormal="81" workbookViewId="0">
      <selection activeCell="T27" sqref="T27"/>
    </sheetView>
  </sheetViews>
  <sheetFormatPr baseColWidth="10" defaultColWidth="8.85546875" defaultRowHeight="12.75" x14ac:dyDescent="0.2"/>
  <cols>
    <col min="1" max="15" width="10.42578125" customWidth="1"/>
    <col min="16" max="16" width="23.28515625" customWidth="1"/>
    <col min="17" max="1025" width="10.42578125" customWidth="1"/>
  </cols>
  <sheetData>
    <row r="2" spans="2:45" ht="15" x14ac:dyDescent="0.25">
      <c r="B2" s="52" t="s">
        <v>145</v>
      </c>
      <c r="C2" s="53"/>
      <c r="D2" s="53"/>
      <c r="E2" s="53"/>
      <c r="F2" s="53"/>
      <c r="G2" s="53"/>
      <c r="H2" s="52"/>
      <c r="I2" s="52"/>
      <c r="J2" s="52"/>
      <c r="K2" s="28"/>
      <c r="L2" s="28"/>
      <c r="M2" s="28"/>
      <c r="N2" s="28"/>
      <c r="O2" s="27"/>
      <c r="P2" s="54" t="s">
        <v>146</v>
      </c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8"/>
      <c r="AE2" s="52" t="s">
        <v>147</v>
      </c>
      <c r="AF2" s="52"/>
      <c r="AG2" s="52"/>
      <c r="AH2" s="52"/>
      <c r="AI2" s="52"/>
      <c r="AJ2" s="52"/>
      <c r="AK2" s="28"/>
      <c r="AL2" s="52" t="s">
        <v>148</v>
      </c>
      <c r="AM2" s="53"/>
      <c r="AN2" s="53"/>
      <c r="AO2" s="53"/>
      <c r="AP2" s="53"/>
      <c r="AQ2" s="52"/>
      <c r="AR2" s="52"/>
      <c r="AS2" s="52"/>
    </row>
    <row r="3" spans="2:45" ht="15" x14ac:dyDescent="0.25">
      <c r="B3" s="55"/>
      <c r="C3" s="56"/>
      <c r="D3" s="56"/>
      <c r="E3" s="56"/>
      <c r="F3" s="56"/>
      <c r="G3" s="56"/>
      <c r="H3" s="55"/>
      <c r="I3" s="55"/>
      <c r="J3" s="55"/>
      <c r="K3" s="55"/>
      <c r="L3" s="55"/>
      <c r="M3" s="55"/>
      <c r="N3" s="55"/>
      <c r="O3" s="55"/>
      <c r="P3" s="57"/>
      <c r="Q3" s="58"/>
      <c r="R3" s="58"/>
      <c r="S3" s="58"/>
      <c r="T3" s="58"/>
      <c r="U3" s="58"/>
      <c r="V3" s="58"/>
      <c r="W3" s="59"/>
      <c r="X3" s="60"/>
      <c r="Y3" s="60"/>
      <c r="Z3" s="60"/>
      <c r="AA3" s="60"/>
      <c r="AB3" s="55"/>
      <c r="AC3" s="55"/>
      <c r="AE3" s="55"/>
      <c r="AF3" s="55"/>
      <c r="AG3" s="55"/>
      <c r="AH3" s="55"/>
      <c r="AI3" s="55"/>
      <c r="AJ3" s="55"/>
      <c r="AK3" s="55"/>
      <c r="AL3" s="55"/>
      <c r="AM3" s="56"/>
      <c r="AN3" s="56"/>
      <c r="AO3" s="56"/>
      <c r="AP3" s="56"/>
      <c r="AQ3" s="55"/>
      <c r="AR3" s="55"/>
      <c r="AS3" s="55"/>
    </row>
    <row r="4" spans="2:45" ht="15" x14ac:dyDescent="0.25">
      <c r="B4" s="54" t="s">
        <v>149</v>
      </c>
      <c r="C4" s="56"/>
      <c r="D4" s="56"/>
      <c r="E4" s="56"/>
      <c r="F4" s="56"/>
      <c r="G4" s="56"/>
      <c r="H4" s="56"/>
      <c r="I4" s="56"/>
      <c r="J4" s="55"/>
      <c r="K4" s="55"/>
      <c r="L4" s="55"/>
      <c r="M4" s="59"/>
      <c r="N4" s="59"/>
      <c r="O4" s="59"/>
      <c r="P4" s="61" t="s">
        <v>150</v>
      </c>
      <c r="Q4" s="58"/>
      <c r="R4" s="58"/>
      <c r="S4" s="58"/>
      <c r="T4" s="58"/>
      <c r="U4" s="58"/>
      <c r="V4" s="58"/>
      <c r="W4" s="58"/>
      <c r="X4" s="60"/>
      <c r="Y4" s="60"/>
      <c r="Z4" s="60"/>
      <c r="AA4" s="60"/>
      <c r="AB4" s="59"/>
      <c r="AC4" s="59"/>
      <c r="AE4" s="55" t="s">
        <v>151</v>
      </c>
      <c r="AF4" s="55"/>
      <c r="AG4" s="55"/>
      <c r="AH4" s="55"/>
      <c r="AI4" s="55"/>
      <c r="AJ4" s="55"/>
      <c r="AK4" s="59"/>
      <c r="AL4" s="55" t="s">
        <v>152</v>
      </c>
      <c r="AM4" s="56"/>
      <c r="AN4" s="56"/>
      <c r="AO4" s="56"/>
      <c r="AP4" s="56"/>
      <c r="AQ4" s="55"/>
      <c r="AR4" s="55"/>
      <c r="AS4" s="55"/>
    </row>
    <row r="5" spans="2:45" ht="15" x14ac:dyDescent="0.25">
      <c r="B5" s="62"/>
      <c r="C5" s="63">
        <v>2019</v>
      </c>
      <c r="D5" s="63">
        <v>2020</v>
      </c>
      <c r="E5" s="63">
        <v>2021</v>
      </c>
      <c r="F5" s="63">
        <v>2022</v>
      </c>
      <c r="G5" s="63">
        <v>2023</v>
      </c>
      <c r="H5" s="63">
        <v>2025</v>
      </c>
      <c r="I5" s="63">
        <v>2030</v>
      </c>
      <c r="J5" s="63">
        <v>2035</v>
      </c>
      <c r="K5" s="63">
        <v>2040</v>
      </c>
      <c r="L5" s="63">
        <v>2045</v>
      </c>
      <c r="M5" s="63">
        <v>2050</v>
      </c>
      <c r="N5" s="59"/>
      <c r="O5" s="59"/>
      <c r="P5" s="64"/>
      <c r="Q5" s="65">
        <v>2019</v>
      </c>
      <c r="R5" s="65">
        <v>2020</v>
      </c>
      <c r="S5" s="65">
        <v>2021</v>
      </c>
      <c r="T5" s="65">
        <v>2022</v>
      </c>
      <c r="U5" s="65">
        <v>2023</v>
      </c>
      <c r="V5" s="66">
        <v>2025</v>
      </c>
      <c r="W5" s="66">
        <v>2030</v>
      </c>
      <c r="X5" s="66">
        <v>2035</v>
      </c>
      <c r="Y5" s="66">
        <v>2040</v>
      </c>
      <c r="Z5" s="66">
        <v>2045</v>
      </c>
      <c r="AA5" s="66">
        <v>2050</v>
      </c>
      <c r="AB5" s="59" t="s">
        <v>153</v>
      </c>
      <c r="AC5" s="59"/>
      <c r="AE5" s="62"/>
      <c r="AF5" s="62">
        <v>2015</v>
      </c>
      <c r="AG5" s="62">
        <v>2020</v>
      </c>
      <c r="AH5" s="62">
        <v>2025</v>
      </c>
      <c r="AI5" s="62">
        <v>2030</v>
      </c>
      <c r="AJ5" s="62">
        <v>2050</v>
      </c>
      <c r="AK5" s="59"/>
      <c r="AL5" s="62"/>
      <c r="AM5" s="63">
        <v>2018</v>
      </c>
      <c r="AN5" s="63">
        <v>2019</v>
      </c>
      <c r="AO5" s="63">
        <v>2020</v>
      </c>
      <c r="AP5" s="63">
        <v>2021</v>
      </c>
      <c r="AQ5" s="63">
        <v>2025</v>
      </c>
      <c r="AR5" s="63">
        <v>2030</v>
      </c>
      <c r="AS5" s="63">
        <v>2050</v>
      </c>
    </row>
    <row r="6" spans="2:45" ht="15" x14ac:dyDescent="0.25">
      <c r="B6" s="62" t="s">
        <v>154</v>
      </c>
      <c r="C6" s="67">
        <v>7.9000000000000001E-2</v>
      </c>
      <c r="D6" s="67">
        <v>8.2000000000000003E-2</v>
      </c>
      <c r="E6" s="67">
        <v>8.5999999999999993E-2</v>
      </c>
      <c r="F6" s="67">
        <v>9.1999999999999998E-2</v>
      </c>
      <c r="G6" s="67">
        <v>9.5000000000000001E-2</v>
      </c>
      <c r="H6" s="68">
        <v>9.5000000000000001E-2</v>
      </c>
      <c r="I6" s="68">
        <v>9.5000000000000001E-2</v>
      </c>
      <c r="J6" s="67">
        <v>9.5000000000000001E-2</v>
      </c>
      <c r="K6" s="68">
        <v>9.5000000000000001E-2</v>
      </c>
      <c r="L6" s="67">
        <v>9.5000000000000001E-2</v>
      </c>
      <c r="M6" s="67">
        <v>9.5000000000000001E-2</v>
      </c>
      <c r="N6" s="59"/>
      <c r="O6" s="59"/>
      <c r="P6" s="69" t="s">
        <v>155</v>
      </c>
      <c r="Q6" s="70">
        <v>7.9000000000000001E-2</v>
      </c>
      <c r="R6" s="70">
        <v>8.2000000000000003E-2</v>
      </c>
      <c r="S6" s="70">
        <v>8.5999999999999993E-2</v>
      </c>
      <c r="T6" s="70">
        <v>9.1999999999999998E-2</v>
      </c>
      <c r="U6" s="70">
        <v>9.5000000000000001E-2</v>
      </c>
      <c r="V6" s="70">
        <v>9.7000000000000003E-2</v>
      </c>
      <c r="W6" s="70">
        <v>8.6999999999999994E-2</v>
      </c>
      <c r="X6" s="70">
        <v>0.23</v>
      </c>
      <c r="Y6" s="70">
        <v>0.55000000000000004</v>
      </c>
      <c r="Z6" s="70">
        <v>1</v>
      </c>
      <c r="AA6" s="70">
        <v>1</v>
      </c>
      <c r="AB6" s="59"/>
      <c r="AC6" s="59"/>
      <c r="AE6" s="62" t="s">
        <v>156</v>
      </c>
      <c r="AF6" s="71">
        <v>7.2999999999999995E-2</v>
      </c>
      <c r="AG6" s="71">
        <v>8.3000000000000004E-2</v>
      </c>
      <c r="AH6" s="71">
        <v>9.7000000000000003E-2</v>
      </c>
      <c r="AI6" s="71">
        <v>0.11700000000000001</v>
      </c>
      <c r="AJ6" s="71">
        <v>1</v>
      </c>
      <c r="AK6" s="59"/>
      <c r="AL6" s="62" t="s">
        <v>154</v>
      </c>
      <c r="AM6" s="67">
        <v>7.2999999999999995E-2</v>
      </c>
      <c r="AN6" s="67">
        <v>7.9000000000000001E-2</v>
      </c>
      <c r="AO6" s="67">
        <v>8.2000000000000003E-2</v>
      </c>
      <c r="AP6" s="67">
        <v>8.5999999999999993E-2</v>
      </c>
      <c r="AQ6" s="67">
        <v>8.5999999999999993E-2</v>
      </c>
      <c r="AR6" s="67">
        <v>8.5999999999999993E-2</v>
      </c>
      <c r="AS6" s="67">
        <v>8.5999999999999993E-2</v>
      </c>
    </row>
    <row r="7" spans="2:45" ht="15" x14ac:dyDescent="0.25">
      <c r="B7" s="62" t="s">
        <v>157</v>
      </c>
      <c r="C7" s="67">
        <v>7.2999999999999995E-2</v>
      </c>
      <c r="D7" s="67">
        <v>0.08</v>
      </c>
      <c r="E7" s="67">
        <v>0.08</v>
      </c>
      <c r="F7" s="67">
        <v>8.4000000000000005E-2</v>
      </c>
      <c r="G7" s="67">
        <v>8.5999999999999993E-2</v>
      </c>
      <c r="H7" s="68">
        <v>8.5999999999999993E-2</v>
      </c>
      <c r="I7" s="68">
        <v>8.5999999999999993E-2</v>
      </c>
      <c r="J7" s="67">
        <v>8.5999999999999993E-2</v>
      </c>
      <c r="K7" s="68">
        <v>8.5999999999999993E-2</v>
      </c>
      <c r="L7" s="67">
        <v>8.5999999999999993E-2</v>
      </c>
      <c r="M7" s="67">
        <v>8.5999999999999993E-2</v>
      </c>
      <c r="N7" s="59"/>
      <c r="O7" s="59"/>
      <c r="P7" s="72" t="s">
        <v>158</v>
      </c>
      <c r="Q7" s="73">
        <v>7.0000000000000007E-2</v>
      </c>
      <c r="R7" s="73">
        <v>7.0000000000000007E-2</v>
      </c>
      <c r="S7" s="73">
        <v>7.0000000000000007E-2</v>
      </c>
      <c r="T7" s="73">
        <v>7.0000000000000007E-2</v>
      </c>
      <c r="U7" s="73">
        <v>7.0000000000000007E-2</v>
      </c>
      <c r="V7" s="73">
        <v>7.0000000000000007E-2</v>
      </c>
      <c r="W7" s="74">
        <v>7.0000000000000007E-2</v>
      </c>
      <c r="X7" s="74">
        <v>0.18700000000000003</v>
      </c>
      <c r="Y7" s="74">
        <v>0.5</v>
      </c>
      <c r="Z7" s="74">
        <v>1</v>
      </c>
      <c r="AA7" s="74">
        <v>1</v>
      </c>
      <c r="AB7" s="59"/>
      <c r="AC7" s="59"/>
      <c r="AE7" s="62" t="s">
        <v>159</v>
      </c>
      <c r="AF7" s="71">
        <v>7.3999999999999996E-2</v>
      </c>
      <c r="AG7" s="71">
        <v>8.1000000000000003E-2</v>
      </c>
      <c r="AH7" s="71">
        <v>9.5000000000000001E-2</v>
      </c>
      <c r="AI7" s="71">
        <v>0.12</v>
      </c>
      <c r="AJ7" s="71">
        <v>1</v>
      </c>
      <c r="AK7" s="59"/>
      <c r="AL7" s="62" t="s">
        <v>157</v>
      </c>
      <c r="AM7" s="67">
        <v>6.9699999999999998E-2</v>
      </c>
      <c r="AN7" s="67">
        <v>7.2999999999999995E-2</v>
      </c>
      <c r="AO7" s="67">
        <v>0.08</v>
      </c>
      <c r="AP7" s="67">
        <v>0.08</v>
      </c>
      <c r="AQ7" s="67">
        <v>0.08</v>
      </c>
      <c r="AR7" s="67">
        <v>0.08</v>
      </c>
      <c r="AS7" s="67">
        <v>0.08</v>
      </c>
    </row>
    <row r="8" spans="2:45" ht="15" x14ac:dyDescent="0.25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72" t="s">
        <v>160</v>
      </c>
      <c r="Q8" s="73">
        <v>6.0000000000000001E-3</v>
      </c>
      <c r="R8" s="73">
        <v>7.0000000000000001E-3</v>
      </c>
      <c r="S8" s="73">
        <v>6.0000000000000001E-3</v>
      </c>
      <c r="T8" s="73">
        <v>0.01</v>
      </c>
      <c r="U8" s="73">
        <v>1.2999999999999999E-2</v>
      </c>
      <c r="V8" s="75">
        <v>1.4999999999999999E-2</v>
      </c>
      <c r="W8" s="75">
        <v>2.1999999999999999E-2</v>
      </c>
      <c r="X8" s="74">
        <v>0.02</v>
      </c>
      <c r="Y8" s="74">
        <v>0.05</v>
      </c>
      <c r="Z8" s="74">
        <v>0</v>
      </c>
      <c r="AA8" s="74">
        <v>0</v>
      </c>
      <c r="AB8" s="59"/>
      <c r="AC8" s="59"/>
      <c r="AE8" s="62" t="s">
        <v>161</v>
      </c>
      <c r="AF8" s="71">
        <v>0</v>
      </c>
      <c r="AG8" s="71">
        <v>5.0000000000000001E-3</v>
      </c>
      <c r="AH8" s="71">
        <v>2.4E-2</v>
      </c>
      <c r="AI8" s="71">
        <v>4.2999999999999997E-2</v>
      </c>
      <c r="AJ8" s="71">
        <v>0.5</v>
      </c>
      <c r="AK8" s="59"/>
      <c r="AL8" s="62" t="s">
        <v>161</v>
      </c>
      <c r="AM8" s="67">
        <v>0</v>
      </c>
      <c r="AN8" s="67">
        <v>0</v>
      </c>
      <c r="AO8" s="67">
        <v>0</v>
      </c>
      <c r="AP8" s="67">
        <v>0</v>
      </c>
      <c r="AQ8" s="67" t="s">
        <v>162</v>
      </c>
      <c r="AR8" s="67">
        <v>0.05</v>
      </c>
      <c r="AS8" s="67">
        <v>0.05</v>
      </c>
    </row>
    <row r="9" spans="2:45" ht="15" x14ac:dyDescent="0.25"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72" t="s">
        <v>163</v>
      </c>
      <c r="Q9" s="73">
        <v>1E-3</v>
      </c>
      <c r="R9" s="73">
        <v>1E-3</v>
      </c>
      <c r="S9" s="73">
        <v>2E-3</v>
      </c>
      <c r="T9" s="73">
        <v>2E-3</v>
      </c>
      <c r="U9" s="73">
        <v>2E-3</v>
      </c>
      <c r="V9" s="75">
        <v>2E-3</v>
      </c>
      <c r="W9" s="75">
        <v>5.0000000000000001E-3</v>
      </c>
      <c r="X9" s="75">
        <v>5.0000000000000001E-3</v>
      </c>
      <c r="Y9" s="75">
        <v>5.0000000000000001E-3</v>
      </c>
      <c r="Z9" s="74">
        <v>0</v>
      </c>
      <c r="AA9" s="74">
        <v>0</v>
      </c>
      <c r="AB9" s="59"/>
      <c r="AC9" s="59"/>
      <c r="AE9" s="62" t="s">
        <v>164</v>
      </c>
      <c r="AF9" s="71">
        <v>0.01</v>
      </c>
      <c r="AG9" s="71">
        <v>0.02</v>
      </c>
      <c r="AH9" s="71">
        <v>0.05</v>
      </c>
      <c r="AI9" s="71">
        <v>0.1</v>
      </c>
      <c r="AJ9" s="71">
        <v>1</v>
      </c>
      <c r="AK9" s="59"/>
      <c r="AL9" s="62" t="s">
        <v>164</v>
      </c>
      <c r="AM9" s="67">
        <v>1E-3</v>
      </c>
      <c r="AN9" s="67">
        <v>1E-3</v>
      </c>
      <c r="AO9" s="67">
        <v>1E-3</v>
      </c>
      <c r="AP9" s="67">
        <v>1E-3</v>
      </c>
      <c r="AQ9" s="67">
        <v>5.0000000000000001E-3</v>
      </c>
      <c r="AR9" s="67">
        <v>0.01</v>
      </c>
      <c r="AS9" s="67">
        <v>0.01</v>
      </c>
    </row>
    <row r="10" spans="2:45" x14ac:dyDescent="0.2">
      <c r="B10" s="76" t="s">
        <v>165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72" t="s">
        <v>15</v>
      </c>
      <c r="Q10" s="73">
        <v>2E-3</v>
      </c>
      <c r="R10" s="73">
        <v>4.0000000000000001E-3</v>
      </c>
      <c r="S10" s="73">
        <v>8.0000000000000002E-3</v>
      </c>
      <c r="T10" s="73">
        <v>0.01</v>
      </c>
      <c r="U10" s="73">
        <v>0.01</v>
      </c>
      <c r="V10" s="75">
        <v>1.2E-2</v>
      </c>
      <c r="W10" s="75">
        <v>1.7999999999999999E-2</v>
      </c>
      <c r="X10" s="75">
        <v>1.7999999999999999E-2</v>
      </c>
      <c r="Y10" s="75">
        <v>1.7999999999999999E-2</v>
      </c>
      <c r="Z10" s="74">
        <v>0</v>
      </c>
      <c r="AA10" s="74">
        <v>0</v>
      </c>
      <c r="AB10" s="55"/>
      <c r="AC10" s="55"/>
    </row>
    <row r="11" spans="2:45" x14ac:dyDescent="0.2"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72" t="s">
        <v>166</v>
      </c>
      <c r="Q11" s="73">
        <v>0</v>
      </c>
      <c r="R11" s="73">
        <v>0</v>
      </c>
      <c r="S11" s="73">
        <v>0</v>
      </c>
      <c r="T11" s="73">
        <v>0</v>
      </c>
      <c r="U11" s="73">
        <v>0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4">
        <v>0</v>
      </c>
      <c r="AB11" s="55"/>
      <c r="AC11" s="55"/>
    </row>
    <row r="12" spans="2:45" x14ac:dyDescent="0.2"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69" t="s">
        <v>167</v>
      </c>
      <c r="Q12" s="70">
        <v>7.9000000000000001E-2</v>
      </c>
      <c r="R12" s="70">
        <v>0.08</v>
      </c>
      <c r="S12" s="70">
        <v>0.08</v>
      </c>
      <c r="T12" s="70">
        <v>8.4000000000000005E-2</v>
      </c>
      <c r="U12" s="70">
        <v>8.5999999999999993E-2</v>
      </c>
      <c r="V12" s="70">
        <v>9.5000000000000001E-2</v>
      </c>
      <c r="W12" s="70">
        <v>0.121</v>
      </c>
      <c r="X12" s="70">
        <v>0.22</v>
      </c>
      <c r="Y12" s="70">
        <v>0.55000000000000004</v>
      </c>
      <c r="Z12" s="70">
        <v>1</v>
      </c>
      <c r="AA12" s="70">
        <v>1</v>
      </c>
      <c r="AB12" s="55"/>
      <c r="AC12" s="55"/>
    </row>
    <row r="13" spans="2:45" x14ac:dyDescent="0.2"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72" t="s">
        <v>158</v>
      </c>
      <c r="Q13" s="73">
        <v>7.0000000000000007E-2</v>
      </c>
      <c r="R13" s="73">
        <v>7.0000000000000007E-2</v>
      </c>
      <c r="S13" s="73">
        <v>7.0000000000000007E-2</v>
      </c>
      <c r="T13" s="73">
        <v>7.0000000000000007E-2</v>
      </c>
      <c r="U13" s="73">
        <v>7.0000000000000007E-2</v>
      </c>
      <c r="V13" s="75">
        <v>7.0000000000000007E-2</v>
      </c>
      <c r="W13" s="74">
        <v>0.12</v>
      </c>
      <c r="X13" s="74">
        <v>0.18</v>
      </c>
      <c r="Y13" s="74">
        <v>0.5</v>
      </c>
      <c r="Z13" s="74">
        <v>1</v>
      </c>
      <c r="AA13" s="74">
        <v>1</v>
      </c>
      <c r="AB13" s="55"/>
      <c r="AC13" s="55"/>
    </row>
    <row r="14" spans="2:45" x14ac:dyDescent="0.2"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72" t="s">
        <v>160</v>
      </c>
      <c r="Q14" s="73">
        <v>0</v>
      </c>
      <c r="R14" s="73">
        <v>0</v>
      </c>
      <c r="S14" s="73">
        <v>0</v>
      </c>
      <c r="T14" s="73">
        <v>2E-3</v>
      </c>
      <c r="U14" s="73">
        <v>4.0000000000000001E-3</v>
      </c>
      <c r="V14" s="75">
        <v>8.0000000000000002E-3</v>
      </c>
      <c r="W14" s="75">
        <v>2.1999999999999999E-2</v>
      </c>
      <c r="X14" s="74">
        <v>2.1999999999999999E-2</v>
      </c>
      <c r="Y14" s="74">
        <v>0.04</v>
      </c>
      <c r="Z14" s="74">
        <v>0</v>
      </c>
      <c r="AA14" s="74">
        <v>0</v>
      </c>
      <c r="AB14" s="55"/>
      <c r="AC14" s="55"/>
    </row>
    <row r="15" spans="2:45" x14ac:dyDescent="0.2"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72" t="s">
        <v>163</v>
      </c>
      <c r="Q15" s="73">
        <v>8.9999999999999993E-3</v>
      </c>
      <c r="R15" s="73">
        <v>8.9999999999999993E-3</v>
      </c>
      <c r="S15" s="73">
        <v>8.9999999999999993E-3</v>
      </c>
      <c r="T15" s="73">
        <v>8.9999999999999993E-3</v>
      </c>
      <c r="U15" s="73">
        <v>0.01</v>
      </c>
      <c r="V15" s="75">
        <v>1.2E-2</v>
      </c>
      <c r="W15" s="75">
        <v>1.2E-2</v>
      </c>
      <c r="X15" s="75">
        <v>1.2E-2</v>
      </c>
      <c r="Y15" s="74">
        <v>0.01</v>
      </c>
      <c r="Z15" s="74">
        <v>0</v>
      </c>
      <c r="AA15" s="74">
        <v>0</v>
      </c>
      <c r="AB15" s="55"/>
      <c r="AC15" s="55"/>
    </row>
    <row r="16" spans="2:45" x14ac:dyDescent="0.2"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72" t="s">
        <v>15</v>
      </c>
      <c r="Q16" s="73">
        <v>0</v>
      </c>
      <c r="R16" s="73">
        <v>1E-3</v>
      </c>
      <c r="S16" s="73">
        <v>1E-3</v>
      </c>
      <c r="T16" s="73">
        <v>3.0000000000000001E-3</v>
      </c>
      <c r="U16" s="73">
        <v>2E-3</v>
      </c>
      <c r="V16" s="75">
        <v>5.0000000000000001E-3</v>
      </c>
      <c r="W16" s="74">
        <v>5.0000000000000001E-3</v>
      </c>
      <c r="X16" s="74">
        <v>5.0000000000000001E-3</v>
      </c>
      <c r="Y16" s="74">
        <v>0</v>
      </c>
      <c r="Z16" s="74">
        <v>0</v>
      </c>
      <c r="AA16" s="74">
        <v>0</v>
      </c>
      <c r="AB16" s="55"/>
      <c r="AC16" s="55"/>
    </row>
    <row r="17" spans="2:29" x14ac:dyDescent="0.2"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77"/>
      <c r="P17" s="72" t="s">
        <v>166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4">
        <v>0</v>
      </c>
      <c r="W17" s="74">
        <v>0</v>
      </c>
      <c r="X17" s="74">
        <v>0</v>
      </c>
      <c r="Y17" s="74">
        <v>0</v>
      </c>
      <c r="Z17" s="74">
        <v>0</v>
      </c>
      <c r="AA17" s="74">
        <v>0</v>
      </c>
      <c r="AB17" s="55"/>
      <c r="AC17" s="55"/>
    </row>
    <row r="18" spans="2:29" ht="15" x14ac:dyDescent="0.25"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77"/>
      <c r="P18" s="59"/>
      <c r="Q18" s="59"/>
      <c r="R18" s="59"/>
      <c r="S18" s="59"/>
      <c r="T18" s="59"/>
      <c r="U18" s="59"/>
      <c r="V18" s="59"/>
      <c r="W18" s="78"/>
      <c r="X18" s="78"/>
      <c r="Y18" s="78"/>
      <c r="Z18" s="78"/>
      <c r="AA18" s="78"/>
      <c r="AB18" s="55"/>
      <c r="AC18" s="55"/>
    </row>
    <row r="19" spans="2:29" ht="15" x14ac:dyDescent="0.25"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77"/>
      <c r="P19" s="76" t="s">
        <v>168</v>
      </c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5"/>
      <c r="AC19" s="55"/>
    </row>
    <row r="20" spans="2:29" ht="15" x14ac:dyDescent="0.25"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77"/>
      <c r="P20" s="76" t="s">
        <v>169</v>
      </c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5"/>
      <c r="AC20" s="55"/>
    </row>
    <row r="21" spans="2:29" ht="15" x14ac:dyDescent="0.25"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77"/>
      <c r="P21" s="76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5"/>
      <c r="AC21" s="55"/>
    </row>
    <row r="22" spans="2:29" ht="15" x14ac:dyDescent="0.25">
      <c r="B22" s="54" t="s">
        <v>170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77"/>
      <c r="P22" s="61" t="s">
        <v>171</v>
      </c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5"/>
      <c r="AC22" s="55"/>
    </row>
    <row r="23" spans="2:29" x14ac:dyDescent="0.2">
      <c r="B23" s="62"/>
      <c r="C23" s="63">
        <v>2019</v>
      </c>
      <c r="D23" s="63">
        <v>2020</v>
      </c>
      <c r="E23" s="63">
        <v>2021</v>
      </c>
      <c r="F23" s="63">
        <v>2022</v>
      </c>
      <c r="G23" s="63">
        <v>2023</v>
      </c>
      <c r="H23" s="63">
        <v>2025</v>
      </c>
      <c r="I23" s="63">
        <v>2030</v>
      </c>
      <c r="J23" s="63">
        <v>2035</v>
      </c>
      <c r="K23" s="63">
        <v>2040</v>
      </c>
      <c r="L23" s="63">
        <v>2045</v>
      </c>
      <c r="M23" s="63">
        <v>2050</v>
      </c>
      <c r="N23" s="55"/>
      <c r="O23" s="77"/>
      <c r="P23" s="64"/>
      <c r="Q23" s="65">
        <v>2019</v>
      </c>
      <c r="R23" s="65">
        <v>2020</v>
      </c>
      <c r="S23" s="66">
        <v>2025</v>
      </c>
      <c r="T23" s="66">
        <v>2030</v>
      </c>
      <c r="U23" s="66">
        <v>2035</v>
      </c>
      <c r="V23" s="66">
        <v>2040</v>
      </c>
      <c r="W23" s="66">
        <v>2045</v>
      </c>
      <c r="X23" s="66">
        <v>2050</v>
      </c>
      <c r="Y23" s="55"/>
      <c r="AC23" s="55"/>
    </row>
    <row r="24" spans="2:29" x14ac:dyDescent="0.2">
      <c r="B24" s="62" t="s">
        <v>172</v>
      </c>
      <c r="C24" s="67">
        <v>1E-3</v>
      </c>
      <c r="D24" s="67">
        <v>1E-3</v>
      </c>
      <c r="E24" s="67"/>
      <c r="F24" s="67"/>
      <c r="G24" s="67"/>
      <c r="H24" s="73">
        <v>0.02</v>
      </c>
      <c r="I24" s="73">
        <v>0.02</v>
      </c>
      <c r="J24" s="73">
        <v>0.02</v>
      </c>
      <c r="K24" s="73">
        <v>0.02</v>
      </c>
      <c r="L24" s="73">
        <v>0.02</v>
      </c>
      <c r="M24" s="73">
        <v>0.02</v>
      </c>
      <c r="N24" s="55"/>
      <c r="O24" s="77"/>
      <c r="P24" s="69" t="s">
        <v>173</v>
      </c>
      <c r="Q24" s="70">
        <v>0</v>
      </c>
      <c r="R24" s="70">
        <v>1E-3</v>
      </c>
      <c r="S24" s="70">
        <v>0.05</v>
      </c>
      <c r="T24" s="70">
        <v>0.15</v>
      </c>
      <c r="U24" s="70">
        <v>0.27</v>
      </c>
      <c r="V24" s="70">
        <v>0.45</v>
      </c>
      <c r="W24" s="70">
        <v>0.61</v>
      </c>
      <c r="X24" s="70">
        <v>1</v>
      </c>
      <c r="Y24" s="55" t="s">
        <v>153</v>
      </c>
      <c r="AC24" s="55"/>
    </row>
    <row r="25" spans="2:29" x14ac:dyDescent="0.2">
      <c r="B25" s="62" t="s">
        <v>174</v>
      </c>
      <c r="C25" s="67">
        <v>0.121</v>
      </c>
      <c r="D25" s="67">
        <v>0.126</v>
      </c>
      <c r="E25" s="67"/>
      <c r="F25" s="67"/>
      <c r="G25" s="67"/>
      <c r="H25" s="73">
        <v>0.14599999999999999</v>
      </c>
      <c r="I25" s="73">
        <v>0.14599999999999999</v>
      </c>
      <c r="J25" s="73">
        <v>0.14599999999999999</v>
      </c>
      <c r="K25" s="73">
        <v>0.14599999999999999</v>
      </c>
      <c r="L25" s="73">
        <v>0.14599999999999999</v>
      </c>
      <c r="M25" s="73">
        <v>0.14599999999999999</v>
      </c>
      <c r="N25" s="55"/>
      <c r="O25" s="77"/>
      <c r="P25" s="72" t="s">
        <v>175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0.01</v>
      </c>
      <c r="X25" s="73">
        <v>0.05</v>
      </c>
      <c r="Y25" s="55"/>
      <c r="AC25" s="55"/>
    </row>
    <row r="26" spans="2:29" x14ac:dyDescent="0.2">
      <c r="B26" s="62" t="s">
        <v>176</v>
      </c>
      <c r="C26" s="67">
        <v>7.0000000000000007E-2</v>
      </c>
      <c r="D26" s="67">
        <v>8.4000000000000005E-2</v>
      </c>
      <c r="E26" s="67"/>
      <c r="F26" s="67"/>
      <c r="G26" s="67"/>
      <c r="H26" s="73">
        <v>0.104</v>
      </c>
      <c r="I26" s="73">
        <v>0.104</v>
      </c>
      <c r="J26" s="73">
        <v>0.104</v>
      </c>
      <c r="K26" s="73">
        <v>0.104</v>
      </c>
      <c r="L26" s="73">
        <v>0.104</v>
      </c>
      <c r="M26" s="73">
        <v>0.104</v>
      </c>
      <c r="N26" s="55"/>
      <c r="O26" s="77"/>
      <c r="P26" s="72" t="s">
        <v>177</v>
      </c>
      <c r="Q26" s="73">
        <v>0</v>
      </c>
      <c r="R26" s="73">
        <v>1E-3</v>
      </c>
      <c r="S26" s="73">
        <v>0.05</v>
      </c>
      <c r="T26" s="74">
        <v>0.15</v>
      </c>
      <c r="U26" s="74">
        <v>0.27</v>
      </c>
      <c r="V26" s="74">
        <v>0.45</v>
      </c>
      <c r="W26" s="74">
        <v>0.6</v>
      </c>
      <c r="X26" s="74">
        <v>0.95</v>
      </c>
      <c r="Y26" s="79"/>
      <c r="AC26" s="55"/>
    </row>
    <row r="27" spans="2:29" x14ac:dyDescent="0.2"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77"/>
      <c r="P27" s="69" t="s">
        <v>178</v>
      </c>
      <c r="Q27" s="70">
        <v>0.1205</v>
      </c>
      <c r="R27" s="70">
        <v>0.1258</v>
      </c>
      <c r="S27" s="70">
        <v>0.15</v>
      </c>
      <c r="T27" s="70">
        <v>0.2</v>
      </c>
      <c r="U27" s="70">
        <v>0.25</v>
      </c>
      <c r="V27" s="70">
        <v>0.45</v>
      </c>
      <c r="W27" s="70">
        <v>0.7</v>
      </c>
      <c r="X27" s="70">
        <v>1</v>
      </c>
      <c r="Y27" s="55"/>
      <c r="AC27" s="55"/>
    </row>
    <row r="28" spans="2:29" x14ac:dyDescent="0.2">
      <c r="B28" s="76" t="s">
        <v>179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77"/>
      <c r="P28" s="72" t="s">
        <v>175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73">
        <v>0</v>
      </c>
      <c r="W28" s="73">
        <v>0</v>
      </c>
      <c r="X28" s="73">
        <v>0</v>
      </c>
      <c r="Y28" s="55"/>
      <c r="AC28" s="55"/>
    </row>
    <row r="29" spans="2:29" x14ac:dyDescent="0.2">
      <c r="B29" s="80" t="s">
        <v>180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77"/>
      <c r="P29" s="72" t="s">
        <v>177</v>
      </c>
      <c r="Q29" s="73">
        <v>0.1205</v>
      </c>
      <c r="R29" s="73">
        <v>0.1258</v>
      </c>
      <c r="S29" s="73">
        <v>0.15</v>
      </c>
      <c r="T29" s="73">
        <v>0.2</v>
      </c>
      <c r="U29" s="73">
        <v>0.25</v>
      </c>
      <c r="V29" s="73">
        <v>0.45</v>
      </c>
      <c r="W29" s="73">
        <v>0.7</v>
      </c>
      <c r="X29" s="73">
        <v>1</v>
      </c>
      <c r="Y29" s="55"/>
      <c r="AC29" s="55"/>
    </row>
    <row r="30" spans="2:29" x14ac:dyDescent="0.2">
      <c r="B30" s="55" t="s">
        <v>181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77"/>
      <c r="P30" s="69" t="s">
        <v>182</v>
      </c>
      <c r="Q30" s="70">
        <v>6.9500000000000006E-2</v>
      </c>
      <c r="R30" s="70">
        <v>8.4400000000000003E-2</v>
      </c>
      <c r="S30" s="70">
        <v>0.13</v>
      </c>
      <c r="T30" s="70">
        <v>0.15</v>
      </c>
      <c r="U30" s="70">
        <v>0.2</v>
      </c>
      <c r="V30" s="70">
        <v>0.2</v>
      </c>
      <c r="W30" s="70">
        <v>0.2</v>
      </c>
      <c r="X30" s="70">
        <v>0.2</v>
      </c>
      <c r="Y30" s="55" t="s">
        <v>183</v>
      </c>
      <c r="AC30" s="55"/>
    </row>
    <row r="31" spans="2:29" x14ac:dyDescent="0.2">
      <c r="B31" s="55" t="s">
        <v>184</v>
      </c>
      <c r="C31" s="55">
        <v>4.3</v>
      </c>
      <c r="D31" s="55">
        <f>474-39</f>
        <v>435</v>
      </c>
      <c r="E31" s="5">
        <f>C31/D31</f>
        <v>9.885057471264367E-3</v>
      </c>
      <c r="F31" s="55"/>
      <c r="G31" s="55"/>
      <c r="H31" s="55"/>
      <c r="I31" s="55"/>
      <c r="J31" s="55"/>
      <c r="K31" s="55"/>
      <c r="L31" s="55"/>
      <c r="M31" s="55"/>
      <c r="N31" s="55"/>
      <c r="O31" s="77"/>
      <c r="P31" s="72" t="s">
        <v>175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55"/>
      <c r="AC31" s="55"/>
    </row>
    <row r="32" spans="2:29" x14ac:dyDescent="0.2">
      <c r="B32" s="55" t="s">
        <v>185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77"/>
      <c r="P32" s="72" t="s">
        <v>177</v>
      </c>
      <c r="Q32" s="73">
        <v>6.9500000000000006E-2</v>
      </c>
      <c r="R32" s="73">
        <v>8.4400000000000003E-2</v>
      </c>
      <c r="S32" s="73">
        <v>0.13</v>
      </c>
      <c r="T32" s="73">
        <v>0.15</v>
      </c>
      <c r="U32" s="73">
        <v>0.2</v>
      </c>
      <c r="V32" s="73">
        <v>0.2</v>
      </c>
      <c r="W32" s="73">
        <v>0.2</v>
      </c>
      <c r="X32" s="73">
        <v>0.2</v>
      </c>
      <c r="Y32" s="55" t="s">
        <v>186</v>
      </c>
      <c r="AC32" s="55"/>
    </row>
    <row r="33" spans="2:29" x14ac:dyDescent="0.2">
      <c r="B33" s="55"/>
      <c r="C33" s="55">
        <f>C31+0.15*19</f>
        <v>7.15</v>
      </c>
      <c r="D33" s="55">
        <f>D31</f>
        <v>435</v>
      </c>
      <c r="E33" s="5">
        <f>C33/D33</f>
        <v>1.6436781609195403E-2</v>
      </c>
      <c r="F33" s="55"/>
      <c r="G33" s="55"/>
      <c r="H33" s="55"/>
      <c r="I33" s="55"/>
      <c r="J33" s="55"/>
      <c r="K33" s="55"/>
      <c r="L33" s="55"/>
      <c r="M33" s="55"/>
      <c r="N33" s="55"/>
      <c r="O33" s="77"/>
      <c r="AB33" s="55"/>
      <c r="AC33" s="55"/>
    </row>
    <row r="34" spans="2:29" x14ac:dyDescent="0.2"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77"/>
      <c r="P34" s="76" t="s">
        <v>187</v>
      </c>
      <c r="AB34" s="55"/>
      <c r="AC34" s="55"/>
    </row>
    <row r="35" spans="2:29" ht="15" x14ac:dyDescent="0.25">
      <c r="B35" s="54" t="s">
        <v>188</v>
      </c>
      <c r="C35" s="56"/>
      <c r="D35" s="56"/>
      <c r="E35" s="56"/>
      <c r="F35" s="56"/>
      <c r="G35" s="56"/>
      <c r="H35" s="56"/>
      <c r="I35" s="56"/>
      <c r="J35" s="55"/>
      <c r="K35" s="55"/>
      <c r="L35" s="55"/>
      <c r="M35" s="59"/>
      <c r="N35" s="55"/>
      <c r="O35" s="77"/>
      <c r="P35" s="80" t="s">
        <v>189</v>
      </c>
      <c r="AB35" s="55"/>
      <c r="AC35" s="55"/>
    </row>
    <row r="36" spans="2:29" x14ac:dyDescent="0.2">
      <c r="B36" s="62"/>
      <c r="C36" s="63">
        <v>2019</v>
      </c>
      <c r="D36" s="63">
        <v>2020</v>
      </c>
      <c r="E36" s="63">
        <v>2021</v>
      </c>
      <c r="F36" s="63">
        <v>2022</v>
      </c>
      <c r="G36" s="63">
        <v>2023</v>
      </c>
      <c r="H36" s="63">
        <v>2025</v>
      </c>
      <c r="I36" s="63">
        <v>2030</v>
      </c>
      <c r="J36" s="63">
        <v>2035</v>
      </c>
      <c r="K36" s="63">
        <v>2040</v>
      </c>
      <c r="L36" s="63">
        <v>2045</v>
      </c>
      <c r="M36" s="63">
        <v>2050</v>
      </c>
      <c r="N36" s="55"/>
      <c r="O36" s="77"/>
      <c r="P36" s="80" t="s">
        <v>190</v>
      </c>
      <c r="AB36" s="55"/>
      <c r="AC36" s="55"/>
    </row>
    <row r="37" spans="2:29" x14ac:dyDescent="0.2">
      <c r="B37" s="62" t="s">
        <v>161</v>
      </c>
      <c r="C37" s="67">
        <v>0</v>
      </c>
      <c r="D37" s="67">
        <v>0</v>
      </c>
      <c r="E37" s="67">
        <v>0</v>
      </c>
      <c r="F37" s="67">
        <v>0.01</v>
      </c>
      <c r="G37" s="67">
        <v>0.01</v>
      </c>
      <c r="H37" s="68">
        <v>0.01</v>
      </c>
      <c r="I37" s="68">
        <v>0.01</v>
      </c>
      <c r="J37" s="67">
        <v>0.01</v>
      </c>
      <c r="K37" s="68">
        <v>0.01</v>
      </c>
      <c r="L37" s="67">
        <v>0.01</v>
      </c>
      <c r="M37" s="67">
        <v>0.01</v>
      </c>
      <c r="N37" s="55"/>
      <c r="O37" s="77"/>
      <c r="AB37" s="55"/>
      <c r="AC37" s="55"/>
    </row>
    <row r="38" spans="2:29" x14ac:dyDescent="0.2">
      <c r="B38" s="62" t="s">
        <v>191</v>
      </c>
      <c r="C38" s="67"/>
      <c r="D38" s="67"/>
      <c r="E38" s="67"/>
      <c r="F38" s="67"/>
      <c r="G38" s="67"/>
      <c r="H38" s="67">
        <f t="shared" ref="H38:M38" si="0">H37</f>
        <v>0.01</v>
      </c>
      <c r="I38" s="67">
        <f t="shared" si="0"/>
        <v>0.01</v>
      </c>
      <c r="J38" s="67">
        <f t="shared" si="0"/>
        <v>0.01</v>
      </c>
      <c r="K38" s="67">
        <f t="shared" si="0"/>
        <v>0.01</v>
      </c>
      <c r="L38" s="67">
        <f t="shared" si="0"/>
        <v>0.01</v>
      </c>
      <c r="M38" s="67">
        <f t="shared" si="0"/>
        <v>0.01</v>
      </c>
      <c r="N38" s="55"/>
      <c r="O38" s="77"/>
      <c r="AB38" s="55"/>
      <c r="AC38" s="55"/>
    </row>
    <row r="39" spans="2:29" x14ac:dyDescent="0.2">
      <c r="B39" s="62" t="s">
        <v>192</v>
      </c>
      <c r="C39" s="67"/>
      <c r="D39" s="67"/>
      <c r="E39" s="67"/>
      <c r="F39" s="67"/>
      <c r="G39" s="67"/>
      <c r="H39" s="67">
        <f>0</f>
        <v>0</v>
      </c>
      <c r="I39" s="67">
        <f>0</f>
        <v>0</v>
      </c>
      <c r="J39" s="67">
        <f>0</f>
        <v>0</v>
      </c>
      <c r="K39" s="67">
        <f>0</f>
        <v>0</v>
      </c>
      <c r="L39" s="67">
        <f>0</f>
        <v>0</v>
      </c>
      <c r="M39" s="67">
        <f>0</f>
        <v>0</v>
      </c>
      <c r="N39" s="55"/>
      <c r="O39" s="77"/>
      <c r="AB39" s="55"/>
      <c r="AC39" s="55"/>
    </row>
    <row r="40" spans="2:29" x14ac:dyDescent="0.2"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77"/>
      <c r="Q40" s="77"/>
      <c r="R40" s="77"/>
      <c r="S40" s="77"/>
      <c r="T40" s="77"/>
      <c r="U40" s="77"/>
      <c r="V40" s="77"/>
      <c r="W40" s="55"/>
      <c r="X40" s="55"/>
      <c r="Y40" s="55"/>
      <c r="Z40" s="55"/>
      <c r="AA40" s="55"/>
      <c r="AB40" s="55"/>
      <c r="AC40" s="55"/>
    </row>
    <row r="41" spans="2:29" x14ac:dyDescent="0.2">
      <c r="B41" s="76" t="s">
        <v>193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77"/>
      <c r="Q41" s="77"/>
      <c r="R41" s="77"/>
      <c r="S41" s="77"/>
      <c r="T41" s="77"/>
      <c r="U41" s="77"/>
      <c r="V41" s="77"/>
      <c r="W41" s="55"/>
      <c r="X41" s="55"/>
      <c r="Y41" s="55"/>
      <c r="Z41" s="55"/>
      <c r="AA41" s="55"/>
      <c r="AB41" s="55"/>
      <c r="AC41" s="55"/>
    </row>
    <row r="42" spans="2:29" ht="15" x14ac:dyDescent="0.25"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77"/>
      <c r="P42" s="54" t="s">
        <v>188</v>
      </c>
      <c r="Q42" s="56"/>
      <c r="R42" s="56"/>
      <c r="S42" s="56"/>
      <c r="T42" s="56"/>
      <c r="U42" s="56"/>
      <c r="V42" s="56"/>
      <c r="W42" s="56"/>
      <c r="X42" s="55"/>
      <c r="Y42" s="55"/>
      <c r="Z42" s="55"/>
      <c r="AA42" s="59"/>
      <c r="AB42" s="55"/>
      <c r="AC42" s="55"/>
    </row>
    <row r="43" spans="2:29" x14ac:dyDescent="0.2"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77"/>
      <c r="P43" s="62"/>
      <c r="Q43" s="63">
        <v>2019</v>
      </c>
      <c r="R43" s="63">
        <v>2020</v>
      </c>
      <c r="S43" s="63">
        <v>2021</v>
      </c>
      <c r="T43" s="63">
        <v>2022</v>
      </c>
      <c r="U43" s="63">
        <v>2023</v>
      </c>
      <c r="V43" s="63">
        <v>2025</v>
      </c>
      <c r="W43" s="63">
        <v>2030</v>
      </c>
      <c r="X43" s="63">
        <v>2035</v>
      </c>
      <c r="Y43" s="63">
        <v>2040</v>
      </c>
      <c r="Z43" s="63">
        <v>2045</v>
      </c>
      <c r="AA43" s="63">
        <v>2050</v>
      </c>
      <c r="AB43" s="55" t="s">
        <v>153</v>
      </c>
      <c r="AC43" s="55"/>
    </row>
    <row r="44" spans="2:29" x14ac:dyDescent="0.2"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77"/>
      <c r="P44" s="62" t="s">
        <v>194</v>
      </c>
      <c r="Q44" s="67">
        <v>0</v>
      </c>
      <c r="R44" s="67">
        <v>0</v>
      </c>
      <c r="S44" s="67">
        <v>0</v>
      </c>
      <c r="T44" s="67">
        <v>0.01</v>
      </c>
      <c r="U44" s="67">
        <v>0.01</v>
      </c>
      <c r="V44" s="67">
        <v>0.02</v>
      </c>
      <c r="W44" s="67">
        <v>0.1</v>
      </c>
      <c r="X44" s="67">
        <v>0.2</v>
      </c>
      <c r="Y44" s="67">
        <v>0.37</v>
      </c>
      <c r="Z44" s="67">
        <v>0.54</v>
      </c>
      <c r="AA44" s="67">
        <v>0.85</v>
      </c>
      <c r="AB44" s="55"/>
      <c r="AC44" s="55"/>
    </row>
    <row r="45" spans="2:29" x14ac:dyDescent="0.2"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77"/>
      <c r="P45" s="62" t="s">
        <v>191</v>
      </c>
      <c r="Q45" s="67"/>
      <c r="R45" s="67"/>
      <c r="S45" s="67"/>
      <c r="T45" s="67"/>
      <c r="U45" s="67"/>
      <c r="V45" s="67">
        <v>0.02</v>
      </c>
      <c r="W45" s="67">
        <v>0.08</v>
      </c>
      <c r="X45" s="67">
        <v>0.15</v>
      </c>
      <c r="Y45" s="81">
        <v>0.24</v>
      </c>
      <c r="Z45" s="81">
        <v>0.27</v>
      </c>
      <c r="AA45" s="81">
        <v>0.35</v>
      </c>
      <c r="AB45" s="55"/>
      <c r="AC45" s="55"/>
    </row>
    <row r="46" spans="2:29" x14ac:dyDescent="0.2"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77"/>
      <c r="P46" s="62" t="s">
        <v>192</v>
      </c>
      <c r="Q46" s="67"/>
      <c r="R46" s="67"/>
      <c r="S46" s="67"/>
      <c r="T46" s="67"/>
      <c r="U46" s="67"/>
      <c r="V46" s="67">
        <v>0</v>
      </c>
      <c r="W46" s="67">
        <v>0.02</v>
      </c>
      <c r="X46" s="67">
        <v>0.05</v>
      </c>
      <c r="Y46" s="81">
        <v>0.13</v>
      </c>
      <c r="Z46" s="81">
        <v>0.27</v>
      </c>
      <c r="AA46" s="81">
        <v>0.5</v>
      </c>
      <c r="AB46" s="55"/>
      <c r="AC46" s="55"/>
    </row>
    <row r="47" spans="2:29" x14ac:dyDescent="0.2"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77"/>
      <c r="P47" s="77"/>
      <c r="Q47" s="77"/>
      <c r="R47" s="77"/>
      <c r="S47" s="77"/>
      <c r="T47" s="77"/>
      <c r="U47" s="77"/>
      <c r="V47" s="77"/>
      <c r="W47" s="55"/>
      <c r="X47" s="55"/>
      <c r="Y47" s="55"/>
      <c r="Z47" s="55"/>
      <c r="AA47" s="55"/>
      <c r="AB47" s="55"/>
      <c r="AC47" s="55"/>
    </row>
    <row r="48" spans="2:29" x14ac:dyDescent="0.2"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77"/>
      <c r="P48" s="76" t="s">
        <v>195</v>
      </c>
      <c r="Q48" s="77"/>
      <c r="R48" s="77"/>
      <c r="S48" s="77"/>
      <c r="T48" s="77"/>
      <c r="U48" s="77"/>
      <c r="V48" s="77"/>
      <c r="W48" s="55"/>
      <c r="X48" s="55"/>
      <c r="Y48" s="55"/>
      <c r="Z48" s="55"/>
      <c r="AA48" s="55"/>
      <c r="AB48" s="55"/>
      <c r="AC48" s="55"/>
    </row>
    <row r="49" spans="2:29" x14ac:dyDescent="0.2"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AB49" s="55"/>
      <c r="AC49" s="55"/>
    </row>
    <row r="50" spans="2:29" x14ac:dyDescent="0.2"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AB50" s="55"/>
      <c r="AC50" s="55"/>
    </row>
    <row r="51" spans="2:29" x14ac:dyDescent="0.2"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77"/>
      <c r="AB51" s="55"/>
      <c r="AC51" s="55"/>
    </row>
    <row r="52" spans="2:29" x14ac:dyDescent="0.2"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77"/>
      <c r="N52" s="77"/>
      <c r="O52" s="55"/>
      <c r="AB52" s="55"/>
      <c r="AC52" s="55"/>
    </row>
    <row r="53" spans="2:29" x14ac:dyDescent="0.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</row>
    <row r="54" spans="2:29" x14ac:dyDescent="0.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</row>
    <row r="55" spans="2:29" x14ac:dyDescent="0.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I14"/>
  <sheetViews>
    <sheetView zoomScale="81" zoomScaleNormal="81" workbookViewId="0">
      <selection activeCell="D11" sqref="D11:D14"/>
    </sheetView>
  </sheetViews>
  <sheetFormatPr baseColWidth="10" defaultColWidth="8.85546875" defaultRowHeight="12.75" x14ac:dyDescent="0.2"/>
  <cols>
    <col min="1" max="3" width="8.7109375" customWidth="1"/>
    <col min="4" max="4" width="11.140625" customWidth="1"/>
    <col min="5" max="5" width="8.7109375" customWidth="1"/>
    <col min="6" max="6" width="10" customWidth="1"/>
    <col min="7" max="1025" width="8.7109375" customWidth="1"/>
  </cols>
  <sheetData>
    <row r="5" spans="2:9" ht="38.25" x14ac:dyDescent="0.2">
      <c r="D5" s="82" t="s">
        <v>196</v>
      </c>
      <c r="E5" s="82" t="s">
        <v>197</v>
      </c>
      <c r="F5" s="23" t="s">
        <v>198</v>
      </c>
      <c r="G5" s="23" t="s">
        <v>199</v>
      </c>
    </row>
    <row r="6" spans="2:9" x14ac:dyDescent="0.2">
      <c r="B6" s="23" t="s">
        <v>200</v>
      </c>
      <c r="C6" s="23">
        <v>2019</v>
      </c>
      <c r="D6" s="83">
        <v>0.96</v>
      </c>
      <c r="E6" s="83">
        <v>0.01</v>
      </c>
      <c r="F6" s="83">
        <v>0.03</v>
      </c>
      <c r="G6" s="83">
        <f t="shared" ref="G6:G14" si="0">SUM(D6:F6)</f>
        <v>1</v>
      </c>
    </row>
    <row r="7" spans="2:9" x14ac:dyDescent="0.2">
      <c r="B7" s="186" t="s">
        <v>201</v>
      </c>
      <c r="C7" s="23">
        <v>2020</v>
      </c>
      <c r="D7" s="83">
        <v>0.94</v>
      </c>
      <c r="E7" s="83">
        <v>0.01</v>
      </c>
      <c r="F7" s="83">
        <v>0.05</v>
      </c>
      <c r="G7" s="83">
        <f t="shared" si="0"/>
        <v>1</v>
      </c>
    </row>
    <row r="8" spans="2:9" x14ac:dyDescent="0.2">
      <c r="B8" s="186"/>
      <c r="C8" s="23">
        <v>2030</v>
      </c>
      <c r="D8" s="83">
        <v>0.91</v>
      </c>
      <c r="E8" s="83">
        <v>0.01</v>
      </c>
      <c r="F8" s="83">
        <v>0.08</v>
      </c>
      <c r="G8" s="83">
        <f t="shared" si="0"/>
        <v>1</v>
      </c>
    </row>
    <row r="9" spans="2:9" x14ac:dyDescent="0.2">
      <c r="B9" s="186"/>
      <c r="C9" s="23">
        <v>2040</v>
      </c>
      <c r="D9" s="83">
        <v>0.89</v>
      </c>
      <c r="E9" s="83">
        <v>0.01</v>
      </c>
      <c r="F9" s="83">
        <v>0.1</v>
      </c>
      <c r="G9" s="83">
        <f t="shared" si="0"/>
        <v>1</v>
      </c>
    </row>
    <row r="10" spans="2:9" x14ac:dyDescent="0.2">
      <c r="B10" s="186"/>
      <c r="C10" s="23">
        <v>2050</v>
      </c>
      <c r="D10" s="83">
        <v>0.87</v>
      </c>
      <c r="E10" s="83">
        <v>0.01</v>
      </c>
      <c r="F10" s="83">
        <v>0.12</v>
      </c>
      <c r="G10" s="83">
        <f t="shared" si="0"/>
        <v>1</v>
      </c>
    </row>
    <row r="11" spans="2:9" x14ac:dyDescent="0.2">
      <c r="B11" s="186" t="s">
        <v>202</v>
      </c>
      <c r="C11" s="23">
        <v>2020</v>
      </c>
      <c r="D11" s="83">
        <v>0</v>
      </c>
      <c r="E11" s="83">
        <v>0</v>
      </c>
      <c r="F11" s="83">
        <v>1</v>
      </c>
      <c r="G11" s="83">
        <f t="shared" si="0"/>
        <v>1</v>
      </c>
    </row>
    <row r="12" spans="2:9" x14ac:dyDescent="0.2">
      <c r="B12" s="186"/>
      <c r="C12" s="23">
        <v>2030</v>
      </c>
      <c r="D12" s="84">
        <v>0</v>
      </c>
      <c r="E12" s="84">
        <v>0</v>
      </c>
      <c r="F12" s="84">
        <v>1</v>
      </c>
      <c r="G12" s="83">
        <f t="shared" si="0"/>
        <v>1</v>
      </c>
      <c r="I12" s="7"/>
    </row>
    <row r="13" spans="2:9" x14ac:dyDescent="0.2">
      <c r="B13" s="186"/>
      <c r="C13" s="23">
        <v>2040</v>
      </c>
      <c r="D13" s="84">
        <v>0</v>
      </c>
      <c r="E13" s="84">
        <v>0</v>
      </c>
      <c r="F13" s="84">
        <v>1</v>
      </c>
      <c r="G13" s="83">
        <f t="shared" si="0"/>
        <v>1</v>
      </c>
    </row>
    <row r="14" spans="2:9" x14ac:dyDescent="0.2">
      <c r="B14" s="186"/>
      <c r="C14" s="23">
        <v>2050</v>
      </c>
      <c r="D14" s="84">
        <v>0</v>
      </c>
      <c r="E14" s="84">
        <v>0</v>
      </c>
      <c r="F14" s="84">
        <v>1</v>
      </c>
      <c r="G14" s="83">
        <f t="shared" si="0"/>
        <v>1</v>
      </c>
    </row>
  </sheetData>
  <mergeCells count="2">
    <mergeCell ref="B7:B10"/>
    <mergeCell ref="B11:B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Chaleur</vt:lpstr>
      <vt:lpstr>élec</vt:lpstr>
      <vt:lpstr>Co-génération</vt:lpstr>
      <vt:lpstr>production de combustibles</vt:lpstr>
      <vt:lpstr>Biocombustibles</vt:lpstr>
      <vt:lpstr>Hydrogène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CHAIGNEAU Yanis</dc:creator>
  <dc:description/>
  <cp:lastModifiedBy>CALLONNEC Gaël</cp:lastModifiedBy>
  <cp:revision>1</cp:revision>
  <dcterms:created xsi:type="dcterms:W3CDTF">2023-02-16T15:24:41Z</dcterms:created>
  <dcterms:modified xsi:type="dcterms:W3CDTF">2024-03-13T19:29:40Z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0x010100DAAAC37BD05F7145AA350F90A845546C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