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llonnecg\Documents\Github\ThreeME\results\sorties SNBC3\Run 2\Paquets\P1 Paquet complet\"/>
    </mc:Choice>
  </mc:AlternateContent>
  <xr:revisionPtr revIDLastSave="0" documentId="13_ncr:1_{3D22C2D5-4BD7-4FE4-9148-6E428F96D5C0}" xr6:coauthVersionLast="47" xr6:coauthVersionMax="47" xr10:uidLastSave="{00000000-0000-0000-0000-000000000000}"/>
  <bookViews>
    <workbookView xWindow="20370" yWindow="-120" windowWidth="29040" windowHeight="15840" activeTab="2" xr2:uid="{00000000-000D-0000-FFFF-FFFF00000000}"/>
  </bookViews>
  <sheets>
    <sheet name="Résultats" sheetId="2" r:id="rId1"/>
    <sheet name="T energie vecteurs" sheetId="13" r:id="rId2"/>
    <sheet name="T energie usages" sheetId="16" r:id="rId3"/>
    <sheet name="G energie" sheetId="27" r:id="rId4"/>
    <sheet name="G mix élec" sheetId="22" r:id="rId5"/>
    <sheet name="G mix carb" sheetId="23" r:id="rId6"/>
    <sheet name="G mix gaz" sheetId="24" r:id="rId7"/>
    <sheet name="T CO2" sheetId="10" r:id="rId8"/>
    <sheet name="G CO2" sheetId="26" r:id="rId9"/>
    <sheet name="T parc auto" sheetId="25" r:id="rId10"/>
    <sheet name="G parc auto" sheetId="19" r:id="rId11"/>
    <sheet name="T logement" sheetId="14" r:id="rId12"/>
    <sheet name="G parc logt" sheetId="20" r:id="rId13"/>
    <sheet name="Table Graphs" sheetId="28" r:id="rId14"/>
  </sheets>
  <externalReferences>
    <externalReference r:id="rId15"/>
  </externalReferences>
  <definedNames>
    <definedName name="_xlnm.Print_Area" localSheetId="9">'T parc auto'!$C$26:$AM$109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7" i="16" l="1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K84" i="16"/>
  <c r="J84" i="16"/>
  <c r="I84" i="16"/>
  <c r="H84" i="16"/>
  <c r="K83" i="16"/>
  <c r="J83" i="16"/>
  <c r="I83" i="16"/>
  <c r="H83" i="16"/>
  <c r="K82" i="16"/>
  <c r="J82" i="16"/>
  <c r="I82" i="16"/>
  <c r="H82" i="16"/>
  <c r="K80" i="16"/>
  <c r="J80" i="16"/>
  <c r="I80" i="16"/>
  <c r="H80" i="16"/>
  <c r="K79" i="16"/>
  <c r="J79" i="16"/>
  <c r="I79" i="16"/>
  <c r="H79" i="16"/>
  <c r="K78" i="16"/>
  <c r="J78" i="16"/>
  <c r="I78" i="16"/>
  <c r="H78" i="16"/>
  <c r="K77" i="16"/>
  <c r="J77" i="16"/>
  <c r="I77" i="16"/>
  <c r="H77" i="16"/>
  <c r="Q16" i="16" l="1"/>
  <c r="Q94" i="16"/>
  <c r="Q81" i="16"/>
  <c r="Q68" i="16"/>
  <c r="Q55" i="16"/>
  <c r="Q42" i="16"/>
  <c r="Q29" i="16"/>
  <c r="O42" i="16" l="1"/>
  <c r="O46" i="16" s="1"/>
  <c r="P55" i="16"/>
  <c r="P59" i="16" s="1"/>
  <c r="P16" i="16"/>
  <c r="P20" i="16" s="1"/>
  <c r="P42" i="16"/>
  <c r="P46" i="16" s="1"/>
  <c r="O81" i="16"/>
  <c r="O85" i="16" s="1"/>
  <c r="P94" i="16"/>
  <c r="P98" i="16" s="1"/>
  <c r="O68" i="16"/>
  <c r="O72" i="16" s="1"/>
  <c r="P81" i="16"/>
  <c r="P85" i="16" s="1"/>
  <c r="O55" i="16"/>
  <c r="O59" i="16" s="1"/>
  <c r="P68" i="16"/>
  <c r="P72" i="16" s="1"/>
  <c r="O94" i="16"/>
  <c r="O98" i="16" s="1"/>
  <c r="S58" i="16"/>
  <c r="T58" i="16" s="1"/>
  <c r="S15" i="16"/>
  <c r="R16" i="16"/>
  <c r="R20" i="16" s="1"/>
  <c r="P29" i="16"/>
  <c r="P33" i="16" s="1"/>
  <c r="Q72" i="16"/>
  <c r="Q59" i="16"/>
  <c r="R29" i="16"/>
  <c r="R33" i="16" s="1"/>
  <c r="Q85" i="16"/>
  <c r="S93" i="16"/>
  <c r="S97" i="16"/>
  <c r="S67" i="16"/>
  <c r="S71" i="16"/>
  <c r="Q98" i="16"/>
  <c r="S80" i="16"/>
  <c r="R81" i="16"/>
  <c r="S84" i="16"/>
  <c r="S95" i="16"/>
  <c r="S83" i="16"/>
  <c r="S96" i="16"/>
  <c r="S19" i="16"/>
  <c r="S18" i="16"/>
  <c r="O16" i="16"/>
  <c r="O20" i="16" s="1"/>
  <c r="Q20" i="16"/>
  <c r="S17" i="16"/>
  <c r="S14" i="16"/>
  <c r="S11" i="16"/>
  <c r="S79" i="16"/>
  <c r="S92" i="16"/>
  <c r="S56" i="16"/>
  <c r="T56" i="16" s="1"/>
  <c r="R68" i="16"/>
  <c r="R72" i="16" s="1"/>
  <c r="S40" i="16"/>
  <c r="S41" i="16"/>
  <c r="S44" i="16"/>
  <c r="S45" i="16"/>
  <c r="S57" i="16"/>
  <c r="T57" i="16" s="1"/>
  <c r="S70" i="16"/>
  <c r="S82" i="16"/>
  <c r="R42" i="16"/>
  <c r="S54" i="16"/>
  <c r="T54" i="16" s="1"/>
  <c r="R94" i="16"/>
  <c r="R98" i="16" s="1"/>
  <c r="S89" i="16"/>
  <c r="S76" i="16"/>
  <c r="S53" i="16"/>
  <c r="T53" i="16" s="1"/>
  <c r="S66" i="16"/>
  <c r="S27" i="16"/>
  <c r="Q46" i="16"/>
  <c r="S69" i="16"/>
  <c r="S63" i="16"/>
  <c r="R55" i="16"/>
  <c r="S50" i="16"/>
  <c r="T50" i="16" s="1"/>
  <c r="S43" i="16"/>
  <c r="S37" i="16"/>
  <c r="S32" i="16"/>
  <c r="S31" i="16"/>
  <c r="O29" i="16"/>
  <c r="O33" i="16" s="1"/>
  <c r="S30" i="16"/>
  <c r="S28" i="16"/>
  <c r="Q33" i="16"/>
  <c r="S24" i="16"/>
  <c r="S42" i="16" l="1"/>
  <c r="S81" i="16"/>
  <c r="S55" i="16"/>
  <c r="S68" i="16"/>
  <c r="R85" i="16"/>
  <c r="S85" i="16" s="1"/>
  <c r="S94" i="16"/>
  <c r="S98" i="16"/>
  <c r="S20" i="16"/>
  <c r="S29" i="16"/>
  <c r="S16" i="16"/>
  <c r="S21" i="16" s="1"/>
  <c r="S72" i="16"/>
  <c r="R46" i="16"/>
  <c r="S46" i="16" s="1"/>
  <c r="R59" i="16"/>
  <c r="S59" i="16" s="1"/>
  <c r="S33" i="16"/>
  <c r="F102" i="16" l="1"/>
  <c r="D1" i="2" l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E15" i="10" l="1"/>
  <c r="G16" i="10"/>
  <c r="F15" i="10"/>
  <c r="D15" i="10"/>
  <c r="C15" i="10"/>
  <c r="B15" i="10"/>
  <c r="E13" i="10"/>
  <c r="C13" i="10"/>
  <c r="F12" i="10"/>
  <c r="E12" i="10"/>
  <c r="C12" i="10"/>
  <c r="B12" i="10"/>
  <c r="E10" i="10"/>
  <c r="C10" i="10"/>
  <c r="B10" i="10"/>
  <c r="B9" i="10"/>
  <c r="E8" i="10"/>
  <c r="C8" i="10"/>
  <c r="E28" i="10"/>
  <c r="G29" i="10"/>
  <c r="F28" i="10"/>
  <c r="D28" i="10"/>
  <c r="C28" i="10"/>
  <c r="B28" i="10"/>
  <c r="E26" i="10"/>
  <c r="C26" i="10"/>
  <c r="F25" i="10"/>
  <c r="E25" i="10"/>
  <c r="C25" i="10"/>
  <c r="B25" i="10"/>
  <c r="E23" i="10"/>
  <c r="C23" i="10"/>
  <c r="B23" i="10"/>
  <c r="B22" i="10"/>
  <c r="E21" i="10"/>
  <c r="C21" i="10"/>
  <c r="G42" i="10"/>
  <c r="F41" i="10"/>
  <c r="E41" i="10"/>
  <c r="D41" i="10"/>
  <c r="C41" i="10"/>
  <c r="B41" i="10"/>
  <c r="E39" i="10"/>
  <c r="C39" i="10"/>
  <c r="F38" i="10"/>
  <c r="E38" i="10"/>
  <c r="C38" i="10"/>
  <c r="B38" i="10"/>
  <c r="E36" i="10"/>
  <c r="C36" i="10"/>
  <c r="B36" i="10"/>
  <c r="B35" i="10"/>
  <c r="E34" i="10"/>
  <c r="C34" i="10"/>
  <c r="G55" i="10"/>
  <c r="F54" i="10"/>
  <c r="E54" i="10"/>
  <c r="D54" i="10"/>
  <c r="C54" i="10"/>
  <c r="B54" i="10"/>
  <c r="E52" i="10"/>
  <c r="C52" i="10"/>
  <c r="F51" i="10"/>
  <c r="E51" i="10"/>
  <c r="C51" i="10"/>
  <c r="B51" i="10"/>
  <c r="E49" i="10"/>
  <c r="C49" i="10"/>
  <c r="B49" i="10"/>
  <c r="B48" i="10"/>
  <c r="E47" i="10"/>
  <c r="C47" i="10"/>
  <c r="G68" i="10"/>
  <c r="F67" i="10"/>
  <c r="E67" i="10"/>
  <c r="D67" i="10"/>
  <c r="C67" i="10"/>
  <c r="B67" i="10"/>
  <c r="E65" i="10"/>
  <c r="C65" i="10"/>
  <c r="F64" i="10"/>
  <c r="E64" i="10"/>
  <c r="C64" i="10"/>
  <c r="B64" i="10"/>
  <c r="E62" i="10"/>
  <c r="C62" i="10"/>
  <c r="B62" i="10"/>
  <c r="B61" i="10"/>
  <c r="E60" i="10"/>
  <c r="C60" i="10"/>
  <c r="E80" i="10"/>
  <c r="G81" i="10"/>
  <c r="F80" i="10"/>
  <c r="D80" i="10"/>
  <c r="C80" i="10"/>
  <c r="B80" i="10"/>
  <c r="E78" i="10"/>
  <c r="C78" i="10"/>
  <c r="F77" i="10"/>
  <c r="E77" i="10"/>
  <c r="C77" i="10"/>
  <c r="B77" i="10"/>
  <c r="E75" i="10"/>
  <c r="C75" i="10"/>
  <c r="B75" i="10"/>
  <c r="B74" i="10"/>
  <c r="E73" i="10"/>
  <c r="C73" i="10"/>
  <c r="G54" i="10" l="1"/>
  <c r="B10" i="28" l="1"/>
  <c r="B9" i="28"/>
  <c r="B8" i="28"/>
  <c r="B7" i="28"/>
  <c r="B6" i="28"/>
  <c r="B5" i="28"/>
  <c r="B4" i="28"/>
  <c r="A4" i="14" l="1"/>
  <c r="A4" i="25"/>
  <c r="A26" i="25"/>
  <c r="A3" i="10"/>
  <c r="A4" i="16"/>
  <c r="A31" i="13"/>
  <c r="A4" i="13"/>
  <c r="B19" i="10" l="1"/>
  <c r="F19" i="10"/>
  <c r="B24" i="10"/>
  <c r="F24" i="10"/>
  <c r="F27" i="10" l="1"/>
  <c r="B27" i="10"/>
  <c r="E24" i="10"/>
  <c r="C24" i="10"/>
  <c r="E2" i="25" l="1"/>
  <c r="E45" i="25" l="1"/>
  <c r="E47" i="25"/>
  <c r="E49" i="25"/>
  <c r="E51" i="25"/>
  <c r="E53" i="25"/>
  <c r="E55" i="25"/>
  <c r="E57" i="25"/>
  <c r="E59" i="25"/>
  <c r="E61" i="25"/>
  <c r="E63" i="25"/>
  <c r="E65" i="25"/>
  <c r="E44" i="25"/>
  <c r="E48" i="25"/>
  <c r="E52" i="25"/>
  <c r="E56" i="25"/>
  <c r="E60" i="25"/>
  <c r="E62" i="25"/>
  <c r="E46" i="25"/>
  <c r="E50" i="25"/>
  <c r="E54" i="25"/>
  <c r="E58" i="25"/>
  <c r="E64" i="25"/>
  <c r="E26" i="25"/>
  <c r="E69" i="25" s="1"/>
  <c r="E27" i="25"/>
  <c r="E33" i="25"/>
  <c r="E36" i="25"/>
  <c r="E41" i="25"/>
  <c r="E30" i="25"/>
  <c r="E31" i="25"/>
  <c r="E38" i="25"/>
  <c r="E40" i="25"/>
  <c r="E42" i="25"/>
  <c r="E32" i="25"/>
  <c r="E34" i="25"/>
  <c r="E35" i="25"/>
  <c r="E28" i="25"/>
  <c r="E29" i="25"/>
  <c r="E39" i="25"/>
  <c r="E37" i="25"/>
  <c r="F2" i="25"/>
  <c r="E99" i="25" l="1"/>
  <c r="E103" i="25"/>
  <c r="E97" i="25"/>
  <c r="E108" i="25"/>
  <c r="E93" i="25"/>
  <c r="E100" i="25"/>
  <c r="E78" i="25"/>
  <c r="E83" i="25"/>
  <c r="E80" i="25"/>
  <c r="E102" i="25"/>
  <c r="E82" i="25"/>
  <c r="E106" i="25"/>
  <c r="E98" i="25"/>
  <c r="E84" i="25"/>
  <c r="E77" i="25"/>
  <c r="E81" i="25"/>
  <c r="E107" i="25"/>
  <c r="E95" i="25"/>
  <c r="E72" i="25"/>
  <c r="E75" i="25"/>
  <c r="E74" i="25"/>
  <c r="E76" i="25"/>
  <c r="E101" i="25"/>
  <c r="E105" i="25"/>
  <c r="E104" i="25"/>
  <c r="E96" i="25"/>
  <c r="E89" i="25"/>
  <c r="E91" i="25"/>
  <c r="E71" i="25"/>
  <c r="E85" i="25"/>
  <c r="E73" i="25"/>
  <c r="E70" i="25"/>
  <c r="E4" i="25"/>
  <c r="E92" i="25"/>
  <c r="E87" i="25"/>
  <c r="E94" i="25"/>
  <c r="E79" i="25"/>
  <c r="E90" i="25"/>
  <c r="F44" i="25"/>
  <c r="F46" i="25"/>
  <c r="F48" i="25"/>
  <c r="F50" i="25"/>
  <c r="F52" i="25"/>
  <c r="F54" i="25"/>
  <c r="F56" i="25"/>
  <c r="F58" i="25"/>
  <c r="F60" i="25"/>
  <c r="F62" i="25"/>
  <c r="F64" i="25"/>
  <c r="F45" i="25"/>
  <c r="F47" i="25"/>
  <c r="F49" i="25"/>
  <c r="F51" i="25"/>
  <c r="F53" i="25"/>
  <c r="F55" i="25"/>
  <c r="F57" i="25"/>
  <c r="F59" i="25"/>
  <c r="F61" i="25"/>
  <c r="F63" i="25"/>
  <c r="F65" i="25"/>
  <c r="F40" i="25"/>
  <c r="F28" i="25"/>
  <c r="F36" i="25"/>
  <c r="F27" i="25"/>
  <c r="F39" i="25"/>
  <c r="F30" i="25"/>
  <c r="F38" i="25"/>
  <c r="F29" i="25"/>
  <c r="G2" i="25"/>
  <c r="F26" i="25"/>
  <c r="F69" i="25" s="1"/>
  <c r="F34" i="25"/>
  <c r="F35" i="25"/>
  <c r="F37" i="25"/>
  <c r="F33" i="25"/>
  <c r="F41" i="25"/>
  <c r="F32" i="25"/>
  <c r="F42" i="25"/>
  <c r="F31" i="25"/>
  <c r="E88" i="25"/>
  <c r="E2" i="14"/>
  <c r="F2" i="14" s="1"/>
  <c r="G2" i="14" s="1"/>
  <c r="B63" i="10"/>
  <c r="B72" i="10"/>
  <c r="F63" i="10"/>
  <c r="C63" i="10"/>
  <c r="B6" i="10"/>
  <c r="F6" i="10"/>
  <c r="B32" i="10"/>
  <c r="F32" i="10"/>
  <c r="B45" i="10"/>
  <c r="F45" i="10"/>
  <c r="B58" i="10"/>
  <c r="F58" i="10"/>
  <c r="F71" i="10"/>
  <c r="F90" i="25" l="1"/>
  <c r="F89" i="25"/>
  <c r="F88" i="25"/>
  <c r="F100" i="25"/>
  <c r="F108" i="25"/>
  <c r="F104" i="25"/>
  <c r="F96" i="25"/>
  <c r="F102" i="25"/>
  <c r="F91" i="25"/>
  <c r="F106" i="25"/>
  <c r="F98" i="25"/>
  <c r="F103" i="25"/>
  <c r="F95" i="25"/>
  <c r="F74" i="25"/>
  <c r="F76" i="25"/>
  <c r="F73" i="25"/>
  <c r="F75" i="25"/>
  <c r="F78" i="25"/>
  <c r="F72" i="25"/>
  <c r="F70" i="25"/>
  <c r="F105" i="25"/>
  <c r="F97" i="25"/>
  <c r="F84" i="25"/>
  <c r="F77" i="25"/>
  <c r="F81" i="25"/>
  <c r="F79" i="25"/>
  <c r="F4" i="25"/>
  <c r="F87" i="25"/>
  <c r="F92" i="25"/>
  <c r="F101" i="25"/>
  <c r="F93" i="25"/>
  <c r="F71" i="25"/>
  <c r="F85" i="25"/>
  <c r="F80" i="25"/>
  <c r="G52" i="25"/>
  <c r="G48" i="25"/>
  <c r="G65" i="25"/>
  <c r="G51" i="25"/>
  <c r="G34" i="25"/>
  <c r="G40" i="25"/>
  <c r="G63" i="25"/>
  <c r="G39" i="25"/>
  <c r="G32" i="25"/>
  <c r="G56" i="25"/>
  <c r="G53" i="25"/>
  <c r="G59" i="25"/>
  <c r="G38" i="25"/>
  <c r="G29" i="25"/>
  <c r="G26" i="25"/>
  <c r="G69" i="25" s="1"/>
  <c r="G60" i="25"/>
  <c r="G58" i="25"/>
  <c r="G33" i="25"/>
  <c r="G31" i="25"/>
  <c r="G37" i="25"/>
  <c r="G64" i="25"/>
  <c r="G61" i="25"/>
  <c r="G30" i="25"/>
  <c r="G36" i="25"/>
  <c r="G35" i="25"/>
  <c r="G28" i="25"/>
  <c r="G41" i="25"/>
  <c r="G49" i="25"/>
  <c r="G50" i="25"/>
  <c r="G27" i="25"/>
  <c r="G55" i="25"/>
  <c r="G44" i="25"/>
  <c r="G57" i="25"/>
  <c r="G62" i="25"/>
  <c r="G42" i="25"/>
  <c r="G54" i="25"/>
  <c r="G47" i="25"/>
  <c r="G45" i="25"/>
  <c r="G46" i="25"/>
  <c r="H2" i="25"/>
  <c r="F82" i="25"/>
  <c r="F83" i="25"/>
  <c r="F94" i="25"/>
  <c r="F107" i="25"/>
  <c r="F99" i="25"/>
  <c r="H2" i="14"/>
  <c r="G11" i="14"/>
  <c r="G7" i="14"/>
  <c r="G10" i="14"/>
  <c r="G6" i="14"/>
  <c r="G9" i="14"/>
  <c r="G5" i="14"/>
  <c r="G4" i="14"/>
  <c r="G15" i="14" s="1"/>
  <c r="G8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F37" i="10"/>
  <c r="C37" i="10"/>
  <c r="F11" i="10"/>
  <c r="B37" i="10"/>
  <c r="B66" i="10"/>
  <c r="B50" i="10"/>
  <c r="F66" i="10"/>
  <c r="G80" i="10"/>
  <c r="E11" i="13"/>
  <c r="B76" i="10"/>
  <c r="B71" i="10"/>
  <c r="G41" i="10"/>
  <c r="F50" i="10"/>
  <c r="E63" i="10"/>
  <c r="E15" i="13"/>
  <c r="E37" i="10"/>
  <c r="E76" i="10"/>
  <c r="E20" i="13"/>
  <c r="E24" i="13"/>
  <c r="E12" i="13"/>
  <c r="E16" i="13"/>
  <c r="E21" i="13"/>
  <c r="E25" i="13"/>
  <c r="E8" i="13"/>
  <c r="E13" i="13"/>
  <c r="E17" i="13"/>
  <c r="E22" i="13"/>
  <c r="E26" i="13"/>
  <c r="G28" i="10"/>
  <c r="F76" i="10"/>
  <c r="E11" i="10"/>
  <c r="E50" i="10"/>
  <c r="B11" i="10"/>
  <c r="E9" i="13"/>
  <c r="E14" i="13"/>
  <c r="E18" i="13"/>
  <c r="E23" i="13"/>
  <c r="G67" i="10"/>
  <c r="C76" i="10"/>
  <c r="C50" i="10"/>
  <c r="C11" i="10"/>
  <c r="F5" i="13"/>
  <c r="E5" i="14"/>
  <c r="E4" i="14"/>
  <c r="G15" i="10"/>
  <c r="G89" i="25" l="1"/>
  <c r="G88" i="25"/>
  <c r="G90" i="25"/>
  <c r="G84" i="25"/>
  <c r="G74" i="25"/>
  <c r="G85" i="25"/>
  <c r="G93" i="25"/>
  <c r="G6" i="25" s="1"/>
  <c r="G97" i="25"/>
  <c r="G73" i="25"/>
  <c r="G105" i="25"/>
  <c r="G100" i="25"/>
  <c r="G98" i="25"/>
  <c r="G70" i="25"/>
  <c r="G71" i="25"/>
  <c r="G78" i="25"/>
  <c r="G79" i="25"/>
  <c r="G104" i="25"/>
  <c r="G76" i="25"/>
  <c r="G96" i="25"/>
  <c r="G106" i="25"/>
  <c r="G108" i="25"/>
  <c r="G72" i="25"/>
  <c r="G99" i="25"/>
  <c r="G83" i="25"/>
  <c r="G91" i="25"/>
  <c r="G107" i="25"/>
  <c r="G101" i="25"/>
  <c r="G7" i="25" s="1"/>
  <c r="G81" i="25"/>
  <c r="G75" i="25"/>
  <c r="G77" i="25"/>
  <c r="G95" i="25"/>
  <c r="H47" i="25"/>
  <c r="H52" i="25"/>
  <c r="H26" i="25"/>
  <c r="H69" i="25" s="1"/>
  <c r="H42" i="25"/>
  <c r="H55" i="25"/>
  <c r="H59" i="25"/>
  <c r="H63" i="25"/>
  <c r="H31" i="25"/>
  <c r="H36" i="25"/>
  <c r="I2" i="25"/>
  <c r="H49" i="25"/>
  <c r="H54" i="25"/>
  <c r="H40" i="25"/>
  <c r="H61" i="25"/>
  <c r="H39" i="25"/>
  <c r="H51" i="25"/>
  <c r="H50" i="25"/>
  <c r="H33" i="25"/>
  <c r="H62" i="25"/>
  <c r="H27" i="25"/>
  <c r="H41" i="25"/>
  <c r="H44" i="25"/>
  <c r="H48" i="25"/>
  <c r="H53" i="25"/>
  <c r="H30" i="25"/>
  <c r="H32" i="25"/>
  <c r="H56" i="25"/>
  <c r="H60" i="25"/>
  <c r="H64" i="25"/>
  <c r="H35" i="25"/>
  <c r="H29" i="25"/>
  <c r="H45" i="25"/>
  <c r="H34" i="25"/>
  <c r="H57" i="25"/>
  <c r="H65" i="25"/>
  <c r="H37" i="25"/>
  <c r="H46" i="25"/>
  <c r="H38" i="25"/>
  <c r="H58" i="25"/>
  <c r="H28" i="25"/>
  <c r="G4" i="25"/>
  <c r="G5" i="25" s="1"/>
  <c r="G92" i="25"/>
  <c r="G87" i="25"/>
  <c r="G80" i="25"/>
  <c r="G103" i="25"/>
  <c r="G102" i="25"/>
  <c r="G82" i="25"/>
  <c r="G94" i="25"/>
  <c r="G5" i="13"/>
  <c r="G40" i="13" s="1"/>
  <c r="K14" i="16"/>
  <c r="E9" i="10" s="1"/>
  <c r="E33" i="13"/>
  <c r="G21" i="14"/>
  <c r="G16" i="14"/>
  <c r="G18" i="14"/>
  <c r="G20" i="14"/>
  <c r="G22" i="14"/>
  <c r="G19" i="14"/>
  <c r="G17" i="14"/>
  <c r="I2" i="14"/>
  <c r="H4" i="14"/>
  <c r="H15" i="14" s="1"/>
  <c r="H8" i="14"/>
  <c r="H5" i="14"/>
  <c r="H7" i="14"/>
  <c r="H11" i="14"/>
  <c r="H6" i="14"/>
  <c r="H10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F14" i="10"/>
  <c r="F40" i="10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B40" i="10"/>
  <c r="J14" i="16"/>
  <c r="B53" i="10"/>
  <c r="F53" i="10"/>
  <c r="F79" i="10"/>
  <c r="H17" i="16"/>
  <c r="H14" i="16"/>
  <c r="I14" i="16"/>
  <c r="C9" i="10" s="1"/>
  <c r="K13" i="16"/>
  <c r="I17" i="16"/>
  <c r="J13" i="16"/>
  <c r="J15" i="16"/>
  <c r="K19" i="16"/>
  <c r="H19" i="16"/>
  <c r="B79" i="10"/>
  <c r="E7" i="13"/>
  <c r="E19" i="13"/>
  <c r="E10" i="13"/>
  <c r="E16" i="14"/>
  <c r="B14" i="10"/>
  <c r="E15" i="14"/>
  <c r="H13" i="16"/>
  <c r="K15" i="16"/>
  <c r="J19" i="16"/>
  <c r="H15" i="16"/>
  <c r="I19" i="16"/>
  <c r="J17" i="16"/>
  <c r="K18" i="16"/>
  <c r="I13" i="16"/>
  <c r="I12" i="16"/>
  <c r="C7" i="10" s="1"/>
  <c r="J12" i="16"/>
  <c r="K17" i="16"/>
  <c r="I18" i="16"/>
  <c r="F20" i="13"/>
  <c r="F11" i="13"/>
  <c r="H12" i="16"/>
  <c r="J18" i="16"/>
  <c r="F26" i="13"/>
  <c r="F25" i="13"/>
  <c r="F23" i="13"/>
  <c r="K12" i="16"/>
  <c r="E7" i="10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H108" i="25" l="1"/>
  <c r="G21" i="13"/>
  <c r="G8" i="25"/>
  <c r="H72" i="25"/>
  <c r="H91" i="25"/>
  <c r="H82" i="25"/>
  <c r="H5" i="13"/>
  <c r="H51" i="13" s="1"/>
  <c r="H88" i="25"/>
  <c r="H105" i="25"/>
  <c r="H101" i="25"/>
  <c r="H7" i="25" s="1"/>
  <c r="H99" i="25"/>
  <c r="H89" i="25"/>
  <c r="G16" i="13"/>
  <c r="G12" i="13"/>
  <c r="G25" i="13"/>
  <c r="G48" i="13"/>
  <c r="G46" i="13"/>
  <c r="G24" i="13"/>
  <c r="G20" i="13"/>
  <c r="G15" i="13"/>
  <c r="G11" i="13"/>
  <c r="G38" i="13"/>
  <c r="G39" i="13"/>
  <c r="G23" i="13"/>
  <c r="G18" i="13"/>
  <c r="G14" i="13"/>
  <c r="G9" i="13"/>
  <c r="G47" i="13"/>
  <c r="G35" i="13"/>
  <c r="G26" i="13"/>
  <c r="G22" i="13"/>
  <c r="G17" i="13"/>
  <c r="G13" i="13"/>
  <c r="G8" i="13"/>
  <c r="G37" i="13"/>
  <c r="G44" i="13"/>
  <c r="H106" i="25"/>
  <c r="G34" i="13"/>
  <c r="G42" i="13"/>
  <c r="G41" i="13"/>
  <c r="G43" i="13"/>
  <c r="G49" i="13"/>
  <c r="H81" i="25"/>
  <c r="H100" i="25"/>
  <c r="H78" i="25"/>
  <c r="H75" i="25"/>
  <c r="H4" i="25"/>
  <c r="H5" i="25" s="1"/>
  <c r="H92" i="25"/>
  <c r="H87" i="25"/>
  <c r="H76" i="25"/>
  <c r="H104" i="25"/>
  <c r="I53" i="25"/>
  <c r="I57" i="25"/>
  <c r="I61" i="25"/>
  <c r="I65" i="25"/>
  <c r="I48" i="25"/>
  <c r="I36" i="25"/>
  <c r="I35" i="25"/>
  <c r="I28" i="25"/>
  <c r="I38" i="25"/>
  <c r="I58" i="25"/>
  <c r="I45" i="25"/>
  <c r="I50" i="25"/>
  <c r="I41" i="25"/>
  <c r="J2" i="25"/>
  <c r="I51" i="25"/>
  <c r="I59" i="25"/>
  <c r="I46" i="25"/>
  <c r="I34" i="25"/>
  <c r="I37" i="25"/>
  <c r="I56" i="25"/>
  <c r="I47" i="25"/>
  <c r="I30" i="25"/>
  <c r="I44" i="25"/>
  <c r="I54" i="25"/>
  <c r="I62" i="25"/>
  <c r="I49" i="25"/>
  <c r="I39" i="25"/>
  <c r="I33" i="25"/>
  <c r="I55" i="25"/>
  <c r="I63" i="25"/>
  <c r="I27" i="25"/>
  <c r="I42" i="25"/>
  <c r="I52" i="25"/>
  <c r="I64" i="25"/>
  <c r="I31" i="25"/>
  <c r="I40" i="25"/>
  <c r="I26" i="25"/>
  <c r="I69" i="25" s="1"/>
  <c r="I60" i="25"/>
  <c r="I32" i="25"/>
  <c r="I29" i="25"/>
  <c r="H102" i="25"/>
  <c r="H95" i="25"/>
  <c r="H77" i="25"/>
  <c r="H107" i="25"/>
  <c r="H73" i="25"/>
  <c r="H84" i="25"/>
  <c r="H93" i="25"/>
  <c r="H6" i="25" s="1"/>
  <c r="H83" i="25"/>
  <c r="H79" i="25"/>
  <c r="H98" i="25"/>
  <c r="H90" i="25"/>
  <c r="G52" i="13"/>
  <c r="G51" i="13"/>
  <c r="G50" i="13"/>
  <c r="H71" i="25"/>
  <c r="H80" i="25"/>
  <c r="H103" i="25"/>
  <c r="H96" i="25"/>
  <c r="H70" i="25"/>
  <c r="H94" i="25"/>
  <c r="H97" i="25"/>
  <c r="H74" i="25"/>
  <c r="H85" i="25"/>
  <c r="H22" i="14"/>
  <c r="H20" i="14"/>
  <c r="H18" i="14"/>
  <c r="J2" i="14"/>
  <c r="I5" i="14"/>
  <c r="I9" i="14"/>
  <c r="I4" i="14"/>
  <c r="I15" i="14" s="1"/>
  <c r="I8" i="14"/>
  <c r="I7" i="14"/>
  <c r="I11" i="14"/>
  <c r="I10" i="14"/>
  <c r="I6" i="14"/>
  <c r="H21" i="14"/>
  <c r="H16" i="14"/>
  <c r="I5" i="13"/>
  <c r="K27" i="16" s="1"/>
  <c r="E22" i="10" s="1"/>
  <c r="H50" i="13"/>
  <c r="H46" i="13"/>
  <c r="H44" i="13"/>
  <c r="H40" i="13"/>
  <c r="H52" i="13"/>
  <c r="H11" i="13"/>
  <c r="H15" i="13"/>
  <c r="H20" i="13"/>
  <c r="H24" i="13"/>
  <c r="H8" i="13"/>
  <c r="H17" i="13"/>
  <c r="H22" i="13"/>
  <c r="H26" i="13"/>
  <c r="H16" i="13"/>
  <c r="H17" i="14"/>
  <c r="H19" i="14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L16" i="16" l="1"/>
  <c r="H37" i="13"/>
  <c r="H34" i="13"/>
  <c r="H43" i="13"/>
  <c r="H21" i="13"/>
  <c r="H48" i="13"/>
  <c r="H13" i="13"/>
  <c r="H39" i="13"/>
  <c r="H41" i="13"/>
  <c r="H23" i="13"/>
  <c r="H49" i="13"/>
  <c r="H12" i="13"/>
  <c r="H18" i="13"/>
  <c r="H38" i="13"/>
  <c r="H25" i="13"/>
  <c r="H14" i="13"/>
  <c r="H42" i="13"/>
  <c r="H9" i="13"/>
  <c r="H7" i="13" s="1"/>
  <c r="H47" i="13"/>
  <c r="G7" i="13"/>
  <c r="H35" i="13"/>
  <c r="H8" i="25"/>
  <c r="I103" i="25"/>
  <c r="G19" i="13"/>
  <c r="G10" i="13"/>
  <c r="G45" i="13"/>
  <c r="G33" i="13"/>
  <c r="I90" i="25"/>
  <c r="I89" i="25"/>
  <c r="G36" i="13"/>
  <c r="I107" i="25"/>
  <c r="I106" i="25"/>
  <c r="I95" i="25"/>
  <c r="I98" i="25"/>
  <c r="I105" i="25"/>
  <c r="I84" i="25"/>
  <c r="I81" i="25"/>
  <c r="I91" i="25"/>
  <c r="I96" i="25"/>
  <c r="I72" i="25"/>
  <c r="I83" i="25"/>
  <c r="I85" i="25"/>
  <c r="I76" i="25"/>
  <c r="I97" i="25"/>
  <c r="I99" i="25"/>
  <c r="I102" i="25"/>
  <c r="I93" i="25"/>
  <c r="I71" i="25"/>
  <c r="I108" i="25"/>
  <c r="I75" i="25"/>
  <c r="I74" i="25"/>
  <c r="I70" i="25"/>
  <c r="I82" i="25"/>
  <c r="I4" i="25"/>
  <c r="I5" i="25" s="1"/>
  <c r="I92" i="25"/>
  <c r="I87" i="25"/>
  <c r="I80" i="25"/>
  <c r="I94" i="25"/>
  <c r="I88" i="25"/>
  <c r="I78" i="25"/>
  <c r="I104" i="25"/>
  <c r="I73" i="25"/>
  <c r="I77" i="25"/>
  <c r="J46" i="25"/>
  <c r="J50" i="25"/>
  <c r="J52" i="25"/>
  <c r="J56" i="25"/>
  <c r="J60" i="25"/>
  <c r="J64" i="25"/>
  <c r="J33" i="25"/>
  <c r="J36" i="25"/>
  <c r="J34" i="25"/>
  <c r="J47" i="25"/>
  <c r="J44" i="25"/>
  <c r="J53" i="25"/>
  <c r="J57" i="25"/>
  <c r="J61" i="25"/>
  <c r="J65" i="25"/>
  <c r="J37" i="25"/>
  <c r="J35" i="25"/>
  <c r="J31" i="25"/>
  <c r="J41" i="25"/>
  <c r="J28" i="25"/>
  <c r="J27" i="25"/>
  <c r="J40" i="25"/>
  <c r="J45" i="25"/>
  <c r="J88" i="25" s="1"/>
  <c r="J51" i="25"/>
  <c r="J59" i="25"/>
  <c r="J29" i="25"/>
  <c r="J32" i="25"/>
  <c r="J42" i="25"/>
  <c r="K2" i="25"/>
  <c r="J48" i="25"/>
  <c r="J26" i="25"/>
  <c r="J69" i="25" s="1"/>
  <c r="J54" i="25"/>
  <c r="J58" i="25"/>
  <c r="J62" i="25"/>
  <c r="J39" i="25"/>
  <c r="J49" i="25"/>
  <c r="J55" i="25"/>
  <c r="J63" i="25"/>
  <c r="J30" i="25"/>
  <c r="J38" i="25"/>
  <c r="I101" i="25"/>
  <c r="I79" i="25"/>
  <c r="I100" i="25"/>
  <c r="H26" i="16"/>
  <c r="J28" i="16"/>
  <c r="K31" i="16"/>
  <c r="H28" i="16"/>
  <c r="H25" i="16"/>
  <c r="J30" i="16"/>
  <c r="H30" i="16"/>
  <c r="I25" i="16"/>
  <c r="I30" i="16"/>
  <c r="K26" i="16"/>
  <c r="K25" i="16"/>
  <c r="H27" i="16"/>
  <c r="K30" i="16"/>
  <c r="I28" i="16"/>
  <c r="K32" i="16"/>
  <c r="K28" i="16"/>
  <c r="I32" i="16"/>
  <c r="J32" i="16"/>
  <c r="J26" i="16"/>
  <c r="J27" i="16"/>
  <c r="I26" i="16"/>
  <c r="J25" i="16"/>
  <c r="I21" i="14"/>
  <c r="I27" i="16"/>
  <c r="C22" i="10" s="1"/>
  <c r="H31" i="16"/>
  <c r="H32" i="16"/>
  <c r="I31" i="16"/>
  <c r="J31" i="16"/>
  <c r="I22" i="14"/>
  <c r="I17" i="14"/>
  <c r="I18" i="14"/>
  <c r="I19" i="14"/>
  <c r="K2" i="14"/>
  <c r="J6" i="14"/>
  <c r="J10" i="14"/>
  <c r="J5" i="14"/>
  <c r="J9" i="14"/>
  <c r="J4" i="14"/>
  <c r="J15" i="14" s="1"/>
  <c r="J8" i="14"/>
  <c r="J11" i="14"/>
  <c r="J7" i="14"/>
  <c r="J5" i="13"/>
  <c r="I51" i="13"/>
  <c r="I47" i="13"/>
  <c r="I42" i="13"/>
  <c r="I38" i="13"/>
  <c r="I34" i="13"/>
  <c r="I50" i="13"/>
  <c r="I46" i="13"/>
  <c r="I52" i="13"/>
  <c r="I48" i="13"/>
  <c r="I43" i="13"/>
  <c r="I39" i="13"/>
  <c r="I49" i="13"/>
  <c r="I44" i="13"/>
  <c r="I40" i="13"/>
  <c r="I35" i="13"/>
  <c r="I41" i="13"/>
  <c r="I37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I20" i="14"/>
  <c r="I16" i="14"/>
  <c r="F53" i="13"/>
  <c r="F17" i="14"/>
  <c r="F22" i="14"/>
  <c r="F21" i="14"/>
  <c r="F16" i="14"/>
  <c r="F19" i="14"/>
  <c r="F18" i="14"/>
  <c r="F20" i="14"/>
  <c r="E6" i="10"/>
  <c r="E14" i="10" s="1"/>
  <c r="J20" i="16"/>
  <c r="K20" i="16"/>
  <c r="H20" i="16"/>
  <c r="L11" i="16"/>
  <c r="I20" i="16"/>
  <c r="F27" i="13"/>
  <c r="C6" i="10"/>
  <c r="H33" i="13" l="1"/>
  <c r="H45" i="13"/>
  <c r="I16" i="25"/>
  <c r="H10" i="13"/>
  <c r="H36" i="13"/>
  <c r="G53" i="13"/>
  <c r="G27" i="13"/>
  <c r="H19" i="13"/>
  <c r="J106" i="25"/>
  <c r="J91" i="25"/>
  <c r="J105" i="25"/>
  <c r="J73" i="25"/>
  <c r="J82" i="25"/>
  <c r="I17" i="25"/>
  <c r="I18" i="25"/>
  <c r="D9" i="10"/>
  <c r="D7" i="10"/>
  <c r="D13" i="10"/>
  <c r="D12" i="10"/>
  <c r="D10" i="10"/>
  <c r="D8" i="10"/>
  <c r="J104" i="25"/>
  <c r="C20" i="10"/>
  <c r="C19" i="10" s="1"/>
  <c r="C27" i="10" s="1"/>
  <c r="E20" i="10"/>
  <c r="E19" i="10" s="1"/>
  <c r="E27" i="10" s="1"/>
  <c r="J98" i="25"/>
  <c r="J101" i="25"/>
  <c r="J7" i="25" s="1"/>
  <c r="J102" i="25"/>
  <c r="J108" i="25"/>
  <c r="J95" i="25"/>
  <c r="J75" i="25"/>
  <c r="J84" i="25"/>
  <c r="J4" i="25"/>
  <c r="J5" i="25" s="1"/>
  <c r="J87" i="25"/>
  <c r="J92" i="25"/>
  <c r="J76" i="25"/>
  <c r="I13" i="25"/>
  <c r="I14" i="25"/>
  <c r="I6" i="25"/>
  <c r="J72" i="25"/>
  <c r="J83" i="25"/>
  <c r="J74" i="25"/>
  <c r="J90" i="25"/>
  <c r="J107" i="25"/>
  <c r="J93" i="25"/>
  <c r="J6" i="25" s="1"/>
  <c r="I7" i="25"/>
  <c r="I15" i="25"/>
  <c r="K45" i="25"/>
  <c r="K49" i="25"/>
  <c r="K26" i="25"/>
  <c r="K69" i="25" s="1"/>
  <c r="K54" i="25"/>
  <c r="K58" i="25"/>
  <c r="K62" i="25"/>
  <c r="K30" i="25"/>
  <c r="K29" i="25"/>
  <c r="K41" i="25"/>
  <c r="K32" i="25"/>
  <c r="L2" i="25"/>
  <c r="K31" i="25"/>
  <c r="K44" i="25"/>
  <c r="K61" i="25"/>
  <c r="K36" i="25"/>
  <c r="K46" i="25"/>
  <c r="K50" i="25"/>
  <c r="K51" i="25"/>
  <c r="K55" i="25"/>
  <c r="K59" i="25"/>
  <c r="K63" i="25"/>
  <c r="K34" i="25"/>
  <c r="K33" i="25"/>
  <c r="K39" i="25"/>
  <c r="K48" i="25"/>
  <c r="K91" i="25" s="1"/>
  <c r="K65" i="25"/>
  <c r="K47" i="25"/>
  <c r="K27" i="25"/>
  <c r="K52" i="25"/>
  <c r="K56" i="25"/>
  <c r="K60" i="25"/>
  <c r="K64" i="25"/>
  <c r="K38" i="25"/>
  <c r="K37" i="25"/>
  <c r="K35" i="25"/>
  <c r="K42" i="25"/>
  <c r="K53" i="25"/>
  <c r="K57" i="25"/>
  <c r="K28" i="25"/>
  <c r="K40" i="25"/>
  <c r="J70" i="25"/>
  <c r="J78" i="25"/>
  <c r="J100" i="25"/>
  <c r="J77" i="25"/>
  <c r="J103" i="25"/>
  <c r="J89" i="25"/>
  <c r="J81" i="25"/>
  <c r="J97" i="25"/>
  <c r="J85" i="25"/>
  <c r="J94" i="25"/>
  <c r="J71" i="25"/>
  <c r="J80" i="25"/>
  <c r="J96" i="25"/>
  <c r="J79" i="25"/>
  <c r="J99" i="25"/>
  <c r="H24" i="16"/>
  <c r="I24" i="16"/>
  <c r="L31" i="16"/>
  <c r="J24" i="16"/>
  <c r="L28" i="16"/>
  <c r="H29" i="16"/>
  <c r="L30" i="16"/>
  <c r="L26" i="16"/>
  <c r="K29" i="16"/>
  <c r="L25" i="16"/>
  <c r="J29" i="16"/>
  <c r="I29" i="16"/>
  <c r="L32" i="16"/>
  <c r="K24" i="16"/>
  <c r="Z19" i="14"/>
  <c r="L27" i="16"/>
  <c r="Z17" i="14"/>
  <c r="J22" i="14"/>
  <c r="Z18" i="14"/>
  <c r="J19" i="14"/>
  <c r="J18" i="14"/>
  <c r="J20" i="14"/>
  <c r="J16" i="14"/>
  <c r="I7" i="13"/>
  <c r="AK34" i="13"/>
  <c r="I33" i="13"/>
  <c r="AF33" i="13" s="1"/>
  <c r="I36" i="13"/>
  <c r="AA35" i="13" s="1"/>
  <c r="I19" i="13"/>
  <c r="I10" i="13"/>
  <c r="K5" i="13"/>
  <c r="J52" i="13"/>
  <c r="J48" i="13"/>
  <c r="J43" i="13"/>
  <c r="J39" i="13"/>
  <c r="J34" i="13"/>
  <c r="J49" i="13"/>
  <c r="J44" i="13"/>
  <c r="J40" i="13"/>
  <c r="J35" i="13"/>
  <c r="J50" i="13"/>
  <c r="J46" i="13"/>
  <c r="J41" i="13"/>
  <c r="J37" i="13"/>
  <c r="J51" i="13"/>
  <c r="J47" i="13"/>
  <c r="J42" i="13"/>
  <c r="J38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J21" i="14"/>
  <c r="L2" i="14"/>
  <c r="K7" i="14"/>
  <c r="K11" i="14"/>
  <c r="K6" i="14"/>
  <c r="K10" i="14"/>
  <c r="K5" i="14"/>
  <c r="K9" i="14"/>
  <c r="K4" i="14"/>
  <c r="K15" i="14" s="1"/>
  <c r="K8" i="14"/>
  <c r="AK33" i="13"/>
  <c r="I45" i="13"/>
  <c r="J17" i="14"/>
  <c r="L20" i="16"/>
  <c r="C14" i="10"/>
  <c r="K108" i="25" l="1"/>
  <c r="H53" i="13"/>
  <c r="K83" i="25"/>
  <c r="K70" i="25"/>
  <c r="K100" i="25"/>
  <c r="H27" i="13"/>
  <c r="K79" i="25"/>
  <c r="K71" i="25"/>
  <c r="K96" i="25"/>
  <c r="K107" i="25"/>
  <c r="K106" i="25"/>
  <c r="K103" i="25"/>
  <c r="K98" i="25"/>
  <c r="K73" i="25"/>
  <c r="K99" i="25"/>
  <c r="K94" i="25"/>
  <c r="K105" i="25"/>
  <c r="K104" i="25"/>
  <c r="K95" i="25"/>
  <c r="K93" i="25"/>
  <c r="K6" i="25" s="1"/>
  <c r="K101" i="25"/>
  <c r="K7" i="25" s="1"/>
  <c r="I19" i="25"/>
  <c r="K81" i="25"/>
  <c r="K84" i="25"/>
  <c r="K102" i="25"/>
  <c r="J8" i="25"/>
  <c r="K85" i="25"/>
  <c r="K78" i="25"/>
  <c r="K76" i="25"/>
  <c r="K80" i="25"/>
  <c r="K90" i="25"/>
  <c r="K82" i="25"/>
  <c r="K77" i="25"/>
  <c r="K75" i="25"/>
  <c r="H33" i="16"/>
  <c r="K74" i="25"/>
  <c r="K4" i="25"/>
  <c r="K5" i="25" s="1"/>
  <c r="K87" i="25"/>
  <c r="K92" i="25"/>
  <c r="K88" i="25"/>
  <c r="K89" i="25"/>
  <c r="K72" i="25"/>
  <c r="K97" i="25"/>
  <c r="L44" i="25"/>
  <c r="L48" i="25"/>
  <c r="L31" i="25"/>
  <c r="L52" i="25"/>
  <c r="L56" i="25"/>
  <c r="L60" i="25"/>
  <c r="L64" i="25"/>
  <c r="L38" i="25"/>
  <c r="L32" i="25"/>
  <c r="L27" i="25"/>
  <c r="L40" i="25"/>
  <c r="L55" i="25"/>
  <c r="L63" i="25"/>
  <c r="L45" i="25"/>
  <c r="L49" i="25"/>
  <c r="L35" i="25"/>
  <c r="L53" i="25"/>
  <c r="L57" i="25"/>
  <c r="L61" i="25"/>
  <c r="L65" i="25"/>
  <c r="L29" i="25"/>
  <c r="L36" i="25"/>
  <c r="L33" i="25"/>
  <c r="L28" i="25"/>
  <c r="L51" i="25"/>
  <c r="L59" i="25"/>
  <c r="L42" i="25"/>
  <c r="L46" i="25"/>
  <c r="L50" i="25"/>
  <c r="L39" i="25"/>
  <c r="L54" i="25"/>
  <c r="L58" i="25"/>
  <c r="L62" i="25"/>
  <c r="L30" i="25"/>
  <c r="L37" i="25"/>
  <c r="L41" i="25"/>
  <c r="M2" i="25"/>
  <c r="L47" i="25"/>
  <c r="L34" i="25"/>
  <c r="L26" i="25"/>
  <c r="L69" i="25" s="1"/>
  <c r="I8" i="25"/>
  <c r="J33" i="16"/>
  <c r="I33" i="16"/>
  <c r="L24" i="16"/>
  <c r="K33" i="16"/>
  <c r="L29" i="16"/>
  <c r="AF34" i="13"/>
  <c r="AF35" i="13" s="1"/>
  <c r="AA36" i="13"/>
  <c r="Z20" i="14"/>
  <c r="I53" i="13"/>
  <c r="AA38" i="13"/>
  <c r="K20" i="14"/>
  <c r="K19" i="14"/>
  <c r="AK35" i="13"/>
  <c r="K16" i="14"/>
  <c r="K18" i="14"/>
  <c r="AA37" i="13"/>
  <c r="K21" i="14"/>
  <c r="I27" i="13"/>
  <c r="AA8" i="13" s="1"/>
  <c r="AA33" i="13"/>
  <c r="AA34" i="13"/>
  <c r="K22" i="14"/>
  <c r="J45" i="13"/>
  <c r="J7" i="13"/>
  <c r="M2" i="14"/>
  <c r="L4" i="14"/>
  <c r="L15" i="14" s="1"/>
  <c r="L8" i="14"/>
  <c r="L7" i="14"/>
  <c r="L11" i="14"/>
  <c r="L6" i="14"/>
  <c r="L10" i="14"/>
  <c r="L5" i="14"/>
  <c r="L9" i="14"/>
  <c r="J36" i="13"/>
  <c r="J33" i="13"/>
  <c r="K17" i="14"/>
  <c r="J19" i="13"/>
  <c r="J10" i="13"/>
  <c r="L5" i="13"/>
  <c r="K49" i="13"/>
  <c r="K44" i="13"/>
  <c r="K40" i="13"/>
  <c r="K35" i="13"/>
  <c r="K50" i="13"/>
  <c r="K46" i="13"/>
  <c r="K41" i="13"/>
  <c r="K37" i="13"/>
  <c r="K52" i="13"/>
  <c r="K48" i="13"/>
  <c r="K43" i="13"/>
  <c r="K39" i="13"/>
  <c r="K51" i="13"/>
  <c r="K47" i="13"/>
  <c r="K42" i="13"/>
  <c r="K38" i="13"/>
  <c r="K34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5" i="13"/>
  <c r="K26" i="13"/>
  <c r="G10" i="10"/>
  <c r="G9" i="10"/>
  <c r="G13" i="10"/>
  <c r="G12" i="10"/>
  <c r="D11" i="10"/>
  <c r="G7" i="10"/>
  <c r="D6" i="10"/>
  <c r="G8" i="10"/>
  <c r="L93" i="25" l="1"/>
  <c r="L6" i="25" s="1"/>
  <c r="K8" i="25"/>
  <c r="L105" i="25"/>
  <c r="L101" i="25"/>
  <c r="L7" i="25" s="1"/>
  <c r="L97" i="25"/>
  <c r="L104" i="25"/>
  <c r="L89" i="25"/>
  <c r="L90" i="25"/>
  <c r="L88" i="25"/>
  <c r="L102" i="25"/>
  <c r="L91" i="25"/>
  <c r="L100" i="25"/>
  <c r="L94" i="25"/>
  <c r="L108" i="25"/>
  <c r="L96" i="25"/>
  <c r="D21" i="10"/>
  <c r="G21" i="10" s="1"/>
  <c r="D26" i="10"/>
  <c r="G26" i="10" s="1"/>
  <c r="D22" i="10"/>
  <c r="G22" i="10" s="1"/>
  <c r="L9" i="10" s="1"/>
  <c r="D25" i="10"/>
  <c r="D23" i="10"/>
  <c r="G23" i="10" s="1"/>
  <c r="L10" i="10" s="1"/>
  <c r="D20" i="10"/>
  <c r="G20" i="10" s="1"/>
  <c r="M44" i="25"/>
  <c r="M54" i="25"/>
  <c r="M58" i="25"/>
  <c r="M62" i="25"/>
  <c r="M50" i="25"/>
  <c r="M36" i="25"/>
  <c r="M30" i="25"/>
  <c r="M27" i="25"/>
  <c r="M37" i="25"/>
  <c r="M28" i="25"/>
  <c r="N2" i="25"/>
  <c r="M48" i="25"/>
  <c r="M45" i="25"/>
  <c r="M57" i="25"/>
  <c r="M65" i="25"/>
  <c r="M26" i="25"/>
  <c r="M69" i="25" s="1"/>
  <c r="M51" i="25"/>
  <c r="M55" i="25"/>
  <c r="M59" i="25"/>
  <c r="M63" i="25"/>
  <c r="M46" i="25"/>
  <c r="M31" i="25"/>
  <c r="M38" i="25"/>
  <c r="M33" i="25"/>
  <c r="M42" i="25"/>
  <c r="M34" i="25"/>
  <c r="M52" i="25"/>
  <c r="M56" i="25"/>
  <c r="M60" i="25"/>
  <c r="M64" i="25"/>
  <c r="M35" i="25"/>
  <c r="M39" i="25"/>
  <c r="M40" i="25"/>
  <c r="M41" i="25"/>
  <c r="M53" i="25"/>
  <c r="M61" i="25"/>
  <c r="M32" i="25"/>
  <c r="M47" i="25"/>
  <c r="M29" i="25"/>
  <c r="M49" i="25"/>
  <c r="L72" i="25"/>
  <c r="L106" i="25"/>
  <c r="L75" i="25"/>
  <c r="L99" i="25"/>
  <c r="L4" i="25"/>
  <c r="L5" i="25" s="1"/>
  <c r="L92" i="25"/>
  <c r="L87" i="25"/>
  <c r="L84" i="25"/>
  <c r="L71" i="25"/>
  <c r="L78" i="25"/>
  <c r="L98" i="25"/>
  <c r="L81" i="25"/>
  <c r="L95" i="25"/>
  <c r="L77" i="25"/>
  <c r="L80" i="25"/>
  <c r="L85" i="25"/>
  <c r="L76" i="25"/>
  <c r="L83" i="25"/>
  <c r="L107" i="25"/>
  <c r="L74" i="25"/>
  <c r="L73" i="25"/>
  <c r="L82" i="25"/>
  <c r="L79" i="25"/>
  <c r="L70" i="25"/>
  <c r="L103" i="25"/>
  <c r="L33" i="16"/>
  <c r="L17" i="14"/>
  <c r="L21" i="14"/>
  <c r="L20" i="14"/>
  <c r="L16" i="14"/>
  <c r="L18" i="14"/>
  <c r="J53" i="13"/>
  <c r="L19" i="14"/>
  <c r="L22" i="14"/>
  <c r="AA39" i="13"/>
  <c r="K7" i="13"/>
  <c r="J27" i="13"/>
  <c r="K33" i="13"/>
  <c r="K19" i="13"/>
  <c r="K10" i="13"/>
  <c r="K36" i="13"/>
  <c r="M5" i="13"/>
  <c r="L50" i="13"/>
  <c r="L46" i="13"/>
  <c r="L41" i="13"/>
  <c r="L37" i="13"/>
  <c r="L49" i="13"/>
  <c r="L51" i="13"/>
  <c r="L47" i="13"/>
  <c r="L42" i="13"/>
  <c r="L38" i="13"/>
  <c r="L52" i="13"/>
  <c r="L48" i="13"/>
  <c r="L43" i="13"/>
  <c r="L39" i="13"/>
  <c r="L34" i="13"/>
  <c r="L44" i="13"/>
  <c r="L40" i="13"/>
  <c r="L35" i="13"/>
  <c r="L11" i="13"/>
  <c r="L15" i="13"/>
  <c r="L20" i="13"/>
  <c r="L24" i="13"/>
  <c r="L9" i="13"/>
  <c r="L14" i="13"/>
  <c r="L18" i="13"/>
  <c r="L23" i="13"/>
  <c r="L12" i="13"/>
  <c r="L16" i="13"/>
  <c r="L21" i="13"/>
  <c r="L25" i="13"/>
  <c r="L8" i="13"/>
  <c r="L13" i="13"/>
  <c r="L17" i="13"/>
  <c r="L22" i="13"/>
  <c r="L26" i="13"/>
  <c r="K45" i="13"/>
  <c r="N2" i="14"/>
  <c r="M5" i="14"/>
  <c r="M9" i="14"/>
  <c r="M4" i="14"/>
  <c r="M15" i="14" s="1"/>
  <c r="M8" i="14"/>
  <c r="M7" i="14"/>
  <c r="M11" i="14"/>
  <c r="M6" i="14"/>
  <c r="M10" i="14"/>
  <c r="D14" i="10"/>
  <c r="G6" i="10"/>
  <c r="G11" i="10"/>
  <c r="L8" i="25" l="1"/>
  <c r="M88" i="25"/>
  <c r="M90" i="25"/>
  <c r="M95" i="25"/>
  <c r="M89" i="25"/>
  <c r="M82" i="25"/>
  <c r="M76" i="25"/>
  <c r="D19" i="10"/>
  <c r="G19" i="10" s="1"/>
  <c r="L8" i="10" s="1"/>
  <c r="D24" i="10"/>
  <c r="G24" i="10" s="1"/>
  <c r="L11" i="10" s="1"/>
  <c r="M91" i="25"/>
  <c r="G25" i="10"/>
  <c r="M104" i="25"/>
  <c r="M99" i="25"/>
  <c r="M106" i="25"/>
  <c r="M70" i="25"/>
  <c r="M105" i="25"/>
  <c r="M72" i="25"/>
  <c r="M96" i="25"/>
  <c r="M78" i="25"/>
  <c r="M81" i="25"/>
  <c r="M102" i="25"/>
  <c r="M108" i="25"/>
  <c r="N53" i="25"/>
  <c r="N56" i="25"/>
  <c r="N60" i="25"/>
  <c r="N64" i="25"/>
  <c r="N33" i="25"/>
  <c r="N32" i="25"/>
  <c r="N42" i="25"/>
  <c r="N47" i="25"/>
  <c r="N50" i="25"/>
  <c r="N62" i="25"/>
  <c r="N27" i="25"/>
  <c r="N31" i="25"/>
  <c r="N34" i="25"/>
  <c r="N52" i="25"/>
  <c r="N59" i="25"/>
  <c r="N29" i="25"/>
  <c r="N40" i="25"/>
  <c r="N41" i="25"/>
  <c r="N28" i="25"/>
  <c r="N44" i="25"/>
  <c r="N26" i="25"/>
  <c r="N69" i="25" s="1"/>
  <c r="N57" i="25"/>
  <c r="N61" i="25"/>
  <c r="N65" i="25"/>
  <c r="N37" i="25"/>
  <c r="N36" i="25"/>
  <c r="N49" i="25"/>
  <c r="N30" i="25"/>
  <c r="N35" i="25"/>
  <c r="N51" i="25"/>
  <c r="N54" i="25"/>
  <c r="N58" i="25"/>
  <c r="N46" i="25"/>
  <c r="N38" i="25"/>
  <c r="N45" i="25"/>
  <c r="N55" i="25"/>
  <c r="N63" i="25"/>
  <c r="N48" i="25"/>
  <c r="N39" i="25"/>
  <c r="O2" i="25"/>
  <c r="M73" i="25"/>
  <c r="M101" i="25"/>
  <c r="M7" i="25" s="1"/>
  <c r="M84" i="25"/>
  <c r="M107" i="25"/>
  <c r="M77" i="25"/>
  <c r="M74" i="25"/>
  <c r="M98" i="25"/>
  <c r="M100" i="25"/>
  <c r="M71" i="25"/>
  <c r="M79" i="25"/>
  <c r="M97" i="25"/>
  <c r="M75" i="25"/>
  <c r="M83" i="25"/>
  <c r="M103" i="25"/>
  <c r="M85" i="25"/>
  <c r="M94" i="25"/>
  <c r="M80" i="25"/>
  <c r="M93" i="25"/>
  <c r="M6" i="25" s="1"/>
  <c r="M4" i="25"/>
  <c r="M5" i="25" s="1"/>
  <c r="M92" i="25"/>
  <c r="M87" i="25"/>
  <c r="L7" i="13"/>
  <c r="M21" i="14"/>
  <c r="M17" i="14"/>
  <c r="M22" i="14"/>
  <c r="M18" i="14"/>
  <c r="K53" i="13"/>
  <c r="K27" i="13"/>
  <c r="M19" i="14"/>
  <c r="L33" i="13"/>
  <c r="M20" i="14"/>
  <c r="L19" i="13"/>
  <c r="L36" i="13"/>
  <c r="N5" i="13"/>
  <c r="K40" i="16" s="1"/>
  <c r="E35" i="10" s="1"/>
  <c r="M51" i="13"/>
  <c r="M47" i="13"/>
  <c r="M42" i="13"/>
  <c r="M38" i="13"/>
  <c r="M41" i="13"/>
  <c r="M52" i="13"/>
  <c r="M48" i="13"/>
  <c r="M43" i="13"/>
  <c r="M39" i="13"/>
  <c r="M34" i="13"/>
  <c r="M37" i="13"/>
  <c r="M49" i="13"/>
  <c r="M44" i="13"/>
  <c r="M40" i="13"/>
  <c r="M35" i="13"/>
  <c r="M50" i="13"/>
  <c r="M46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M16" i="14"/>
  <c r="O2" i="14"/>
  <c r="N6" i="14"/>
  <c r="N10" i="14"/>
  <c r="N5" i="14"/>
  <c r="N9" i="14"/>
  <c r="N4" i="14"/>
  <c r="N15" i="14" s="1"/>
  <c r="N8" i="14"/>
  <c r="N11" i="14"/>
  <c r="N7" i="14"/>
  <c r="L10" i="13"/>
  <c r="L45" i="13"/>
  <c r="G14" i="10"/>
  <c r="L12" i="10" l="1"/>
  <c r="D27" i="10"/>
  <c r="G27" i="10" s="1"/>
  <c r="N97" i="25"/>
  <c r="M8" i="25"/>
  <c r="N101" i="25"/>
  <c r="N7" i="25" s="1"/>
  <c r="N78" i="25"/>
  <c r="N106" i="25"/>
  <c r="N98" i="25"/>
  <c r="N89" i="25"/>
  <c r="N108" i="25"/>
  <c r="N93" i="25"/>
  <c r="N6" i="25" s="1"/>
  <c r="N96" i="25"/>
  <c r="N107" i="25"/>
  <c r="N77" i="25"/>
  <c r="O45" i="25"/>
  <c r="O49" i="25"/>
  <c r="O52" i="25"/>
  <c r="O28" i="25"/>
  <c r="O29" i="25"/>
  <c r="O41" i="25"/>
  <c r="O40" i="25"/>
  <c r="O57" i="25"/>
  <c r="O61" i="25"/>
  <c r="O65" i="25"/>
  <c r="P2" i="25"/>
  <c r="O26" i="25"/>
  <c r="O69" i="25" s="1"/>
  <c r="O55" i="25"/>
  <c r="O63" i="25"/>
  <c r="O106" i="25" s="1"/>
  <c r="O51" i="25"/>
  <c r="O44" i="25"/>
  <c r="O32" i="25"/>
  <c r="O56" i="25"/>
  <c r="O64" i="25"/>
  <c r="O46" i="25"/>
  <c r="O50" i="25"/>
  <c r="O53" i="25"/>
  <c r="O30" i="25"/>
  <c r="O33" i="25"/>
  <c r="O35" i="25"/>
  <c r="O54" i="25"/>
  <c r="O97" i="25" s="1"/>
  <c r="O58" i="25"/>
  <c r="O62" i="25"/>
  <c r="O36" i="25"/>
  <c r="O47" i="25"/>
  <c r="O27" i="25"/>
  <c r="O34" i="25"/>
  <c r="O37" i="25"/>
  <c r="O42" i="25"/>
  <c r="O59" i="25"/>
  <c r="O39" i="25"/>
  <c r="O48" i="25"/>
  <c r="O38" i="25"/>
  <c r="O31" i="25"/>
  <c r="O60" i="25"/>
  <c r="N73" i="25"/>
  <c r="N4" i="25"/>
  <c r="N5" i="25" s="1"/>
  <c r="N92" i="25"/>
  <c r="N87" i="25"/>
  <c r="N74" i="25"/>
  <c r="N82" i="25"/>
  <c r="N88" i="25"/>
  <c r="N104" i="25"/>
  <c r="N71" i="25"/>
  <c r="N102" i="25"/>
  <c r="N70" i="25"/>
  <c r="N85" i="25"/>
  <c r="N103" i="25"/>
  <c r="N80" i="25"/>
  <c r="N83" i="25"/>
  <c r="N76" i="25"/>
  <c r="N72" i="25"/>
  <c r="N90" i="25"/>
  <c r="N91" i="25"/>
  <c r="N81" i="25"/>
  <c r="N94" i="25"/>
  <c r="N79" i="25"/>
  <c r="N100" i="25"/>
  <c r="N84" i="25"/>
  <c r="N95" i="25"/>
  <c r="N105" i="25"/>
  <c r="N75" i="25"/>
  <c r="N99" i="25"/>
  <c r="L27" i="13"/>
  <c r="M45" i="13"/>
  <c r="M7" i="13"/>
  <c r="N18" i="14"/>
  <c r="N20" i="14"/>
  <c r="P2" i="14"/>
  <c r="O7" i="14"/>
  <c r="O11" i="14"/>
  <c r="O6" i="14"/>
  <c r="O10" i="14"/>
  <c r="O5" i="14"/>
  <c r="O9" i="14"/>
  <c r="O4" i="14"/>
  <c r="O15" i="14" s="1"/>
  <c r="O8" i="14"/>
  <c r="M19" i="13"/>
  <c r="M10" i="13"/>
  <c r="O5" i="13"/>
  <c r="N52" i="13"/>
  <c r="N48" i="13"/>
  <c r="N43" i="13"/>
  <c r="N39" i="13"/>
  <c r="N34" i="13"/>
  <c r="N49" i="13"/>
  <c r="N44" i="13"/>
  <c r="N40" i="13"/>
  <c r="N35" i="13"/>
  <c r="N51" i="13"/>
  <c r="N47" i="13"/>
  <c r="N42" i="13"/>
  <c r="N38" i="13"/>
  <c r="N50" i="13"/>
  <c r="N46" i="13"/>
  <c r="N41" i="13"/>
  <c r="N37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5" i="13"/>
  <c r="N26" i="13"/>
  <c r="H45" i="16"/>
  <c r="H44" i="16"/>
  <c r="I44" i="16"/>
  <c r="I43" i="16"/>
  <c r="H40" i="16"/>
  <c r="K44" i="16"/>
  <c r="K43" i="16"/>
  <c r="K39" i="16"/>
  <c r="K41" i="16"/>
  <c r="J41" i="16"/>
  <c r="J39" i="16"/>
  <c r="J40" i="16"/>
  <c r="K38" i="16"/>
  <c r="E33" i="10" s="1"/>
  <c r="J43" i="16"/>
  <c r="I45" i="16"/>
  <c r="I39" i="16"/>
  <c r="J38" i="16"/>
  <c r="H43" i="16"/>
  <c r="H41" i="16"/>
  <c r="J45" i="16"/>
  <c r="K45" i="16"/>
  <c r="I40" i="16"/>
  <c r="C35" i="10" s="1"/>
  <c r="I41" i="16"/>
  <c r="H39" i="16"/>
  <c r="H38" i="16"/>
  <c r="I38" i="16"/>
  <c r="C33" i="10" s="1"/>
  <c r="J44" i="16"/>
  <c r="N17" i="14"/>
  <c r="N22" i="14"/>
  <c r="N16" i="14"/>
  <c r="M36" i="13"/>
  <c r="L53" i="13"/>
  <c r="N19" i="14"/>
  <c r="N21" i="14"/>
  <c r="M33" i="13"/>
  <c r="O89" i="25" l="1"/>
  <c r="N8" i="25"/>
  <c r="O76" i="25"/>
  <c r="O82" i="25"/>
  <c r="O85" i="25"/>
  <c r="O77" i="25"/>
  <c r="O80" i="25"/>
  <c r="O91" i="25"/>
  <c r="O74" i="25"/>
  <c r="O81" i="25"/>
  <c r="O73" i="25"/>
  <c r="O96" i="25"/>
  <c r="O108" i="25"/>
  <c r="O70" i="25"/>
  <c r="O99" i="25"/>
  <c r="O90" i="25"/>
  <c r="O79" i="25"/>
  <c r="O78" i="25"/>
  <c r="O75" i="25"/>
  <c r="O93" i="25"/>
  <c r="O6" i="25" s="1"/>
  <c r="O98" i="25"/>
  <c r="O104" i="25"/>
  <c r="O103" i="25"/>
  <c r="O105" i="25"/>
  <c r="O100" i="25"/>
  <c r="O102" i="25"/>
  <c r="O101" i="25"/>
  <c r="O7" i="25" s="1"/>
  <c r="O107" i="25"/>
  <c r="O94" i="25"/>
  <c r="O83" i="25"/>
  <c r="O95" i="25"/>
  <c r="O84" i="25"/>
  <c r="O72" i="25"/>
  <c r="O88" i="25"/>
  <c r="P45" i="25"/>
  <c r="P49" i="25"/>
  <c r="P31" i="25"/>
  <c r="P27" i="25"/>
  <c r="P51" i="25"/>
  <c r="P36" i="25"/>
  <c r="P29" i="25"/>
  <c r="P55" i="25"/>
  <c r="P59" i="25"/>
  <c r="P63" i="25"/>
  <c r="P60" i="25"/>
  <c r="Q2" i="25"/>
  <c r="P65" i="25"/>
  <c r="P44" i="25"/>
  <c r="P38" i="25"/>
  <c r="P54" i="25"/>
  <c r="P46" i="25"/>
  <c r="P50" i="25"/>
  <c r="P35" i="25"/>
  <c r="P30" i="25"/>
  <c r="P53" i="25"/>
  <c r="P32" i="25"/>
  <c r="P37" i="25"/>
  <c r="P56" i="25"/>
  <c r="P64" i="25"/>
  <c r="P26" i="25"/>
  <c r="P69" i="25" s="1"/>
  <c r="P52" i="25"/>
  <c r="P58" i="25"/>
  <c r="P47" i="25"/>
  <c r="P28" i="25"/>
  <c r="P39" i="25"/>
  <c r="P34" i="25"/>
  <c r="P33" i="25"/>
  <c r="P41" i="25"/>
  <c r="P40" i="25"/>
  <c r="P57" i="25"/>
  <c r="P61" i="25"/>
  <c r="P48" i="25"/>
  <c r="P42" i="25"/>
  <c r="P62" i="25"/>
  <c r="O4" i="25"/>
  <c r="O5" i="25" s="1"/>
  <c r="O87" i="25"/>
  <c r="O92" i="25"/>
  <c r="O71" i="25"/>
  <c r="M27" i="13"/>
  <c r="M53" i="13"/>
  <c r="N7" i="13"/>
  <c r="N36" i="13"/>
  <c r="O19" i="14"/>
  <c r="O20" i="14"/>
  <c r="I42" i="16"/>
  <c r="O16" i="14"/>
  <c r="O18" i="14"/>
  <c r="I37" i="16"/>
  <c r="L41" i="16"/>
  <c r="K42" i="16"/>
  <c r="N33" i="13"/>
  <c r="O21" i="14"/>
  <c r="Q2" i="14"/>
  <c r="P4" i="14"/>
  <c r="P15" i="14" s="1"/>
  <c r="P8" i="14"/>
  <c r="P7" i="14"/>
  <c r="P11" i="14"/>
  <c r="P6" i="14"/>
  <c r="P10" i="14"/>
  <c r="P9" i="14"/>
  <c r="P5" i="14"/>
  <c r="L44" i="16"/>
  <c r="N19" i="13"/>
  <c r="N10" i="13"/>
  <c r="P5" i="13"/>
  <c r="O49" i="13"/>
  <c r="O44" i="13"/>
  <c r="O40" i="13"/>
  <c r="O35" i="13"/>
  <c r="O52" i="13"/>
  <c r="O48" i="13"/>
  <c r="O50" i="13"/>
  <c r="O46" i="13"/>
  <c r="O41" i="13"/>
  <c r="O37" i="13"/>
  <c r="O51" i="13"/>
  <c r="O47" i="13"/>
  <c r="O42" i="13"/>
  <c r="O38" i="13"/>
  <c r="O43" i="13"/>
  <c r="O39" i="13"/>
  <c r="O34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7" i="14"/>
  <c r="L38" i="16"/>
  <c r="H37" i="16"/>
  <c r="H42" i="16"/>
  <c r="L43" i="16"/>
  <c r="J42" i="16"/>
  <c r="L39" i="16"/>
  <c r="J37" i="16"/>
  <c r="E32" i="10"/>
  <c r="E40" i="10" s="1"/>
  <c r="K37" i="16"/>
  <c r="L40" i="16"/>
  <c r="L45" i="16"/>
  <c r="N45" i="13"/>
  <c r="O22" i="14"/>
  <c r="P91" i="25" l="1"/>
  <c r="P105" i="25"/>
  <c r="P95" i="25"/>
  <c r="P104" i="25"/>
  <c r="P100" i="25"/>
  <c r="P107" i="25"/>
  <c r="P71" i="25"/>
  <c r="P93" i="25"/>
  <c r="P6" i="25" s="1"/>
  <c r="P90" i="25"/>
  <c r="P101" i="25"/>
  <c r="P7" i="25" s="1"/>
  <c r="P97" i="25"/>
  <c r="P99" i="25"/>
  <c r="P84" i="25"/>
  <c r="P106" i="25"/>
  <c r="P96" i="25"/>
  <c r="P76" i="25"/>
  <c r="P89" i="25"/>
  <c r="P108" i="25"/>
  <c r="P102" i="25"/>
  <c r="P94" i="25"/>
  <c r="O8" i="25"/>
  <c r="P103" i="25"/>
  <c r="P98" i="25"/>
  <c r="I46" i="16"/>
  <c r="P77" i="25"/>
  <c r="P73" i="25"/>
  <c r="P70" i="25"/>
  <c r="P85" i="25"/>
  <c r="P83" i="25"/>
  <c r="P82" i="25"/>
  <c r="P80" i="25"/>
  <c r="P78" i="25"/>
  <c r="P81" i="25"/>
  <c r="Q51" i="25"/>
  <c r="Q46" i="25"/>
  <c r="Q54" i="25"/>
  <c r="Q58" i="25"/>
  <c r="Q62" i="25"/>
  <c r="Q32" i="25"/>
  <c r="Q31" i="25"/>
  <c r="Q37" i="25"/>
  <c r="Q30" i="25"/>
  <c r="Q29" i="25"/>
  <c r="R2" i="25"/>
  <c r="Q49" i="25"/>
  <c r="Q61" i="25"/>
  <c r="Q34" i="25"/>
  <c r="Q52" i="25"/>
  <c r="Q47" i="25"/>
  <c r="Q55" i="25"/>
  <c r="Q59" i="25"/>
  <c r="Q63" i="25"/>
  <c r="Q36" i="25"/>
  <c r="Q35" i="25"/>
  <c r="Q39" i="25"/>
  <c r="Q38" i="25"/>
  <c r="Q40" i="25"/>
  <c r="Q45" i="25"/>
  <c r="Q65" i="25"/>
  <c r="Q50" i="25"/>
  <c r="Q53" i="25"/>
  <c r="Q48" i="25"/>
  <c r="Q56" i="25"/>
  <c r="Q60" i="25"/>
  <c r="Q64" i="25"/>
  <c r="Q26" i="25"/>
  <c r="Q69" i="25" s="1"/>
  <c r="Q27" i="25"/>
  <c r="Q33" i="25"/>
  <c r="Q41" i="25"/>
  <c r="Q44" i="25"/>
  <c r="Q57" i="25"/>
  <c r="Q28" i="25"/>
  <c r="Q42" i="25"/>
  <c r="P72" i="25"/>
  <c r="P74" i="25"/>
  <c r="P75" i="25"/>
  <c r="P4" i="25"/>
  <c r="P5" i="25" s="1"/>
  <c r="P87" i="25"/>
  <c r="P92" i="25"/>
  <c r="P79" i="25"/>
  <c r="P88" i="25"/>
  <c r="N53" i="13"/>
  <c r="P17" i="14"/>
  <c r="K46" i="16"/>
  <c r="N27" i="13"/>
  <c r="J46" i="16"/>
  <c r="O10" i="13"/>
  <c r="L42" i="16"/>
  <c r="O7" i="13"/>
  <c r="L37" i="16"/>
  <c r="H46" i="16"/>
  <c r="P16" i="14"/>
  <c r="P22" i="14"/>
  <c r="R2" i="14"/>
  <c r="Q5" i="14"/>
  <c r="Q9" i="14"/>
  <c r="Q4" i="14"/>
  <c r="Q15" i="14" s="1"/>
  <c r="Q8" i="14"/>
  <c r="Q7" i="14"/>
  <c r="Q11" i="14"/>
  <c r="Q6" i="14"/>
  <c r="Q10" i="14"/>
  <c r="O19" i="13"/>
  <c r="O36" i="13"/>
  <c r="P20" i="14"/>
  <c r="P18" i="14"/>
  <c r="C32" i="10"/>
  <c r="O45" i="13"/>
  <c r="Q5" i="13"/>
  <c r="P50" i="13"/>
  <c r="P46" i="13"/>
  <c r="P41" i="13"/>
  <c r="P37" i="13"/>
  <c r="P44" i="13"/>
  <c r="P40" i="13"/>
  <c r="P51" i="13"/>
  <c r="P47" i="13"/>
  <c r="P42" i="13"/>
  <c r="P38" i="13"/>
  <c r="P35" i="13"/>
  <c r="P52" i="13"/>
  <c r="P48" i="13"/>
  <c r="P43" i="13"/>
  <c r="P39" i="13"/>
  <c r="P34" i="13"/>
  <c r="P49" i="13"/>
  <c r="P12" i="13"/>
  <c r="P16" i="13"/>
  <c r="P21" i="13"/>
  <c r="P25" i="13"/>
  <c r="P11" i="13"/>
  <c r="P15" i="13"/>
  <c r="P20" i="13"/>
  <c r="P24" i="13"/>
  <c r="P8" i="13"/>
  <c r="P9" i="13"/>
  <c r="P14" i="13"/>
  <c r="P18" i="13"/>
  <c r="P23" i="13"/>
  <c r="P13" i="13"/>
  <c r="P17" i="13"/>
  <c r="P22" i="13"/>
  <c r="P26" i="13"/>
  <c r="O33" i="13"/>
  <c r="P21" i="14"/>
  <c r="P19" i="14"/>
  <c r="P8" i="25" l="1"/>
  <c r="Q96" i="25"/>
  <c r="Q107" i="25"/>
  <c r="Q85" i="25"/>
  <c r="D35" i="10"/>
  <c r="G35" i="10" s="1"/>
  <c r="D36" i="10"/>
  <c r="G36" i="10" s="1"/>
  <c r="D34" i="10"/>
  <c r="G34" i="10" s="1"/>
  <c r="D33" i="10"/>
  <c r="G33" i="10" s="1"/>
  <c r="D39" i="10"/>
  <c r="G39" i="10" s="1"/>
  <c r="D38" i="10"/>
  <c r="G38" i="10" s="1"/>
  <c r="Q71" i="25"/>
  <c r="Q76" i="25"/>
  <c r="Q84" i="25"/>
  <c r="Q83" i="25"/>
  <c r="Q79" i="25"/>
  <c r="Q90" i="25"/>
  <c r="Q80" i="25"/>
  <c r="Q101" i="25"/>
  <c r="Q7" i="25" s="1"/>
  <c r="Q103" i="25"/>
  <c r="Q93" i="25"/>
  <c r="Q6" i="25" s="1"/>
  <c r="Q81" i="25"/>
  <c r="Q106" i="25"/>
  <c r="Q95" i="25"/>
  <c r="R44" i="25"/>
  <c r="R48" i="25"/>
  <c r="R54" i="25"/>
  <c r="R58" i="25"/>
  <c r="R62" i="25"/>
  <c r="R29" i="25"/>
  <c r="R36" i="25"/>
  <c r="R40" i="25"/>
  <c r="R53" i="25"/>
  <c r="R42" i="25"/>
  <c r="S2" i="25"/>
  <c r="R45" i="25"/>
  <c r="R49" i="25"/>
  <c r="R55" i="25"/>
  <c r="R59" i="25"/>
  <c r="R63" i="25"/>
  <c r="R33" i="25"/>
  <c r="R28" i="25"/>
  <c r="R52" i="25"/>
  <c r="R27" i="25"/>
  <c r="R30" i="25"/>
  <c r="R34" i="25"/>
  <c r="R41" i="25"/>
  <c r="R26" i="25"/>
  <c r="R69" i="25" s="1"/>
  <c r="R61" i="25"/>
  <c r="R32" i="25"/>
  <c r="R51" i="25"/>
  <c r="R31" i="25"/>
  <c r="R46" i="25"/>
  <c r="R50" i="25"/>
  <c r="R56" i="25"/>
  <c r="R60" i="25"/>
  <c r="R64" i="25"/>
  <c r="R37" i="25"/>
  <c r="R35" i="25"/>
  <c r="R38" i="25"/>
  <c r="R47" i="25"/>
  <c r="R57" i="25"/>
  <c r="R65" i="25"/>
  <c r="R39" i="25"/>
  <c r="Q74" i="25"/>
  <c r="Q97" i="25"/>
  <c r="Q100" i="25"/>
  <c r="Q70" i="25"/>
  <c r="Q99" i="25"/>
  <c r="Q108" i="25"/>
  <c r="Q82" i="25"/>
  <c r="Q102" i="25"/>
  <c r="Q77" i="25"/>
  <c r="Q72" i="25"/>
  <c r="Q75" i="25"/>
  <c r="Q89" i="25"/>
  <c r="Q4" i="25"/>
  <c r="Q5" i="25" s="1"/>
  <c r="Q92" i="25"/>
  <c r="Q87" i="25"/>
  <c r="Q91" i="25"/>
  <c r="Q88" i="25"/>
  <c r="Q78" i="25"/>
  <c r="Q98" i="25"/>
  <c r="Q104" i="25"/>
  <c r="Q73" i="25"/>
  <c r="Q105" i="25"/>
  <c r="Q94" i="25"/>
  <c r="Q17" i="14"/>
  <c r="L46" i="16"/>
  <c r="P7" i="13"/>
  <c r="P33" i="13"/>
  <c r="O27" i="13"/>
  <c r="O53" i="13"/>
  <c r="C40" i="10"/>
  <c r="P19" i="13"/>
  <c r="P36" i="13"/>
  <c r="R5" i="13"/>
  <c r="Q51" i="13"/>
  <c r="Q47" i="13"/>
  <c r="Q42" i="13"/>
  <c r="Q38" i="13"/>
  <c r="Q37" i="13"/>
  <c r="Q52" i="13"/>
  <c r="Q48" i="13"/>
  <c r="Q43" i="13"/>
  <c r="Q39" i="13"/>
  <c r="Q34" i="13"/>
  <c r="Q50" i="13"/>
  <c r="Q46" i="13"/>
  <c r="Q41" i="13"/>
  <c r="Q49" i="13"/>
  <c r="Q44" i="13"/>
  <c r="Q40" i="13"/>
  <c r="Q35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22" i="14"/>
  <c r="Q20" i="14"/>
  <c r="Q18" i="14"/>
  <c r="Q16" i="14"/>
  <c r="P10" i="13"/>
  <c r="P45" i="13"/>
  <c r="Q21" i="14"/>
  <c r="Q19" i="14"/>
  <c r="S2" i="14"/>
  <c r="R6" i="14"/>
  <c r="R10" i="14"/>
  <c r="R5" i="14"/>
  <c r="R9" i="14"/>
  <c r="R4" i="14"/>
  <c r="R15" i="14" s="1"/>
  <c r="R8" i="14"/>
  <c r="R11" i="14"/>
  <c r="R7" i="14"/>
  <c r="R90" i="25" l="1"/>
  <c r="R104" i="25"/>
  <c r="R100" i="25"/>
  <c r="R91" i="25"/>
  <c r="R82" i="25"/>
  <c r="R107" i="25"/>
  <c r="R103" i="25"/>
  <c r="R93" i="25"/>
  <c r="R6" i="25" s="1"/>
  <c r="R89" i="25"/>
  <c r="R106" i="25"/>
  <c r="R88" i="25"/>
  <c r="R108" i="25"/>
  <c r="R99" i="25"/>
  <c r="R98" i="25"/>
  <c r="R81" i="25"/>
  <c r="R74" i="25"/>
  <c r="D32" i="10"/>
  <c r="G32" i="10" s="1"/>
  <c r="R80" i="25"/>
  <c r="Q8" i="25"/>
  <c r="R75" i="25"/>
  <c r="R77" i="25"/>
  <c r="R71" i="25"/>
  <c r="R85" i="25"/>
  <c r="R72" i="25"/>
  <c r="R73" i="25"/>
  <c r="R76" i="25"/>
  <c r="R96" i="25"/>
  <c r="R105" i="25"/>
  <c r="R4" i="25"/>
  <c r="R5" i="25" s="1"/>
  <c r="R92" i="25"/>
  <c r="R87" i="25"/>
  <c r="R70" i="25"/>
  <c r="R83" i="25"/>
  <c r="R101" i="25"/>
  <c r="R7" i="25" s="1"/>
  <c r="R78" i="25"/>
  <c r="R94" i="25"/>
  <c r="R84" i="25"/>
  <c r="R95" i="25"/>
  <c r="R102" i="25"/>
  <c r="S48" i="25"/>
  <c r="S51" i="25"/>
  <c r="S26" i="25"/>
  <c r="S69" i="25" s="1"/>
  <c r="S57" i="25"/>
  <c r="S61" i="25"/>
  <c r="S65" i="25"/>
  <c r="S29" i="25"/>
  <c r="S41" i="25"/>
  <c r="S40" i="25"/>
  <c r="S44" i="25"/>
  <c r="S60" i="25"/>
  <c r="S36" i="25"/>
  <c r="T2" i="25"/>
  <c r="S45" i="25"/>
  <c r="S49" i="25"/>
  <c r="S52" i="25"/>
  <c r="S54" i="25"/>
  <c r="S58" i="25"/>
  <c r="S62" i="25"/>
  <c r="S30" i="25"/>
  <c r="S33" i="25"/>
  <c r="S28" i="25"/>
  <c r="S32" i="25"/>
  <c r="S63" i="25"/>
  <c r="S37" i="25"/>
  <c r="S31" i="25"/>
  <c r="X2" i="25"/>
  <c r="S47" i="25"/>
  <c r="S64" i="25"/>
  <c r="S39" i="25"/>
  <c r="S46" i="25"/>
  <c r="S50" i="25"/>
  <c r="S53" i="25"/>
  <c r="S55" i="25"/>
  <c r="S59" i="25"/>
  <c r="S34" i="25"/>
  <c r="S35" i="25"/>
  <c r="S27" i="25"/>
  <c r="S56" i="25"/>
  <c r="S38" i="25"/>
  <c r="S42" i="25"/>
  <c r="R79" i="25"/>
  <c r="R97" i="25"/>
  <c r="Q7" i="13"/>
  <c r="P53" i="13"/>
  <c r="P27" i="13"/>
  <c r="R22" i="14"/>
  <c r="R16" i="14"/>
  <c r="Q45" i="13"/>
  <c r="D37" i="10"/>
  <c r="G37" i="10" s="1"/>
  <c r="Q10" i="13"/>
  <c r="S5" i="13"/>
  <c r="K53" i="16" s="1"/>
  <c r="E48" i="10" s="1"/>
  <c r="R52" i="13"/>
  <c r="R48" i="13"/>
  <c r="R43" i="13"/>
  <c r="R39" i="13"/>
  <c r="R34" i="13"/>
  <c r="R51" i="13"/>
  <c r="R47" i="13"/>
  <c r="R49" i="13"/>
  <c r="R44" i="13"/>
  <c r="R40" i="13"/>
  <c r="R35" i="13"/>
  <c r="R50" i="13"/>
  <c r="R46" i="13"/>
  <c r="R41" i="13"/>
  <c r="R37" i="13"/>
  <c r="R42" i="13"/>
  <c r="R38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R17" i="14"/>
  <c r="Q33" i="13"/>
  <c r="Q19" i="13"/>
  <c r="R18" i="14"/>
  <c r="R20" i="14"/>
  <c r="T2" i="14"/>
  <c r="S7" i="14"/>
  <c r="S11" i="14"/>
  <c r="S5" i="14"/>
  <c r="S9" i="14"/>
  <c r="S10" i="14"/>
  <c r="S4" i="14"/>
  <c r="S15" i="14" s="1"/>
  <c r="S8" i="14"/>
  <c r="S6" i="14"/>
  <c r="Q36" i="13"/>
  <c r="S99" i="25" l="1"/>
  <c r="R8" i="25"/>
  <c r="S89" i="25"/>
  <c r="S90" i="25"/>
  <c r="S102" i="25"/>
  <c r="S75" i="25"/>
  <c r="S88" i="25"/>
  <c r="S105" i="25"/>
  <c r="S72" i="25"/>
  <c r="S81" i="25"/>
  <c r="S77" i="25"/>
  <c r="S93" i="25"/>
  <c r="S6" i="25" s="1"/>
  <c r="S73" i="25"/>
  <c r="S70" i="25"/>
  <c r="S82" i="25"/>
  <c r="S85" i="25"/>
  <c r="S78" i="25"/>
  <c r="S96" i="25"/>
  <c r="S107" i="25"/>
  <c r="S80" i="25"/>
  <c r="S76" i="25"/>
  <c r="S106" i="25"/>
  <c r="S79" i="25"/>
  <c r="S84" i="25"/>
  <c r="S95" i="25"/>
  <c r="S100" i="25"/>
  <c r="S97" i="25"/>
  <c r="X50" i="25"/>
  <c r="X45" i="25"/>
  <c r="X31" i="25"/>
  <c r="X34" i="25"/>
  <c r="X42" i="25"/>
  <c r="X56" i="25"/>
  <c r="X60" i="25"/>
  <c r="X64" i="25"/>
  <c r="X46" i="25"/>
  <c r="X27" i="25"/>
  <c r="AC2" i="25"/>
  <c r="X49" i="25"/>
  <c r="X54" i="25"/>
  <c r="X58" i="25"/>
  <c r="X37" i="25"/>
  <c r="X30" i="25"/>
  <c r="X55" i="25"/>
  <c r="X63" i="25"/>
  <c r="Y2" i="25"/>
  <c r="X51" i="25"/>
  <c r="X47" i="25"/>
  <c r="X35" i="25"/>
  <c r="X38" i="25"/>
  <c r="X28" i="25"/>
  <c r="X57" i="25"/>
  <c r="X61" i="25"/>
  <c r="X65" i="25"/>
  <c r="X29" i="25"/>
  <c r="X36" i="25"/>
  <c r="X52" i="25"/>
  <c r="X39" i="25"/>
  <c r="X48" i="25"/>
  <c r="X62" i="25"/>
  <c r="X32" i="25"/>
  <c r="X33" i="25"/>
  <c r="X59" i="25"/>
  <c r="X102" i="25" s="1"/>
  <c r="X41" i="25"/>
  <c r="X40" i="25"/>
  <c r="X44" i="25"/>
  <c r="X53" i="25"/>
  <c r="X26" i="25"/>
  <c r="X69" i="25" s="1"/>
  <c r="S103" i="25"/>
  <c r="S98" i="25"/>
  <c r="S74" i="25"/>
  <c r="S71" i="25"/>
  <c r="S101" i="25"/>
  <c r="S4" i="25"/>
  <c r="S5" i="25" s="1"/>
  <c r="S87" i="25"/>
  <c r="S92" i="25"/>
  <c r="S108" i="25"/>
  <c r="S94" i="25"/>
  <c r="T44" i="25"/>
  <c r="T47" i="25"/>
  <c r="T51" i="25"/>
  <c r="T31" i="25"/>
  <c r="T55" i="25"/>
  <c r="T59" i="25"/>
  <c r="T63" i="25"/>
  <c r="T34" i="25"/>
  <c r="T37" i="25"/>
  <c r="T33" i="25"/>
  <c r="T26" i="25"/>
  <c r="T69" i="25" s="1"/>
  <c r="U2" i="25"/>
  <c r="T28" i="25"/>
  <c r="T48" i="25"/>
  <c r="T52" i="25"/>
  <c r="T35" i="25"/>
  <c r="T56" i="25"/>
  <c r="T60" i="25"/>
  <c r="T64" i="25"/>
  <c r="T38" i="25"/>
  <c r="T42" i="25"/>
  <c r="T40" i="25"/>
  <c r="T57" i="25"/>
  <c r="T61" i="25"/>
  <c r="T65" i="25"/>
  <c r="T36" i="25"/>
  <c r="T32" i="25"/>
  <c r="T45" i="25"/>
  <c r="T49" i="25"/>
  <c r="T53" i="25"/>
  <c r="T39" i="25"/>
  <c r="T46" i="25"/>
  <c r="T50" i="25"/>
  <c r="T27" i="25"/>
  <c r="T54" i="25"/>
  <c r="T58" i="25"/>
  <c r="T62" i="25"/>
  <c r="T30" i="25"/>
  <c r="T29" i="25"/>
  <c r="T41" i="25"/>
  <c r="S83" i="25"/>
  <c r="S104" i="25"/>
  <c r="S91" i="25"/>
  <c r="D40" i="10"/>
  <c r="G40" i="10" s="1"/>
  <c r="R7" i="13"/>
  <c r="Q53" i="13"/>
  <c r="Q27" i="13"/>
  <c r="S19" i="14"/>
  <c r="S16" i="14"/>
  <c r="S22" i="14"/>
  <c r="R45" i="13"/>
  <c r="R33" i="13"/>
  <c r="S21" i="14"/>
  <c r="S18" i="14"/>
  <c r="R19" i="13"/>
  <c r="R10" i="13"/>
  <c r="T5" i="13"/>
  <c r="K66" i="16" s="1"/>
  <c r="E61" i="10" s="1"/>
  <c r="S49" i="13"/>
  <c r="S44" i="13"/>
  <c r="S40" i="13"/>
  <c r="S35" i="13"/>
  <c r="S43" i="13"/>
  <c r="S39" i="13"/>
  <c r="S50" i="13"/>
  <c r="S46" i="13"/>
  <c r="S41" i="13"/>
  <c r="S37" i="13"/>
  <c r="S51" i="13"/>
  <c r="S47" i="13"/>
  <c r="S42" i="13"/>
  <c r="S38" i="13"/>
  <c r="S52" i="13"/>
  <c r="S48" i="13"/>
  <c r="S34" i="13"/>
  <c r="J52" i="16"/>
  <c r="H54" i="16"/>
  <c r="I51" i="16"/>
  <c r="C46" i="10" s="1"/>
  <c r="J51" i="16"/>
  <c r="H51" i="16"/>
  <c r="S22" i="13"/>
  <c r="J56" i="16"/>
  <c r="S11" i="13"/>
  <c r="J53" i="16"/>
  <c r="S26" i="13"/>
  <c r="S8" i="13"/>
  <c r="J57" i="16"/>
  <c r="H56" i="16"/>
  <c r="S16" i="13"/>
  <c r="S17" i="13"/>
  <c r="I58" i="16"/>
  <c r="J54" i="16"/>
  <c r="I52" i="16"/>
  <c r="I53" i="16"/>
  <c r="C48" i="10" s="1"/>
  <c r="K58" i="16"/>
  <c r="S25" i="13"/>
  <c r="K56" i="16"/>
  <c r="S9" i="13"/>
  <c r="K54" i="16"/>
  <c r="S12" i="13"/>
  <c r="S14" i="13"/>
  <c r="I54" i="16"/>
  <c r="S18" i="13"/>
  <c r="S24" i="13"/>
  <c r="H52" i="16"/>
  <c r="H57" i="16"/>
  <c r="H58" i="16"/>
  <c r="S20" i="13"/>
  <c r="K57" i="16"/>
  <c r="K52" i="16"/>
  <c r="S13" i="13"/>
  <c r="K51" i="16"/>
  <c r="E46" i="10" s="1"/>
  <c r="S15" i="13"/>
  <c r="S21" i="13"/>
  <c r="H53" i="16"/>
  <c r="J58" i="16"/>
  <c r="I56" i="16"/>
  <c r="I57" i="16"/>
  <c r="S23" i="13"/>
  <c r="S17" i="14"/>
  <c r="S20" i="14"/>
  <c r="U2" i="14"/>
  <c r="T7" i="14"/>
  <c r="T11" i="14"/>
  <c r="T4" i="14"/>
  <c r="T15" i="14" s="1"/>
  <c r="T8" i="14"/>
  <c r="T5" i="14"/>
  <c r="T10" i="14"/>
  <c r="T9" i="14"/>
  <c r="T6" i="14"/>
  <c r="R36" i="13"/>
  <c r="T89" i="25" l="1"/>
  <c r="J17" i="25"/>
  <c r="J16" i="25"/>
  <c r="X105" i="25"/>
  <c r="J13" i="25"/>
  <c r="AL34" i="13"/>
  <c r="T105" i="25"/>
  <c r="X96" i="25"/>
  <c r="T93" i="25"/>
  <c r="T6" i="25" s="1"/>
  <c r="T82" i="25"/>
  <c r="X94" i="25"/>
  <c r="J18" i="25"/>
  <c r="T72" i="25"/>
  <c r="T75" i="25"/>
  <c r="T91" i="25"/>
  <c r="T88" i="25"/>
  <c r="T96" i="25"/>
  <c r="T103" i="25"/>
  <c r="T90" i="25"/>
  <c r="X100" i="25"/>
  <c r="X98" i="25"/>
  <c r="X97" i="25"/>
  <c r="T97" i="25"/>
  <c r="T101" i="25"/>
  <c r="T7" i="25" s="1"/>
  <c r="T100" i="25"/>
  <c r="T107" i="25"/>
  <c r="J14" i="25"/>
  <c r="X108" i="25"/>
  <c r="T84" i="25"/>
  <c r="X95" i="25"/>
  <c r="X104" i="25"/>
  <c r="X106" i="25"/>
  <c r="X101" i="25"/>
  <c r="X7" i="25" s="1"/>
  <c r="T104" i="25"/>
  <c r="T81" i="25"/>
  <c r="T78" i="25"/>
  <c r="T77" i="25"/>
  <c r="T74" i="25"/>
  <c r="X76" i="25"/>
  <c r="X82" i="25"/>
  <c r="X81" i="25"/>
  <c r="X80" i="25"/>
  <c r="X103" i="25"/>
  <c r="X74" i="25"/>
  <c r="T95" i="25"/>
  <c r="T106" i="25"/>
  <c r="T94" i="25"/>
  <c r="X83" i="25"/>
  <c r="X75" i="25"/>
  <c r="X99" i="25"/>
  <c r="X4" i="25"/>
  <c r="X5" i="25" s="1"/>
  <c r="X87" i="25"/>
  <c r="X92" i="25"/>
  <c r="X78" i="25"/>
  <c r="X70" i="25"/>
  <c r="X88" i="25"/>
  <c r="U44" i="25"/>
  <c r="U45" i="25"/>
  <c r="U49" i="25"/>
  <c r="U53" i="25"/>
  <c r="U57" i="25"/>
  <c r="U61" i="25"/>
  <c r="U65" i="25"/>
  <c r="U27" i="25"/>
  <c r="U38" i="25"/>
  <c r="U29" i="25"/>
  <c r="U46" i="25"/>
  <c r="U50" i="25"/>
  <c r="U54" i="25"/>
  <c r="U58" i="25"/>
  <c r="U62" i="25"/>
  <c r="U28" i="25"/>
  <c r="U31" i="25"/>
  <c r="U41" i="25"/>
  <c r="U37" i="25"/>
  <c r="U33" i="25"/>
  <c r="V2" i="25"/>
  <c r="U56" i="25"/>
  <c r="U64" i="25"/>
  <c r="U26" i="25"/>
  <c r="U69" i="25" s="1"/>
  <c r="Z2" i="25"/>
  <c r="U47" i="25"/>
  <c r="U51" i="25"/>
  <c r="U55" i="25"/>
  <c r="U59" i="25"/>
  <c r="U63" i="25"/>
  <c r="U32" i="25"/>
  <c r="U35" i="25"/>
  <c r="U40" i="25"/>
  <c r="U42" i="25"/>
  <c r="U48" i="25"/>
  <c r="U52" i="25"/>
  <c r="U60" i="25"/>
  <c r="U36" i="25"/>
  <c r="U30" i="25"/>
  <c r="U34" i="25"/>
  <c r="U39" i="25"/>
  <c r="Y44" i="25"/>
  <c r="Y53" i="25"/>
  <c r="Y57" i="25"/>
  <c r="Y61" i="25"/>
  <c r="Y65" i="25"/>
  <c r="Y36" i="25"/>
  <c r="Y26" i="25"/>
  <c r="Y69" i="25" s="1"/>
  <c r="Y46" i="25"/>
  <c r="Y39" i="25"/>
  <c r="Y50" i="25"/>
  <c r="Y54" i="25"/>
  <c r="Y58" i="25"/>
  <c r="Y62" i="25"/>
  <c r="Y27" i="25"/>
  <c r="Y45" i="25"/>
  <c r="Y31" i="25"/>
  <c r="Y29" i="25"/>
  <c r="Y42" i="25"/>
  <c r="Y37" i="25"/>
  <c r="Y51" i="25"/>
  <c r="Y55" i="25"/>
  <c r="Y59" i="25"/>
  <c r="Y63" i="25"/>
  <c r="Y28" i="25"/>
  <c r="Y47" i="25"/>
  <c r="Y90" i="25" s="1"/>
  <c r="Y35" i="25"/>
  <c r="Y48" i="25"/>
  <c r="Y30" i="25"/>
  <c r="Y40" i="25"/>
  <c r="AD2" i="25"/>
  <c r="Y52" i="25"/>
  <c r="Y56" i="25"/>
  <c r="Y60" i="25"/>
  <c r="Y64" i="25"/>
  <c r="Y32" i="25"/>
  <c r="Y49" i="25"/>
  <c r="Y34" i="25"/>
  <c r="Y33" i="25"/>
  <c r="Y38" i="25"/>
  <c r="Y41" i="25"/>
  <c r="AC52" i="25"/>
  <c r="AC47" i="25"/>
  <c r="AC55" i="25"/>
  <c r="AC59" i="25"/>
  <c r="AC63" i="25"/>
  <c r="AC32" i="25"/>
  <c r="AC30" i="25"/>
  <c r="AC33" i="25"/>
  <c r="AC37" i="25"/>
  <c r="AC44" i="25"/>
  <c r="AC53" i="25"/>
  <c r="AC48" i="25"/>
  <c r="AC56" i="25"/>
  <c r="AC60" i="25"/>
  <c r="AC64" i="25"/>
  <c r="AC36" i="25"/>
  <c r="AC38" i="25"/>
  <c r="AC40" i="25"/>
  <c r="AC42" i="25"/>
  <c r="AC50" i="25"/>
  <c r="AC45" i="25"/>
  <c r="AC49" i="25"/>
  <c r="AC57" i="25"/>
  <c r="AC61" i="25"/>
  <c r="AC65" i="25"/>
  <c r="AC31" i="25"/>
  <c r="AC39" i="25"/>
  <c r="AC27" i="25"/>
  <c r="AC34" i="25"/>
  <c r="AH2" i="25"/>
  <c r="AC51" i="25"/>
  <c r="AC46" i="25"/>
  <c r="AC54" i="25"/>
  <c r="AC58" i="25"/>
  <c r="AC101" i="25" s="1"/>
  <c r="AC7" i="25" s="1"/>
  <c r="AC62" i="25"/>
  <c r="AC28" i="25"/>
  <c r="AC35" i="25"/>
  <c r="AC41" i="25"/>
  <c r="AC29" i="25"/>
  <c r="AC26" i="25"/>
  <c r="AC69" i="25" s="1"/>
  <c r="T73" i="25"/>
  <c r="T70" i="25"/>
  <c r="T79" i="25"/>
  <c r="T83" i="25"/>
  <c r="T76" i="25"/>
  <c r="T102" i="25"/>
  <c r="J15" i="25"/>
  <c r="S7" i="25"/>
  <c r="S8" i="25" s="1"/>
  <c r="X84" i="25"/>
  <c r="X79" i="25"/>
  <c r="X90" i="25"/>
  <c r="X89" i="25"/>
  <c r="X85" i="25"/>
  <c r="X93" i="25"/>
  <c r="X6" i="25" s="1"/>
  <c r="T108" i="25"/>
  <c r="T85" i="25"/>
  <c r="T99" i="25"/>
  <c r="T71" i="25"/>
  <c r="T80" i="25"/>
  <c r="T98" i="25"/>
  <c r="T4" i="25"/>
  <c r="T5" i="25" s="1"/>
  <c r="T87" i="25"/>
  <c r="T92" i="25"/>
  <c r="X91" i="25"/>
  <c r="X72" i="25"/>
  <c r="X71" i="25"/>
  <c r="X73" i="25"/>
  <c r="X107" i="25"/>
  <c r="X77" i="25"/>
  <c r="T20" i="14"/>
  <c r="AA17" i="14"/>
  <c r="I55" i="16"/>
  <c r="L53" i="16"/>
  <c r="S33" i="13"/>
  <c r="AG33" i="13" s="1"/>
  <c r="T21" i="14"/>
  <c r="T22" i="14"/>
  <c r="T16" i="14"/>
  <c r="T18" i="14"/>
  <c r="L58" i="16"/>
  <c r="R27" i="13"/>
  <c r="T17" i="14"/>
  <c r="AA19" i="14"/>
  <c r="H50" i="16"/>
  <c r="L51" i="16"/>
  <c r="S36" i="13"/>
  <c r="AB33" i="13" s="1"/>
  <c r="R53" i="13"/>
  <c r="T19" i="14"/>
  <c r="V2" i="14"/>
  <c r="U7" i="14"/>
  <c r="U11" i="14"/>
  <c r="U6" i="14"/>
  <c r="U4" i="14"/>
  <c r="U15" i="14" s="1"/>
  <c r="U8" i="14"/>
  <c r="U5" i="14"/>
  <c r="U9" i="14"/>
  <c r="U10" i="14"/>
  <c r="S10" i="13"/>
  <c r="J50" i="16"/>
  <c r="AA18" i="14"/>
  <c r="H55" i="16"/>
  <c r="L56" i="16"/>
  <c r="L57" i="16"/>
  <c r="S7" i="13"/>
  <c r="J55" i="16"/>
  <c r="I50" i="16"/>
  <c r="AL33" i="13"/>
  <c r="S45" i="13"/>
  <c r="U5" i="13"/>
  <c r="T44" i="13"/>
  <c r="T46" i="13"/>
  <c r="T42" i="13"/>
  <c r="T43" i="13"/>
  <c r="J71" i="16"/>
  <c r="I64" i="16"/>
  <c r="C59" i="10" s="1"/>
  <c r="J65" i="16"/>
  <c r="K67" i="16"/>
  <c r="I70" i="16"/>
  <c r="T17" i="13"/>
  <c r="H65" i="16"/>
  <c r="H64" i="16"/>
  <c r="T12" i="13"/>
  <c r="H70" i="16"/>
  <c r="T18" i="13"/>
  <c r="T15" i="13"/>
  <c r="T35" i="13"/>
  <c r="T47" i="13"/>
  <c r="I71" i="16"/>
  <c r="K65" i="16"/>
  <c r="H69" i="16"/>
  <c r="H67" i="16"/>
  <c r="H66" i="16"/>
  <c r="T13" i="13"/>
  <c r="T40" i="13"/>
  <c r="T41" i="13"/>
  <c r="T38" i="13"/>
  <c r="T52" i="13"/>
  <c r="J66" i="16"/>
  <c r="K71" i="16"/>
  <c r="K64" i="16"/>
  <c r="E59" i="10" s="1"/>
  <c r="J69" i="16"/>
  <c r="J64" i="16"/>
  <c r="T21" i="13"/>
  <c r="J70" i="16"/>
  <c r="T23" i="13"/>
  <c r="T11" i="13"/>
  <c r="T22" i="13"/>
  <c r="T25" i="13"/>
  <c r="T39" i="13"/>
  <c r="T14" i="13"/>
  <c r="T16" i="13"/>
  <c r="T34" i="13"/>
  <c r="T37" i="13"/>
  <c r="T51" i="13"/>
  <c r="T48" i="13"/>
  <c r="K69" i="16"/>
  <c r="I65" i="16"/>
  <c r="I69" i="16"/>
  <c r="I67" i="16"/>
  <c r="I66" i="16"/>
  <c r="C61" i="10" s="1"/>
  <c r="T20" i="13"/>
  <c r="H71" i="16"/>
  <c r="T26" i="13"/>
  <c r="J67" i="16"/>
  <c r="T24" i="13"/>
  <c r="T9" i="13"/>
  <c r="T49" i="13"/>
  <c r="T50" i="13"/>
  <c r="K70" i="16"/>
  <c r="T8" i="13"/>
  <c r="E45" i="10"/>
  <c r="E53" i="10" s="1"/>
  <c r="K50" i="16"/>
  <c r="S19" i="13"/>
  <c r="L52" i="16"/>
  <c r="K55" i="16"/>
  <c r="L54" i="16"/>
  <c r="AL35" i="13" l="1"/>
  <c r="Y80" i="25"/>
  <c r="T8" i="25"/>
  <c r="J76" i="16"/>
  <c r="U98" i="25"/>
  <c r="J19" i="25"/>
  <c r="X8" i="25"/>
  <c r="U105" i="25"/>
  <c r="U106" i="25"/>
  <c r="U95" i="25"/>
  <c r="U94" i="25"/>
  <c r="Y85" i="25"/>
  <c r="U107" i="25"/>
  <c r="Y83" i="25"/>
  <c r="U108" i="25"/>
  <c r="Y81" i="25"/>
  <c r="U78" i="25"/>
  <c r="Y76" i="25"/>
  <c r="Y78" i="25"/>
  <c r="Y70" i="25"/>
  <c r="U75" i="25"/>
  <c r="Y77" i="25"/>
  <c r="Y75" i="25"/>
  <c r="U77" i="25"/>
  <c r="U73" i="25"/>
  <c r="Y91" i="25"/>
  <c r="U93" i="25"/>
  <c r="U6" i="25" s="1"/>
  <c r="Y72" i="25"/>
  <c r="U79" i="25"/>
  <c r="U85" i="25"/>
  <c r="U99" i="25"/>
  <c r="U101" i="25"/>
  <c r="U7" i="25" s="1"/>
  <c r="AC89" i="25"/>
  <c r="Y84" i="25"/>
  <c r="Y73" i="25"/>
  <c r="Y71" i="25"/>
  <c r="U82" i="25"/>
  <c r="U103" i="25"/>
  <c r="U102" i="25"/>
  <c r="U97" i="25"/>
  <c r="U100" i="25"/>
  <c r="AC104" i="25"/>
  <c r="AC93" i="25"/>
  <c r="AC6" i="25" s="1"/>
  <c r="AC8" i="25" s="1"/>
  <c r="AC91" i="25"/>
  <c r="Y74" i="25"/>
  <c r="U83" i="25"/>
  <c r="U74" i="25"/>
  <c r="U81" i="25"/>
  <c r="Y88" i="25"/>
  <c r="Y79" i="25"/>
  <c r="AC71" i="25"/>
  <c r="AC102" i="25"/>
  <c r="Y89" i="25"/>
  <c r="AC70" i="25"/>
  <c r="AC79" i="25"/>
  <c r="AC76" i="25"/>
  <c r="Y94" i="25"/>
  <c r="Y101" i="25"/>
  <c r="Y7" i="25" s="1"/>
  <c r="Y104" i="25"/>
  <c r="Z45" i="25"/>
  <c r="Z49" i="25"/>
  <c r="Z52" i="25"/>
  <c r="Z56" i="25"/>
  <c r="Z60" i="25"/>
  <c r="Z64" i="25"/>
  <c r="Z37" i="25"/>
  <c r="Z36" i="25"/>
  <c r="Z30" i="25"/>
  <c r="Z42" i="25"/>
  <c r="AA2" i="25"/>
  <c r="Z34" i="25"/>
  <c r="AE2" i="25"/>
  <c r="Z50" i="25"/>
  <c r="Z93" i="25" s="1"/>
  <c r="Z6" i="25" s="1"/>
  <c r="Z46" i="25"/>
  <c r="Z26" i="25"/>
  <c r="Z69" i="25" s="1"/>
  <c r="Z53" i="25"/>
  <c r="Z57" i="25"/>
  <c r="Z61" i="25"/>
  <c r="Z65" i="25"/>
  <c r="Z27" i="25"/>
  <c r="Z44" i="25"/>
  <c r="Z38" i="25"/>
  <c r="Z47" i="25"/>
  <c r="Z48" i="25"/>
  <c r="Z51" i="25"/>
  <c r="Z55" i="25"/>
  <c r="Z59" i="25"/>
  <c r="Z63" i="25"/>
  <c r="Z33" i="25"/>
  <c r="Z32" i="25"/>
  <c r="Z40" i="25"/>
  <c r="Z39" i="25"/>
  <c r="Z54" i="25"/>
  <c r="Z28" i="25"/>
  <c r="Z35" i="25"/>
  <c r="Z58" i="25"/>
  <c r="Z62" i="25"/>
  <c r="Z105" i="25" s="1"/>
  <c r="Z31" i="25"/>
  <c r="Z29" i="25"/>
  <c r="Z41" i="25"/>
  <c r="V48" i="25"/>
  <c r="V54" i="25"/>
  <c r="V58" i="25"/>
  <c r="V62" i="25"/>
  <c r="V50" i="25"/>
  <c r="V29" i="25"/>
  <c r="V32" i="25"/>
  <c r="V42" i="25"/>
  <c r="V27" i="25"/>
  <c r="V45" i="25"/>
  <c r="V49" i="25"/>
  <c r="V55" i="25"/>
  <c r="V59" i="25"/>
  <c r="V63" i="25"/>
  <c r="V51" i="25"/>
  <c r="V33" i="25"/>
  <c r="V36" i="25"/>
  <c r="V41" i="25"/>
  <c r="V35" i="25"/>
  <c r="V46" i="25"/>
  <c r="V26" i="25"/>
  <c r="V69" i="25" s="1"/>
  <c r="V56" i="25"/>
  <c r="V60" i="25"/>
  <c r="V64" i="25"/>
  <c r="V52" i="25"/>
  <c r="V37" i="25"/>
  <c r="V31" i="25"/>
  <c r="V30" i="25"/>
  <c r="V34" i="25"/>
  <c r="V47" i="25"/>
  <c r="V44" i="25"/>
  <c r="V57" i="25"/>
  <c r="V61" i="25"/>
  <c r="V65" i="25"/>
  <c r="V53" i="25"/>
  <c r="V28" i="25"/>
  <c r="V40" i="25"/>
  <c r="V38" i="25"/>
  <c r="V39" i="25"/>
  <c r="W2" i="25"/>
  <c r="AC72" i="25"/>
  <c r="AC105" i="25"/>
  <c r="AC94" i="25"/>
  <c r="AC82" i="25"/>
  <c r="AC100" i="25"/>
  <c r="AC85" i="25"/>
  <c r="AC107" i="25"/>
  <c r="AC96" i="25"/>
  <c r="AC73" i="25"/>
  <c r="AC98" i="25"/>
  <c r="Y95" i="25"/>
  <c r="Y106" i="25"/>
  <c r="Y97" i="25"/>
  <c r="Y100" i="25"/>
  <c r="U76" i="25"/>
  <c r="U71" i="25"/>
  <c r="U70" i="25"/>
  <c r="U96" i="25"/>
  <c r="AC84" i="25"/>
  <c r="AH55" i="25"/>
  <c r="AH59" i="25"/>
  <c r="AH63" i="25"/>
  <c r="AH48" i="25"/>
  <c r="AH50" i="25"/>
  <c r="AH28" i="25"/>
  <c r="AH35" i="25"/>
  <c r="AH49" i="25"/>
  <c r="AH31" i="25"/>
  <c r="AH30" i="25"/>
  <c r="AH44" i="25"/>
  <c r="AH56" i="25"/>
  <c r="AH60" i="25"/>
  <c r="AH64" i="25"/>
  <c r="AH29" i="25"/>
  <c r="AH51" i="25"/>
  <c r="AH32" i="25"/>
  <c r="AH40" i="25"/>
  <c r="AH34" i="25"/>
  <c r="AH42" i="25"/>
  <c r="AH26" i="25"/>
  <c r="AH69" i="25" s="1"/>
  <c r="AH57" i="25"/>
  <c r="AH61" i="25"/>
  <c r="AH65" i="25"/>
  <c r="AH33" i="25"/>
  <c r="AH52" i="25"/>
  <c r="AH36" i="25"/>
  <c r="AH27" i="25"/>
  <c r="AH54" i="25"/>
  <c r="AH58" i="25"/>
  <c r="AH62" i="25"/>
  <c r="AH46" i="25"/>
  <c r="AH37" i="25"/>
  <c r="AH53" i="25"/>
  <c r="AH45" i="25"/>
  <c r="AH88" i="25" s="1"/>
  <c r="AH38" i="25"/>
  <c r="AH47" i="25"/>
  <c r="AH41" i="25"/>
  <c r="AH39" i="25"/>
  <c r="AM2" i="25"/>
  <c r="AC74" i="25"/>
  <c r="AC83" i="25"/>
  <c r="AC103" i="25"/>
  <c r="AC4" i="25"/>
  <c r="AC5" i="25" s="1"/>
  <c r="AC87" i="25"/>
  <c r="AC92" i="25"/>
  <c r="AC75" i="25"/>
  <c r="AC90" i="25"/>
  <c r="Y107" i="25"/>
  <c r="AD44" i="25"/>
  <c r="AD53" i="25"/>
  <c r="AD47" i="25"/>
  <c r="AD55" i="25"/>
  <c r="AD59" i="25"/>
  <c r="AD63" i="25"/>
  <c r="AD29" i="25"/>
  <c r="AD32" i="25"/>
  <c r="AD42" i="25"/>
  <c r="AD38" i="25"/>
  <c r="AI2" i="25"/>
  <c r="AD50" i="25"/>
  <c r="AD26" i="25"/>
  <c r="AD69" i="25" s="1"/>
  <c r="AD48" i="25"/>
  <c r="AD56" i="25"/>
  <c r="AD60" i="25"/>
  <c r="AD64" i="25"/>
  <c r="AD33" i="25"/>
  <c r="AD36" i="25"/>
  <c r="AD34" i="25"/>
  <c r="AD39" i="25"/>
  <c r="AD51" i="25"/>
  <c r="AD45" i="25"/>
  <c r="AD49" i="25"/>
  <c r="AD57" i="25"/>
  <c r="AD61" i="25"/>
  <c r="AD65" i="25"/>
  <c r="AD37" i="25"/>
  <c r="AD31" i="25"/>
  <c r="AD41" i="25"/>
  <c r="AD35" i="25"/>
  <c r="AD52" i="25"/>
  <c r="AD46" i="25"/>
  <c r="AD54" i="25"/>
  <c r="AD58" i="25"/>
  <c r="AD62" i="25"/>
  <c r="AD27" i="25"/>
  <c r="AD28" i="25"/>
  <c r="AD40" i="25"/>
  <c r="AD30" i="25"/>
  <c r="Y102" i="25"/>
  <c r="Y93" i="25"/>
  <c r="Y6" i="25" s="1"/>
  <c r="Y8" i="25" s="1"/>
  <c r="Y96" i="25"/>
  <c r="U91" i="25"/>
  <c r="U80" i="25"/>
  <c r="U89" i="25"/>
  <c r="Y99" i="25"/>
  <c r="U4" i="25"/>
  <c r="U5" i="25" s="1"/>
  <c r="U92" i="25"/>
  <c r="U87" i="25"/>
  <c r="AC78" i="25"/>
  <c r="AC97" i="25"/>
  <c r="AC77" i="25"/>
  <c r="AC108" i="25"/>
  <c r="AC88" i="25"/>
  <c r="AC81" i="25"/>
  <c r="AC99" i="25"/>
  <c r="AC80" i="25"/>
  <c r="AC106" i="25"/>
  <c r="AC95" i="25"/>
  <c r="Y103" i="25"/>
  <c r="Y98" i="25"/>
  <c r="Y105" i="25"/>
  <c r="Y82" i="25"/>
  <c r="Y108" i="25"/>
  <c r="Y4" i="25"/>
  <c r="Y5" i="25" s="1"/>
  <c r="Y92" i="25"/>
  <c r="Y87" i="25"/>
  <c r="U90" i="25"/>
  <c r="U84" i="25"/>
  <c r="U72" i="25"/>
  <c r="U104" i="25"/>
  <c r="U88" i="25"/>
  <c r="I59" i="16"/>
  <c r="AA20" i="14"/>
  <c r="AG34" i="13"/>
  <c r="AG35" i="13" s="1"/>
  <c r="U21" i="14"/>
  <c r="AB35" i="13"/>
  <c r="S27" i="13"/>
  <c r="AB8" i="13" s="1"/>
  <c r="AB37" i="13"/>
  <c r="S53" i="13"/>
  <c r="AB36" i="13"/>
  <c r="U16" i="14"/>
  <c r="U19" i="14"/>
  <c r="U20" i="14"/>
  <c r="T7" i="13"/>
  <c r="U22" i="14"/>
  <c r="U18" i="14"/>
  <c r="AB38" i="13"/>
  <c r="U17" i="14"/>
  <c r="K59" i="16"/>
  <c r="T33" i="13"/>
  <c r="AB34" i="13"/>
  <c r="L71" i="16"/>
  <c r="I68" i="16"/>
  <c r="L67" i="16"/>
  <c r="L70" i="16"/>
  <c r="L55" i="16"/>
  <c r="T19" i="13"/>
  <c r="T36" i="13"/>
  <c r="T10" i="13"/>
  <c r="J63" i="16"/>
  <c r="H68" i="16"/>
  <c r="L69" i="16"/>
  <c r="H59" i="16"/>
  <c r="L50" i="16"/>
  <c r="K68" i="16"/>
  <c r="J68" i="16"/>
  <c r="L64" i="16"/>
  <c r="H63" i="16"/>
  <c r="V5" i="13"/>
  <c r="U50" i="13"/>
  <c r="U46" i="13"/>
  <c r="U41" i="13"/>
  <c r="U37" i="13"/>
  <c r="U35" i="13"/>
  <c r="U51" i="13"/>
  <c r="U47" i="13"/>
  <c r="U42" i="13"/>
  <c r="U38" i="13"/>
  <c r="U49" i="13"/>
  <c r="U44" i="13"/>
  <c r="U40" i="13"/>
  <c r="U52" i="13"/>
  <c r="U48" i="13"/>
  <c r="U43" i="13"/>
  <c r="U39" i="13"/>
  <c r="U34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W2" i="14"/>
  <c r="V4" i="14"/>
  <c r="V15" i="14" s="1"/>
  <c r="V8" i="14"/>
  <c r="V7" i="14"/>
  <c r="V5" i="14"/>
  <c r="V9" i="14"/>
  <c r="V11" i="14"/>
  <c r="V6" i="14"/>
  <c r="V10" i="14"/>
  <c r="C58" i="10"/>
  <c r="C66" i="10" s="1"/>
  <c r="I63" i="16"/>
  <c r="T45" i="13"/>
  <c r="E58" i="10"/>
  <c r="E66" i="10" s="1"/>
  <c r="K63" i="16"/>
  <c r="L66" i="16"/>
  <c r="L65" i="16"/>
  <c r="C45" i="10"/>
  <c r="J59" i="16"/>
  <c r="AH96" i="25" l="1"/>
  <c r="AH100" i="25"/>
  <c r="K81" i="16"/>
  <c r="L79" i="16"/>
  <c r="L83" i="16"/>
  <c r="L80" i="16"/>
  <c r="L82" i="16"/>
  <c r="H81" i="16"/>
  <c r="L84" i="16"/>
  <c r="L77" i="16"/>
  <c r="H76" i="16"/>
  <c r="J81" i="16"/>
  <c r="J85" i="16" s="1"/>
  <c r="I76" i="16"/>
  <c r="K76" i="16"/>
  <c r="L78" i="16"/>
  <c r="I81" i="16"/>
  <c r="AH80" i="25"/>
  <c r="K72" i="16"/>
  <c r="U33" i="13"/>
  <c r="Z98" i="25"/>
  <c r="AH101" i="25"/>
  <c r="AH7" i="25" s="1"/>
  <c r="AH108" i="25"/>
  <c r="AH99" i="25"/>
  <c r="AD105" i="25"/>
  <c r="AH76" i="25"/>
  <c r="AD70" i="25"/>
  <c r="V96" i="25"/>
  <c r="AD89" i="25"/>
  <c r="AD82" i="25"/>
  <c r="AD74" i="25"/>
  <c r="Z72" i="25"/>
  <c r="AD95" i="25"/>
  <c r="V100" i="25"/>
  <c r="Z78" i="25"/>
  <c r="V108" i="25"/>
  <c r="Z74" i="25"/>
  <c r="AH105" i="25"/>
  <c r="Z71" i="25"/>
  <c r="Z81" i="25"/>
  <c r="Z94" i="25"/>
  <c r="V77" i="25"/>
  <c r="Z97" i="25"/>
  <c r="Z82" i="25"/>
  <c r="V103" i="25"/>
  <c r="V104" i="25"/>
  <c r="AH94" i="25"/>
  <c r="V94" i="25"/>
  <c r="Z83" i="25"/>
  <c r="Z75" i="25"/>
  <c r="Z104" i="25"/>
  <c r="AH95" i="25"/>
  <c r="V83" i="25"/>
  <c r="V95" i="25"/>
  <c r="V102" i="25"/>
  <c r="Z76" i="25"/>
  <c r="Z100" i="25"/>
  <c r="Z107" i="25"/>
  <c r="Z84" i="25"/>
  <c r="U8" i="25"/>
  <c r="AD100" i="25"/>
  <c r="AH84" i="25"/>
  <c r="AD71" i="25"/>
  <c r="AH82" i="25"/>
  <c r="AD101" i="25"/>
  <c r="AD7" i="25" s="1"/>
  <c r="AH81" i="25"/>
  <c r="AH90" i="25"/>
  <c r="AH97" i="25"/>
  <c r="V107" i="25"/>
  <c r="Z101" i="25"/>
  <c r="Z7" i="25" s="1"/>
  <c r="Z8" i="25" s="1"/>
  <c r="AH89" i="25"/>
  <c r="Z102" i="25"/>
  <c r="AD73" i="25"/>
  <c r="AD80" i="25"/>
  <c r="V71" i="25"/>
  <c r="Z106" i="25"/>
  <c r="Z96" i="25"/>
  <c r="Z103" i="25"/>
  <c r="AD83" i="25"/>
  <c r="AD78" i="25"/>
  <c r="AD88" i="25"/>
  <c r="AD90" i="25"/>
  <c r="AH91" i="25"/>
  <c r="V82" i="25"/>
  <c r="Z108" i="25"/>
  <c r="D52" i="10"/>
  <c r="G52" i="10" s="1"/>
  <c r="D46" i="10"/>
  <c r="D49" i="10"/>
  <c r="G49" i="10" s="1"/>
  <c r="M10" i="10" s="1"/>
  <c r="D51" i="10"/>
  <c r="D48" i="10"/>
  <c r="D47" i="10"/>
  <c r="G47" i="10" s="1"/>
  <c r="V74" i="25"/>
  <c r="Z90" i="25"/>
  <c r="Z99" i="25"/>
  <c r="AD97" i="25"/>
  <c r="AD84" i="25"/>
  <c r="AD104" i="25"/>
  <c r="AD94" i="25"/>
  <c r="AD76" i="25"/>
  <c r="AD91" i="25"/>
  <c r="AD81" i="25"/>
  <c r="AD106" i="25"/>
  <c r="AD96" i="25"/>
  <c r="AH104" i="25"/>
  <c r="V81" i="25"/>
  <c r="V99" i="25"/>
  <c r="Z95" i="25"/>
  <c r="AD77" i="25"/>
  <c r="AH103" i="25"/>
  <c r="AH93" i="25"/>
  <c r="AH6" i="25" s="1"/>
  <c r="V73" i="25"/>
  <c r="V98" i="25"/>
  <c r="Z91" i="25"/>
  <c r="Z70" i="25"/>
  <c r="AD107" i="25"/>
  <c r="AD85" i="25"/>
  <c r="AD102" i="25"/>
  <c r="AD4" i="25"/>
  <c r="AD5" i="25" s="1"/>
  <c r="AD92" i="25"/>
  <c r="AD87" i="25"/>
  <c r="AH83" i="25"/>
  <c r="AH107" i="25"/>
  <c r="AH73" i="25"/>
  <c r="AH71" i="25"/>
  <c r="AH102" i="25"/>
  <c r="V79" i="25"/>
  <c r="V70" i="25"/>
  <c r="V93" i="25"/>
  <c r="V6" i="25" s="1"/>
  <c r="V91" i="25"/>
  <c r="Z4" i="25"/>
  <c r="Z5" i="25" s="1"/>
  <c r="Z87" i="25"/>
  <c r="Z92" i="25"/>
  <c r="Z85" i="25"/>
  <c r="AD103" i="25"/>
  <c r="AD93" i="25"/>
  <c r="AD6" i="25" s="1"/>
  <c r="AD75" i="25"/>
  <c r="AD98" i="25"/>
  <c r="AH75" i="25"/>
  <c r="AH74" i="25"/>
  <c r="AH98" i="25"/>
  <c r="W46" i="25"/>
  <c r="W44" i="25"/>
  <c r="W34" i="25"/>
  <c r="W52" i="25"/>
  <c r="W37" i="25"/>
  <c r="W57" i="25"/>
  <c r="W61" i="25"/>
  <c r="W65" i="25"/>
  <c r="W42" i="25"/>
  <c r="W36" i="25"/>
  <c r="W47" i="25"/>
  <c r="W27" i="25"/>
  <c r="W38" i="25"/>
  <c r="W53" i="25"/>
  <c r="W54" i="25"/>
  <c r="W58" i="25"/>
  <c r="W62" i="25"/>
  <c r="W32" i="25"/>
  <c r="W31" i="25"/>
  <c r="W35" i="25"/>
  <c r="AB2" i="25"/>
  <c r="W45" i="25"/>
  <c r="W30" i="25"/>
  <c r="W33" i="25"/>
  <c r="W60" i="25"/>
  <c r="W41" i="25"/>
  <c r="W63" i="25"/>
  <c r="W48" i="25"/>
  <c r="W50" i="25"/>
  <c r="W55" i="25"/>
  <c r="W49" i="25"/>
  <c r="W51" i="25"/>
  <c r="W56" i="25"/>
  <c r="W64" i="25"/>
  <c r="W28" i="25"/>
  <c r="W26" i="25"/>
  <c r="W69" i="25" s="1"/>
  <c r="W29" i="25"/>
  <c r="W59" i="25"/>
  <c r="W39" i="25"/>
  <c r="W40" i="25"/>
  <c r="V89" i="25"/>
  <c r="V76" i="25"/>
  <c r="V85" i="25"/>
  <c r="V105" i="25"/>
  <c r="AE46" i="25"/>
  <c r="AE44" i="25"/>
  <c r="AE52" i="25"/>
  <c r="AE34" i="25"/>
  <c r="AE37" i="25"/>
  <c r="AE42" i="25"/>
  <c r="AE55" i="25"/>
  <c r="AE59" i="25"/>
  <c r="AE63" i="25"/>
  <c r="AE36" i="25"/>
  <c r="AE47" i="25"/>
  <c r="AE27" i="25"/>
  <c r="AE53" i="25"/>
  <c r="AE38" i="25"/>
  <c r="AE32" i="25"/>
  <c r="AE31" i="25"/>
  <c r="AE56" i="25"/>
  <c r="AE60" i="25"/>
  <c r="AE64" i="25"/>
  <c r="AE39" i="25"/>
  <c r="AE48" i="25"/>
  <c r="AE50" i="25"/>
  <c r="AE26" i="25"/>
  <c r="AE69" i="25" s="1"/>
  <c r="AE29" i="25"/>
  <c r="AE41" i="25"/>
  <c r="AE40" i="25"/>
  <c r="AE57" i="25"/>
  <c r="AE61" i="25"/>
  <c r="AE65" i="25"/>
  <c r="AE45" i="25"/>
  <c r="AE49" i="25"/>
  <c r="AE51" i="25"/>
  <c r="AE30" i="25"/>
  <c r="AE33" i="25"/>
  <c r="AE35" i="25"/>
  <c r="AE54" i="25"/>
  <c r="AE58" i="25"/>
  <c r="AE62" i="25"/>
  <c r="AE28" i="25"/>
  <c r="AJ2" i="25"/>
  <c r="Z73" i="25"/>
  <c r="Z88" i="25"/>
  <c r="AD108" i="25"/>
  <c r="AD79" i="25"/>
  <c r="AD99" i="25"/>
  <c r="AI48" i="25"/>
  <c r="AI51" i="25"/>
  <c r="AI26" i="25"/>
  <c r="AI69" i="25" s="1"/>
  <c r="AI57" i="25"/>
  <c r="AI61" i="25"/>
  <c r="AI65" i="25"/>
  <c r="AI29" i="25"/>
  <c r="AI36" i="25"/>
  <c r="AI32" i="25"/>
  <c r="AI45" i="25"/>
  <c r="AI49" i="25"/>
  <c r="AI52" i="25"/>
  <c r="AI54" i="25"/>
  <c r="AI58" i="25"/>
  <c r="AI62" i="25"/>
  <c r="AI30" i="25"/>
  <c r="AI33" i="25"/>
  <c r="AI41" i="25"/>
  <c r="AI39" i="25"/>
  <c r="AI46" i="25"/>
  <c r="AI44" i="25"/>
  <c r="AI53" i="25"/>
  <c r="AI55" i="25"/>
  <c r="AI59" i="25"/>
  <c r="AI63" i="25"/>
  <c r="AI34" i="25"/>
  <c r="AI37" i="25"/>
  <c r="AI35" i="25"/>
  <c r="AI31" i="25"/>
  <c r="AI47" i="25"/>
  <c r="AI50" i="25"/>
  <c r="AI27" i="25"/>
  <c r="AI56" i="25"/>
  <c r="AI60" i="25"/>
  <c r="AI64" i="25"/>
  <c r="AI38" i="25"/>
  <c r="AI28" i="25"/>
  <c r="AI40" i="25"/>
  <c r="AI42" i="25"/>
  <c r="AD72" i="25"/>
  <c r="AM47" i="25"/>
  <c r="AM27" i="25"/>
  <c r="AM38" i="25"/>
  <c r="AM54" i="25"/>
  <c r="AM58" i="25"/>
  <c r="AM62" i="25"/>
  <c r="AM32" i="25"/>
  <c r="AM51" i="25"/>
  <c r="AM28" i="25"/>
  <c r="AM35" i="25"/>
  <c r="AM48" i="25"/>
  <c r="AM26" i="25"/>
  <c r="AM69" i="25" s="1"/>
  <c r="AM29" i="25"/>
  <c r="AM55" i="25"/>
  <c r="AM59" i="25"/>
  <c r="AM63" i="25"/>
  <c r="AM41" i="25"/>
  <c r="AM53" i="25"/>
  <c r="AM36" i="25"/>
  <c r="AM45" i="25"/>
  <c r="AM49" i="25"/>
  <c r="AM30" i="25"/>
  <c r="AM33" i="25"/>
  <c r="AM56" i="25"/>
  <c r="AM60" i="25"/>
  <c r="AM64" i="25"/>
  <c r="AM50" i="25"/>
  <c r="AM31" i="25"/>
  <c r="AM39" i="25"/>
  <c r="AM46" i="25"/>
  <c r="AM44" i="25"/>
  <c r="AM34" i="25"/>
  <c r="AM37" i="25"/>
  <c r="AM57" i="25"/>
  <c r="AM61" i="25"/>
  <c r="AM65" i="25"/>
  <c r="AM42" i="25"/>
  <c r="AM40" i="25"/>
  <c r="AM52" i="25"/>
  <c r="AH70" i="25"/>
  <c r="AH85" i="25"/>
  <c r="V4" i="25"/>
  <c r="V5" i="25" s="1"/>
  <c r="V87" i="25"/>
  <c r="V92" i="25"/>
  <c r="V78" i="25"/>
  <c r="V75" i="25"/>
  <c r="V101" i="25"/>
  <c r="V7" i="25" s="1"/>
  <c r="Z77" i="25"/>
  <c r="Z79" i="25"/>
  <c r="AH79" i="25"/>
  <c r="AH77" i="25"/>
  <c r="AH72" i="25"/>
  <c r="AH4" i="25"/>
  <c r="AH5" i="25" s="1"/>
  <c r="AH92" i="25"/>
  <c r="AH87" i="25"/>
  <c r="AH78" i="25"/>
  <c r="AH106" i="25"/>
  <c r="V90" i="25"/>
  <c r="V80" i="25"/>
  <c r="V84" i="25"/>
  <c r="V106" i="25"/>
  <c r="V88" i="25"/>
  <c r="V72" i="25"/>
  <c r="V97" i="25"/>
  <c r="Z89" i="25"/>
  <c r="AA45" i="25"/>
  <c r="AA49" i="25"/>
  <c r="AA55" i="25"/>
  <c r="AA59" i="25"/>
  <c r="AA63" i="25"/>
  <c r="AA34" i="25"/>
  <c r="AA37" i="25"/>
  <c r="AA36" i="25"/>
  <c r="AA44" i="25"/>
  <c r="AA53" i="25"/>
  <c r="AA46" i="25"/>
  <c r="AA27" i="25"/>
  <c r="AA56" i="25"/>
  <c r="AA60" i="25"/>
  <c r="AA64" i="25"/>
  <c r="AA38" i="25"/>
  <c r="AA50" i="25"/>
  <c r="AA41" i="25"/>
  <c r="AA35" i="25"/>
  <c r="AA32" i="25"/>
  <c r="AF2" i="25"/>
  <c r="AA47" i="25"/>
  <c r="AA48" i="25"/>
  <c r="AA54" i="25"/>
  <c r="AA58" i="25"/>
  <c r="AA62" i="25"/>
  <c r="AA30" i="25"/>
  <c r="AA33" i="25"/>
  <c r="AA28" i="25"/>
  <c r="AA39" i="25"/>
  <c r="AA51" i="25"/>
  <c r="AA26" i="25"/>
  <c r="AA69" i="25" s="1"/>
  <c r="AA29" i="25"/>
  <c r="AA42" i="25"/>
  <c r="AA57" i="25"/>
  <c r="AA52" i="25"/>
  <c r="AA61" i="25"/>
  <c r="AA31" i="25"/>
  <c r="AA65" i="25"/>
  <c r="AA40" i="25"/>
  <c r="Z80" i="25"/>
  <c r="T53" i="13"/>
  <c r="I72" i="16"/>
  <c r="AB39" i="13"/>
  <c r="T27" i="13"/>
  <c r="J72" i="16"/>
  <c r="U36" i="13"/>
  <c r="W5" i="13"/>
  <c r="V51" i="13"/>
  <c r="V47" i="13"/>
  <c r="V42" i="13"/>
  <c r="V38" i="13"/>
  <c r="V50" i="13"/>
  <c r="V46" i="13"/>
  <c r="V41" i="13"/>
  <c r="V37" i="13"/>
  <c r="V52" i="13"/>
  <c r="V48" i="13"/>
  <c r="V43" i="13"/>
  <c r="V39" i="13"/>
  <c r="V34" i="13"/>
  <c r="V49" i="13"/>
  <c r="V44" i="13"/>
  <c r="V40" i="13"/>
  <c r="V35" i="13"/>
  <c r="V8" i="13"/>
  <c r="V11" i="13"/>
  <c r="V13" i="13"/>
  <c r="V15" i="13"/>
  <c r="V17" i="13"/>
  <c r="V20" i="13"/>
  <c r="V22" i="13"/>
  <c r="V24" i="13"/>
  <c r="V26" i="13"/>
  <c r="V16" i="13"/>
  <c r="V25" i="13"/>
  <c r="V14" i="13"/>
  <c r="V9" i="13"/>
  <c r="V18" i="13"/>
  <c r="V12" i="13"/>
  <c r="V21" i="13"/>
  <c r="V23" i="13"/>
  <c r="V21" i="14"/>
  <c r="V16" i="14"/>
  <c r="W4" i="14"/>
  <c r="W15" i="14" s="1"/>
  <c r="W8" i="14"/>
  <c r="W7" i="14"/>
  <c r="W5" i="14"/>
  <c r="W9" i="14"/>
  <c r="W11" i="14"/>
  <c r="W6" i="14"/>
  <c r="W10" i="14"/>
  <c r="U19" i="13"/>
  <c r="U10" i="13"/>
  <c r="L63" i="16"/>
  <c r="H72" i="16"/>
  <c r="L68" i="16"/>
  <c r="V20" i="14"/>
  <c r="V17" i="14"/>
  <c r="V18" i="14"/>
  <c r="U7" i="13"/>
  <c r="U45" i="13"/>
  <c r="L59" i="16"/>
  <c r="C53" i="10"/>
  <c r="V22" i="14"/>
  <c r="V19" i="14"/>
  <c r="AH8" i="25" l="1"/>
  <c r="K85" i="16"/>
  <c r="I85" i="16"/>
  <c r="H85" i="16"/>
  <c r="AI78" i="25"/>
  <c r="AI73" i="25"/>
  <c r="L81" i="16"/>
  <c r="L76" i="16"/>
  <c r="AE71" i="25"/>
  <c r="AI85" i="25"/>
  <c r="AE78" i="25"/>
  <c r="AI80" i="25"/>
  <c r="AI81" i="25"/>
  <c r="AI70" i="25"/>
  <c r="AI82" i="25"/>
  <c r="AD8" i="25"/>
  <c r="AA105" i="25"/>
  <c r="K92" i="16"/>
  <c r="W91" i="25"/>
  <c r="AA72" i="25"/>
  <c r="AI90" i="25"/>
  <c r="W90" i="25"/>
  <c r="AM103" i="25"/>
  <c r="W88" i="25"/>
  <c r="AI107" i="25"/>
  <c r="AA94" i="25"/>
  <c r="AM100" i="25"/>
  <c r="AI105" i="25"/>
  <c r="AA71" i="25"/>
  <c r="AE90" i="25"/>
  <c r="AA83" i="25"/>
  <c r="AA108" i="25"/>
  <c r="AA107" i="25"/>
  <c r="AM77" i="25"/>
  <c r="AI102" i="25"/>
  <c r="AE91" i="25"/>
  <c r="L72" i="16"/>
  <c r="AI98" i="25"/>
  <c r="AE88" i="25"/>
  <c r="AA103" i="25"/>
  <c r="AA100" i="25"/>
  <c r="AM74" i="25"/>
  <c r="AI79" i="25"/>
  <c r="AA96" i="25"/>
  <c r="AI93" i="25"/>
  <c r="AI6" i="25" s="1"/>
  <c r="AE105" i="25"/>
  <c r="AE76" i="25"/>
  <c r="W102" i="25"/>
  <c r="W107" i="25"/>
  <c r="AM79" i="25"/>
  <c r="W83" i="25"/>
  <c r="U53" i="13"/>
  <c r="AA104" i="25"/>
  <c r="AA101" i="25"/>
  <c r="AA7" i="25" s="1"/>
  <c r="AA93" i="25"/>
  <c r="AA6" i="25" s="1"/>
  <c r="AM83" i="25"/>
  <c r="AI83" i="25"/>
  <c r="AI103" i="25"/>
  <c r="AI77" i="25"/>
  <c r="AI96" i="25"/>
  <c r="AI84" i="25"/>
  <c r="AM76" i="25"/>
  <c r="AI72" i="25"/>
  <c r="AA95" i="25"/>
  <c r="AM85" i="25"/>
  <c r="AM80" i="25"/>
  <c r="AM82" i="25"/>
  <c r="AI71" i="25"/>
  <c r="AI99" i="25"/>
  <c r="AI74" i="25"/>
  <c r="AI106" i="25"/>
  <c r="AI76" i="25"/>
  <c r="AI95" i="25"/>
  <c r="AA99" i="25"/>
  <c r="AA106" i="25"/>
  <c r="AM89" i="25"/>
  <c r="AM73" i="25"/>
  <c r="AM78" i="25"/>
  <c r="AM70" i="25"/>
  <c r="AI101" i="25"/>
  <c r="AI7" i="25" s="1"/>
  <c r="AI108" i="25"/>
  <c r="AI94" i="25"/>
  <c r="AA97" i="25"/>
  <c r="AA102" i="25"/>
  <c r="AM84" i="25"/>
  <c r="AM72" i="25"/>
  <c r="AM71" i="25"/>
  <c r="AI97" i="25"/>
  <c r="AI75" i="25"/>
  <c r="AI104" i="25"/>
  <c r="D64" i="10"/>
  <c r="G64" i="10" s="1"/>
  <c r="D65" i="10"/>
  <c r="G65" i="10" s="1"/>
  <c r="D62" i="10"/>
  <c r="G62" i="10" s="1"/>
  <c r="D60" i="10"/>
  <c r="G60" i="10" s="1"/>
  <c r="D59" i="10"/>
  <c r="G59" i="10" s="1"/>
  <c r="D61" i="10"/>
  <c r="G61" i="10" s="1"/>
  <c r="AE101" i="25"/>
  <c r="AE7" i="25" s="1"/>
  <c r="AE73" i="25"/>
  <c r="AE83" i="25"/>
  <c r="AA74" i="25"/>
  <c r="AA85" i="25"/>
  <c r="AA82" i="25"/>
  <c r="AA90" i="25"/>
  <c r="AA84" i="25"/>
  <c r="AA77" i="25"/>
  <c r="AM95" i="25"/>
  <c r="AM104" i="25"/>
  <c r="AM4" i="25"/>
  <c r="AM5" i="25" s="1"/>
  <c r="AM87" i="25"/>
  <c r="AM92" i="25"/>
  <c r="AM93" i="25"/>
  <c r="AM102" i="25"/>
  <c r="AM91" i="25"/>
  <c r="AM75" i="25"/>
  <c r="AM81" i="25"/>
  <c r="AJ51" i="25"/>
  <c r="AJ27" i="25"/>
  <c r="AJ48" i="25"/>
  <c r="AJ57" i="25"/>
  <c r="AJ61" i="25"/>
  <c r="AJ65" i="25"/>
  <c r="AJ26" i="25"/>
  <c r="AJ69" i="25" s="1"/>
  <c r="AJ39" i="25"/>
  <c r="AJ41" i="25"/>
  <c r="AJ32" i="25"/>
  <c r="AJ52" i="25"/>
  <c r="AJ31" i="25"/>
  <c r="AJ54" i="25"/>
  <c r="AJ58" i="25"/>
  <c r="AJ62" i="25"/>
  <c r="AJ30" i="25"/>
  <c r="AJ29" i="25"/>
  <c r="AJ45" i="25"/>
  <c r="AJ33" i="25"/>
  <c r="AJ49" i="25"/>
  <c r="AJ53" i="25"/>
  <c r="AJ35" i="25"/>
  <c r="AJ55" i="25"/>
  <c r="AJ59" i="25"/>
  <c r="AJ63" i="25"/>
  <c r="AJ34" i="25"/>
  <c r="AJ37" i="25"/>
  <c r="AJ28" i="25"/>
  <c r="AJ40" i="25"/>
  <c r="AJ46" i="25"/>
  <c r="AJ38" i="25"/>
  <c r="AJ42" i="25"/>
  <c r="AJ47" i="25"/>
  <c r="AJ50" i="25"/>
  <c r="AJ44" i="25"/>
  <c r="AJ56" i="25"/>
  <c r="AJ60" i="25"/>
  <c r="AJ64" i="25"/>
  <c r="AJ36" i="25"/>
  <c r="AE97" i="25"/>
  <c r="AE94" i="25"/>
  <c r="AE104" i="25"/>
  <c r="AE72" i="25"/>
  <c r="AE82" i="25"/>
  <c r="AE74" i="25"/>
  <c r="AE70" i="25"/>
  <c r="AE102" i="25"/>
  <c r="AE77" i="25"/>
  <c r="W94" i="25"/>
  <c r="W76" i="25"/>
  <c r="W78" i="25"/>
  <c r="W101" i="25"/>
  <c r="W7" i="25" s="1"/>
  <c r="W70" i="25"/>
  <c r="W108" i="25"/>
  <c r="W95" i="25"/>
  <c r="AF46" i="25"/>
  <c r="AF44" i="25"/>
  <c r="AF53" i="25"/>
  <c r="AF27" i="25"/>
  <c r="AF33" i="25"/>
  <c r="AF56" i="25"/>
  <c r="AF60" i="25"/>
  <c r="AF64" i="25"/>
  <c r="AF41" i="25"/>
  <c r="AF28" i="25"/>
  <c r="AF47" i="25"/>
  <c r="AF50" i="25"/>
  <c r="AF26" i="25"/>
  <c r="AF69" i="25" s="1"/>
  <c r="AF30" i="25"/>
  <c r="AF42" i="25"/>
  <c r="AF57" i="25"/>
  <c r="AF61" i="25"/>
  <c r="AF65" i="25"/>
  <c r="AF29" i="25"/>
  <c r="AF39" i="25"/>
  <c r="AK2" i="25"/>
  <c r="AF48" i="25"/>
  <c r="AF51" i="25"/>
  <c r="AF31" i="25"/>
  <c r="AF34" i="25"/>
  <c r="AF54" i="25"/>
  <c r="AF58" i="25"/>
  <c r="AF62" i="25"/>
  <c r="AF36" i="25"/>
  <c r="AF37" i="25"/>
  <c r="AF45" i="25"/>
  <c r="AF49" i="25"/>
  <c r="AF52" i="25"/>
  <c r="AF35" i="25"/>
  <c r="AF38" i="25"/>
  <c r="AF55" i="25"/>
  <c r="AF59" i="25"/>
  <c r="AF63" i="25"/>
  <c r="AF32" i="25"/>
  <c r="AF40" i="25"/>
  <c r="AA4" i="25"/>
  <c r="AA5" i="25" s="1"/>
  <c r="AA87" i="25"/>
  <c r="AA92" i="25"/>
  <c r="AA88" i="25"/>
  <c r="AM107" i="25"/>
  <c r="AM96" i="25"/>
  <c r="AM98" i="25"/>
  <c r="AM105" i="25"/>
  <c r="AI88" i="25"/>
  <c r="AE100" i="25"/>
  <c r="AE107" i="25"/>
  <c r="AE75" i="25"/>
  <c r="AE98" i="25"/>
  <c r="AE95" i="25"/>
  <c r="W82" i="25"/>
  <c r="W71" i="25"/>
  <c r="W106" i="25"/>
  <c r="W73" i="25"/>
  <c r="W74" i="25"/>
  <c r="W97" i="25"/>
  <c r="W104" i="25"/>
  <c r="W77" i="25"/>
  <c r="AA76" i="25"/>
  <c r="AA75" i="25"/>
  <c r="AA81" i="25"/>
  <c r="AA70" i="25"/>
  <c r="AA79" i="25"/>
  <c r="AM101" i="25"/>
  <c r="AM90" i="25"/>
  <c r="AI4" i="25"/>
  <c r="AI5" i="25" s="1"/>
  <c r="AI87" i="25"/>
  <c r="AI92" i="25"/>
  <c r="AI91" i="25"/>
  <c r="AE93" i="25"/>
  <c r="AE6" i="25" s="1"/>
  <c r="AE103" i="25"/>
  <c r="AE81" i="25"/>
  <c r="AE79" i="25"/>
  <c r="AE85" i="25"/>
  <c r="AE4" i="25"/>
  <c r="AE5" i="25" s="1"/>
  <c r="AE87" i="25"/>
  <c r="AE92" i="25"/>
  <c r="W98" i="25"/>
  <c r="W84" i="25"/>
  <c r="W75" i="25"/>
  <c r="W96" i="25"/>
  <c r="W79" i="25"/>
  <c r="W100" i="25"/>
  <c r="W4" i="25"/>
  <c r="W5" i="25" s="1"/>
  <c r="W92" i="25"/>
  <c r="W87" i="25"/>
  <c r="V8" i="25"/>
  <c r="AA73" i="25"/>
  <c r="AA91" i="25"/>
  <c r="AA78" i="25"/>
  <c r="AA89" i="25"/>
  <c r="AA80" i="25"/>
  <c r="AA98" i="25"/>
  <c r="AM108" i="25"/>
  <c r="AM99" i="25"/>
  <c r="AM88" i="25"/>
  <c r="AM106" i="25"/>
  <c r="AM94" i="25"/>
  <c r="AM97" i="25"/>
  <c r="AI89" i="25"/>
  <c r="AI100" i="25"/>
  <c r="AE108" i="25"/>
  <c r="AE84" i="25"/>
  <c r="AE99" i="25"/>
  <c r="AE96" i="25"/>
  <c r="AE106" i="25"/>
  <c r="AE80" i="25"/>
  <c r="AE89" i="25"/>
  <c r="W72" i="25"/>
  <c r="W99" i="25"/>
  <c r="W93" i="25"/>
  <c r="W6" i="25" s="1"/>
  <c r="W103" i="25"/>
  <c r="AB46" i="25"/>
  <c r="AB31" i="25"/>
  <c r="AB55" i="25"/>
  <c r="AB59" i="25"/>
  <c r="AB63" i="25"/>
  <c r="AB34" i="25"/>
  <c r="AB37" i="25"/>
  <c r="AB50" i="25"/>
  <c r="AB41" i="25"/>
  <c r="AB51" i="25"/>
  <c r="AB60" i="25"/>
  <c r="AB38" i="25"/>
  <c r="AB42" i="25"/>
  <c r="AB26" i="25"/>
  <c r="AB69" i="25" s="1"/>
  <c r="AB47" i="25"/>
  <c r="AB35" i="25"/>
  <c r="AB56" i="25"/>
  <c r="AB64" i="25"/>
  <c r="AB52" i="25"/>
  <c r="AB62" i="25"/>
  <c r="AB44" i="25"/>
  <c r="AB48" i="25"/>
  <c r="AB39" i="25"/>
  <c r="AB57" i="25"/>
  <c r="AB61" i="25"/>
  <c r="AB65" i="25"/>
  <c r="AB27" i="25"/>
  <c r="AB53" i="25"/>
  <c r="AB28" i="25"/>
  <c r="AB33" i="25"/>
  <c r="AG2" i="25"/>
  <c r="AB49" i="25"/>
  <c r="AB45" i="25"/>
  <c r="AB88" i="25" s="1"/>
  <c r="AB54" i="25"/>
  <c r="AB58" i="25"/>
  <c r="AB30" i="25"/>
  <c r="AB40" i="25"/>
  <c r="AB29" i="25"/>
  <c r="AB32" i="25"/>
  <c r="AB36" i="25"/>
  <c r="W105" i="25"/>
  <c r="W81" i="25"/>
  <c r="W85" i="25"/>
  <c r="W80" i="25"/>
  <c r="W89" i="25"/>
  <c r="W20" i="14"/>
  <c r="W21" i="14"/>
  <c r="W22" i="14"/>
  <c r="W19" i="14"/>
  <c r="U27" i="13"/>
  <c r="W16" i="14"/>
  <c r="W17" i="14"/>
  <c r="V36" i="13"/>
  <c r="W39" i="13"/>
  <c r="W34" i="13"/>
  <c r="W46" i="13"/>
  <c r="W51" i="13"/>
  <c r="I97" i="16"/>
  <c r="K97" i="16"/>
  <c r="K91" i="16"/>
  <c r="K96" i="16"/>
  <c r="W26" i="13"/>
  <c r="W21" i="13"/>
  <c r="W11" i="13"/>
  <c r="I93" i="16"/>
  <c r="W16" i="13"/>
  <c r="W9" i="13"/>
  <c r="W20" i="13"/>
  <c r="W23" i="13"/>
  <c r="W18" i="13"/>
  <c r="W52" i="13"/>
  <c r="W49" i="13"/>
  <c r="W41" i="13"/>
  <c r="W37" i="13"/>
  <c r="W38" i="13"/>
  <c r="H91" i="16"/>
  <c r="J97" i="16"/>
  <c r="J95" i="16"/>
  <c r="H90" i="16"/>
  <c r="W25" i="13"/>
  <c r="H97" i="16"/>
  <c r="W8" i="13"/>
  <c r="I90" i="16"/>
  <c r="W15" i="13"/>
  <c r="J92" i="16"/>
  <c r="I91" i="16"/>
  <c r="H95" i="16"/>
  <c r="I92" i="16"/>
  <c r="W14" i="13"/>
  <c r="W43" i="13"/>
  <c r="W40" i="13"/>
  <c r="W50" i="13"/>
  <c r="W42" i="13"/>
  <c r="H93" i="16"/>
  <c r="K95" i="16"/>
  <c r="W22" i="13"/>
  <c r="W17" i="13"/>
  <c r="W48" i="13"/>
  <c r="W44" i="13"/>
  <c r="W47" i="13"/>
  <c r="W35" i="13"/>
  <c r="H92" i="16"/>
  <c r="J91" i="16"/>
  <c r="K93" i="16"/>
  <c r="J90" i="16"/>
  <c r="W24" i="13"/>
  <c r="I95" i="16"/>
  <c r="J96" i="16"/>
  <c r="W13" i="13"/>
  <c r="J93" i="16"/>
  <c r="K90" i="16"/>
  <c r="I96" i="16"/>
  <c r="H96" i="16"/>
  <c r="W12" i="13"/>
  <c r="W18" i="14"/>
  <c r="G48" i="10"/>
  <c r="M9" i="10" s="1"/>
  <c r="V19" i="13"/>
  <c r="V10" i="13"/>
  <c r="D45" i="10"/>
  <c r="G45" i="10" s="1"/>
  <c r="M8" i="10" s="1"/>
  <c r="G46" i="10"/>
  <c r="D50" i="10"/>
  <c r="G50" i="10" s="1"/>
  <c r="M11" i="10" s="1"/>
  <c r="G51" i="10"/>
  <c r="V7" i="13"/>
  <c r="V45" i="13"/>
  <c r="V33" i="13"/>
  <c r="L85" i="16" l="1"/>
  <c r="Q111" i="16"/>
  <c r="J111" i="16"/>
  <c r="K110" i="16"/>
  <c r="R110" i="16"/>
  <c r="I112" i="16"/>
  <c r="P112" i="16"/>
  <c r="J106" i="16"/>
  <c r="Q106" i="16"/>
  <c r="H105" i="16"/>
  <c r="O105" i="16"/>
  <c r="E74" i="10"/>
  <c r="K107" i="16"/>
  <c r="R107" i="16"/>
  <c r="H107" i="16"/>
  <c r="O107" i="16"/>
  <c r="J110" i="16"/>
  <c r="Q110" i="16"/>
  <c r="J112" i="16"/>
  <c r="Q112" i="16"/>
  <c r="I108" i="16"/>
  <c r="P108" i="16"/>
  <c r="K112" i="16"/>
  <c r="R112" i="16"/>
  <c r="H108" i="16"/>
  <c r="O108" i="16"/>
  <c r="Q105" i="16"/>
  <c r="J105" i="16"/>
  <c r="I111" i="16"/>
  <c r="P111" i="16"/>
  <c r="C74" i="10"/>
  <c r="I107" i="16"/>
  <c r="P107" i="16"/>
  <c r="H106" i="16"/>
  <c r="O106" i="16"/>
  <c r="C72" i="10"/>
  <c r="I105" i="16"/>
  <c r="P105" i="16"/>
  <c r="H112" i="16"/>
  <c r="O112" i="16"/>
  <c r="H111" i="16"/>
  <c r="O111" i="16"/>
  <c r="E72" i="10"/>
  <c r="E71" i="10" s="1"/>
  <c r="R105" i="16"/>
  <c r="K105" i="16"/>
  <c r="H110" i="16"/>
  <c r="O110" i="16"/>
  <c r="I110" i="16"/>
  <c r="P110" i="16"/>
  <c r="K108" i="16"/>
  <c r="R108" i="16"/>
  <c r="J108" i="16"/>
  <c r="Q108" i="16"/>
  <c r="I106" i="16"/>
  <c r="P106" i="16"/>
  <c r="K106" i="16"/>
  <c r="R106" i="16"/>
  <c r="J107" i="16"/>
  <c r="Q107" i="16"/>
  <c r="K111" i="16"/>
  <c r="R111" i="16"/>
  <c r="AI8" i="25"/>
  <c r="K16" i="25"/>
  <c r="AF98" i="25"/>
  <c r="AB104" i="25"/>
  <c r="AB97" i="25"/>
  <c r="AA8" i="25"/>
  <c r="AB72" i="25"/>
  <c r="AF83" i="25"/>
  <c r="AF75" i="25"/>
  <c r="AJ93" i="25"/>
  <c r="AJ6" i="25" s="1"/>
  <c r="AF77" i="25"/>
  <c r="AF81" i="25"/>
  <c r="AF78" i="25"/>
  <c r="AF91" i="25"/>
  <c r="AJ76" i="25"/>
  <c r="W8" i="25"/>
  <c r="AJ81" i="25"/>
  <c r="AJ107" i="25"/>
  <c r="AF80" i="25"/>
  <c r="AJ103" i="25"/>
  <c r="AJ106" i="25"/>
  <c r="AF79" i="25"/>
  <c r="AJ99" i="25"/>
  <c r="AJ102" i="25"/>
  <c r="AJ79" i="25"/>
  <c r="AJ77" i="25"/>
  <c r="AJ80" i="25"/>
  <c r="AB76" i="25"/>
  <c r="AF101" i="25"/>
  <c r="AF7" i="25" s="1"/>
  <c r="AJ78" i="25"/>
  <c r="AB83" i="25"/>
  <c r="AB71" i="25"/>
  <c r="AF106" i="25"/>
  <c r="AJ83" i="25"/>
  <c r="AJ85" i="25"/>
  <c r="AJ71" i="25"/>
  <c r="AJ72" i="25"/>
  <c r="AJ89" i="25"/>
  <c r="AE8" i="25"/>
  <c r="AF88" i="25"/>
  <c r="AB101" i="25"/>
  <c r="AB7" i="25" s="1"/>
  <c r="AF74" i="25"/>
  <c r="AF82" i="25"/>
  <c r="AJ98" i="25"/>
  <c r="AJ105" i="25"/>
  <c r="AB108" i="25"/>
  <c r="AB91" i="25"/>
  <c r="AF72" i="25"/>
  <c r="AF85" i="25"/>
  <c r="AF90" i="25"/>
  <c r="AJ96" i="25"/>
  <c r="AB79" i="25"/>
  <c r="AB73" i="25"/>
  <c r="AF102" i="25"/>
  <c r="AB75" i="25"/>
  <c r="AG51" i="25"/>
  <c r="AG46" i="25"/>
  <c r="AG55" i="25"/>
  <c r="AG59" i="25"/>
  <c r="AG63" i="25"/>
  <c r="AG32" i="25"/>
  <c r="AG35" i="25"/>
  <c r="AG37" i="25"/>
  <c r="AG30" i="25"/>
  <c r="AG40" i="25"/>
  <c r="AG60" i="25"/>
  <c r="AG36" i="25"/>
  <c r="AG33" i="25"/>
  <c r="AG38" i="25"/>
  <c r="AG45" i="25"/>
  <c r="AG31" i="25"/>
  <c r="AG52" i="25"/>
  <c r="AG47" i="25"/>
  <c r="AG56" i="25"/>
  <c r="AG64" i="25"/>
  <c r="AG49" i="25"/>
  <c r="AG58" i="25"/>
  <c r="AG29" i="25"/>
  <c r="AG44" i="25"/>
  <c r="AG53" i="25"/>
  <c r="AG48" i="25"/>
  <c r="AG57" i="25"/>
  <c r="AG61" i="25"/>
  <c r="AG65" i="25"/>
  <c r="AG26" i="25"/>
  <c r="AG69" i="25" s="1"/>
  <c r="AG34" i="25"/>
  <c r="AG42" i="25"/>
  <c r="AG41" i="25"/>
  <c r="AG54" i="25"/>
  <c r="AG62" i="25"/>
  <c r="AG27" i="25"/>
  <c r="AG50" i="25"/>
  <c r="AG28" i="25"/>
  <c r="AG39" i="25"/>
  <c r="AL2" i="25"/>
  <c r="AB70" i="25"/>
  <c r="AB82" i="25"/>
  <c r="AB95" i="25"/>
  <c r="AB90" i="25"/>
  <c r="AB103" i="25"/>
  <c r="AB80" i="25"/>
  <c r="AB98" i="25"/>
  <c r="AF105" i="25"/>
  <c r="AF100" i="25"/>
  <c r="AF93" i="25"/>
  <c r="AF6" i="25" s="1"/>
  <c r="AF107" i="25"/>
  <c r="AF70" i="25"/>
  <c r="AJ4" i="25"/>
  <c r="AJ5" i="25" s="1"/>
  <c r="AJ92" i="25"/>
  <c r="AJ87" i="25"/>
  <c r="AJ95" i="25"/>
  <c r="AJ91" i="25"/>
  <c r="AM6" i="25"/>
  <c r="K14" i="25"/>
  <c r="K13" i="25"/>
  <c r="K17" i="25"/>
  <c r="AB107" i="25"/>
  <c r="AB94" i="25"/>
  <c r="AB77" i="25"/>
  <c r="AB74" i="25"/>
  <c r="AF94" i="25"/>
  <c r="AF103" i="25"/>
  <c r="AF96" i="25"/>
  <c r="AJ88" i="25"/>
  <c r="AJ101" i="25"/>
  <c r="AJ7" i="25" s="1"/>
  <c r="AJ75" i="25"/>
  <c r="AJ108" i="25"/>
  <c r="AJ70" i="25"/>
  <c r="AB4" i="25"/>
  <c r="AB5" i="25" s="1"/>
  <c r="AB87" i="25"/>
  <c r="AB92" i="25"/>
  <c r="AB99" i="25"/>
  <c r="AB85" i="25"/>
  <c r="AB84" i="25"/>
  <c r="AB106" i="25"/>
  <c r="AB89" i="25"/>
  <c r="K18" i="25"/>
  <c r="AF97" i="25"/>
  <c r="AF108" i="25"/>
  <c r="AF73" i="25"/>
  <c r="AF71" i="25"/>
  <c r="AF99" i="25"/>
  <c r="AF4" i="25"/>
  <c r="AF5" i="25" s="1"/>
  <c r="AF92" i="25"/>
  <c r="AF87" i="25"/>
  <c r="AJ90" i="25"/>
  <c r="AJ97" i="25"/>
  <c r="AJ84" i="25"/>
  <c r="AJ104" i="25"/>
  <c r="AJ94" i="25"/>
  <c r="AB96" i="25"/>
  <c r="AB100" i="25"/>
  <c r="AB105" i="25"/>
  <c r="AB78" i="25"/>
  <c r="AB81" i="25"/>
  <c r="AB93" i="25"/>
  <c r="AB6" i="25" s="1"/>
  <c r="AB102" i="25"/>
  <c r="AM7" i="25"/>
  <c r="K15" i="25"/>
  <c r="AF95" i="25"/>
  <c r="AK47" i="25"/>
  <c r="AK51" i="25"/>
  <c r="AK55" i="25"/>
  <c r="AK59" i="25"/>
  <c r="AK63" i="25"/>
  <c r="AK32" i="25"/>
  <c r="AK35" i="25"/>
  <c r="AK41" i="25"/>
  <c r="AK37" i="25"/>
  <c r="AK29" i="25"/>
  <c r="AK44" i="25"/>
  <c r="AK48" i="25"/>
  <c r="AK52" i="25"/>
  <c r="AK56" i="25"/>
  <c r="AK60" i="25"/>
  <c r="AK64" i="25"/>
  <c r="AK36" i="25"/>
  <c r="AK30" i="25"/>
  <c r="AK40" i="25"/>
  <c r="AK42" i="25"/>
  <c r="AK39" i="25"/>
  <c r="AK45" i="25"/>
  <c r="AK49" i="25"/>
  <c r="AK53" i="25"/>
  <c r="AK57" i="25"/>
  <c r="AK61" i="25"/>
  <c r="AK65" i="25"/>
  <c r="AK27" i="25"/>
  <c r="AK38" i="25"/>
  <c r="AK26" i="25"/>
  <c r="AK69" i="25" s="1"/>
  <c r="AK34" i="25"/>
  <c r="AK33" i="25"/>
  <c r="AK46" i="25"/>
  <c r="AK50" i="25"/>
  <c r="AK54" i="25"/>
  <c r="AK58" i="25"/>
  <c r="AK62" i="25"/>
  <c r="AK28" i="25"/>
  <c r="AK31" i="25"/>
  <c r="AF104" i="25"/>
  <c r="AF84" i="25"/>
  <c r="AF76" i="25"/>
  <c r="AF89" i="25"/>
  <c r="AJ73" i="25"/>
  <c r="AJ74" i="25"/>
  <c r="AJ82" i="25"/>
  <c r="AJ100" i="25"/>
  <c r="AM34" i="13"/>
  <c r="K94" i="16"/>
  <c r="I94" i="16"/>
  <c r="J94" i="16"/>
  <c r="D63" i="10"/>
  <c r="G63" i="10" s="1"/>
  <c r="AB19" i="14"/>
  <c r="AB18" i="14"/>
  <c r="D58" i="10"/>
  <c r="V27" i="13"/>
  <c r="V53" i="13"/>
  <c r="M12" i="10"/>
  <c r="L92" i="16"/>
  <c r="W7" i="13"/>
  <c r="L97" i="16"/>
  <c r="AB17" i="14"/>
  <c r="K89" i="16"/>
  <c r="L95" i="16"/>
  <c r="H94" i="16"/>
  <c r="I89" i="16"/>
  <c r="H89" i="16"/>
  <c r="L90" i="16"/>
  <c r="W33" i="13"/>
  <c r="AH33" i="13" s="1"/>
  <c r="W36" i="13"/>
  <c r="AC34" i="13" s="1"/>
  <c r="L93" i="16"/>
  <c r="D53" i="10"/>
  <c r="G53" i="10" s="1"/>
  <c r="L96" i="16"/>
  <c r="J89" i="16"/>
  <c r="L91" i="16"/>
  <c r="W19" i="13"/>
  <c r="W10" i="13"/>
  <c r="AM33" i="13"/>
  <c r="W45" i="13"/>
  <c r="AK101" i="25" l="1"/>
  <c r="AK7" i="25" s="1"/>
  <c r="AK105" i="25"/>
  <c r="AK100" i="25"/>
  <c r="H104" i="16"/>
  <c r="O104" i="16"/>
  <c r="S106" i="16"/>
  <c r="L106" i="16"/>
  <c r="E79" i="10"/>
  <c r="J109" i="16"/>
  <c r="Q109" i="16"/>
  <c r="K104" i="16"/>
  <c r="R104" i="16"/>
  <c r="J104" i="16"/>
  <c r="Q104" i="16"/>
  <c r="L111" i="16"/>
  <c r="S111" i="16"/>
  <c r="I109" i="16"/>
  <c r="P109" i="16"/>
  <c r="H109" i="16"/>
  <c r="O109" i="16"/>
  <c r="L108" i="16"/>
  <c r="S108" i="16"/>
  <c r="I104" i="16"/>
  <c r="P104" i="16"/>
  <c r="L112" i="16"/>
  <c r="S112" i="16"/>
  <c r="K109" i="16"/>
  <c r="R109" i="16"/>
  <c r="L107" i="16"/>
  <c r="S107" i="16"/>
  <c r="L110" i="16"/>
  <c r="S110" i="16"/>
  <c r="S105" i="16"/>
  <c r="L105" i="16"/>
  <c r="AJ8" i="25"/>
  <c r="AK95" i="25"/>
  <c r="AK90" i="25"/>
  <c r="K19" i="25"/>
  <c r="AG97" i="25"/>
  <c r="AK97" i="25"/>
  <c r="AK89" i="25"/>
  <c r="AK108" i="25"/>
  <c r="AG105" i="25"/>
  <c r="AG108" i="25"/>
  <c r="AG104" i="25"/>
  <c r="AB8" i="25"/>
  <c r="AG100" i="25"/>
  <c r="AF8" i="25"/>
  <c r="AG71" i="25"/>
  <c r="AG93" i="25"/>
  <c r="AG6" i="25" s="1"/>
  <c r="AG96" i="25"/>
  <c r="AK88" i="25"/>
  <c r="AK71" i="25"/>
  <c r="AM35" i="13"/>
  <c r="AG99" i="25"/>
  <c r="AG70" i="25"/>
  <c r="AG85" i="25"/>
  <c r="AG107" i="25"/>
  <c r="AG74" i="25"/>
  <c r="AG79" i="25"/>
  <c r="AG80" i="25"/>
  <c r="AG102" i="25"/>
  <c r="AK93" i="25"/>
  <c r="AK6" i="25" s="1"/>
  <c r="AK104" i="25"/>
  <c r="AK99" i="25"/>
  <c r="AK94" i="25"/>
  <c r="AG82" i="25"/>
  <c r="AG77" i="25"/>
  <c r="AG72" i="25"/>
  <c r="AG103" i="25"/>
  <c r="AG78" i="25"/>
  <c r="AG84" i="25"/>
  <c r="AK81" i="25"/>
  <c r="AK82" i="25"/>
  <c r="AK79" i="25"/>
  <c r="AK80" i="25"/>
  <c r="AK106" i="25"/>
  <c r="AG88" i="25"/>
  <c r="AG98" i="25"/>
  <c r="AK72" i="25"/>
  <c r="AK76" i="25"/>
  <c r="AK70" i="25"/>
  <c r="AK96" i="25"/>
  <c r="AK85" i="25"/>
  <c r="AK107" i="25"/>
  <c r="AK91" i="25"/>
  <c r="AK84" i="25"/>
  <c r="AK102" i="25"/>
  <c r="AM8" i="25"/>
  <c r="AG91" i="25"/>
  <c r="AG101" i="25"/>
  <c r="AG7" i="25" s="1"/>
  <c r="AG90" i="25"/>
  <c r="AG81" i="25"/>
  <c r="AG83" i="25"/>
  <c r="AG75" i="25"/>
  <c r="AG89" i="25"/>
  <c r="AK73" i="25"/>
  <c r="AK75" i="25"/>
  <c r="AL48" i="25"/>
  <c r="AL55" i="25"/>
  <c r="AL59" i="25"/>
  <c r="AL63" i="25"/>
  <c r="AL33" i="25"/>
  <c r="AL32" i="25"/>
  <c r="AL27" i="25"/>
  <c r="AL41" i="25"/>
  <c r="AL50" i="25"/>
  <c r="AL45" i="25"/>
  <c r="AL26" i="25"/>
  <c r="AL69" i="25" s="1"/>
  <c r="AL56" i="25"/>
  <c r="AL60" i="25"/>
  <c r="AL64" i="25"/>
  <c r="AL37" i="25"/>
  <c r="AL36" i="25"/>
  <c r="AL31" i="25"/>
  <c r="AL30" i="25"/>
  <c r="AL52" i="25"/>
  <c r="AL35" i="25"/>
  <c r="AL46" i="25"/>
  <c r="AL49" i="25"/>
  <c r="AL57" i="25"/>
  <c r="AL61" i="25"/>
  <c r="AL65" i="25"/>
  <c r="AL44" i="25"/>
  <c r="AL51" i="25"/>
  <c r="AL40" i="25"/>
  <c r="AL38" i="25"/>
  <c r="AL47" i="25"/>
  <c r="AL54" i="25"/>
  <c r="AL58" i="25"/>
  <c r="AL62" i="25"/>
  <c r="AL29" i="25"/>
  <c r="AL28" i="25"/>
  <c r="AL53" i="25"/>
  <c r="AL42" i="25"/>
  <c r="AL39" i="25"/>
  <c r="AL34" i="25"/>
  <c r="AG4" i="25"/>
  <c r="AG5" i="25" s="1"/>
  <c r="AG87" i="25"/>
  <c r="AG92" i="25"/>
  <c r="AK74" i="25"/>
  <c r="AK77" i="25"/>
  <c r="AK83" i="25"/>
  <c r="AK103" i="25"/>
  <c r="AK4" i="25"/>
  <c r="AK5" i="25" s="1"/>
  <c r="AK92" i="25"/>
  <c r="AK87" i="25"/>
  <c r="AK78" i="25"/>
  <c r="AK98" i="25"/>
  <c r="AG95" i="25"/>
  <c r="AG76" i="25"/>
  <c r="AG73" i="25"/>
  <c r="AG106" i="25"/>
  <c r="AG94" i="25"/>
  <c r="L89" i="16"/>
  <c r="I98" i="16"/>
  <c r="L94" i="16"/>
  <c r="AB20" i="14"/>
  <c r="K98" i="16"/>
  <c r="G58" i="10"/>
  <c r="D66" i="10"/>
  <c r="G66" i="10" s="1"/>
  <c r="W27" i="13"/>
  <c r="AC8" i="13" s="1"/>
  <c r="AC36" i="13"/>
  <c r="AC35" i="13"/>
  <c r="W53" i="13"/>
  <c r="J98" i="16"/>
  <c r="AC38" i="13"/>
  <c r="AC33" i="13"/>
  <c r="C71" i="10"/>
  <c r="AC37" i="13"/>
  <c r="AH34" i="13"/>
  <c r="AH35" i="13" s="1"/>
  <c r="H98" i="16"/>
  <c r="AK8" i="25" l="1"/>
  <c r="AL85" i="25"/>
  <c r="L109" i="16"/>
  <c r="S109" i="16"/>
  <c r="I113" i="16"/>
  <c r="P113" i="16"/>
  <c r="L104" i="16"/>
  <c r="S104" i="16"/>
  <c r="J113" i="16"/>
  <c r="Q113" i="16"/>
  <c r="K113" i="16"/>
  <c r="R113" i="16"/>
  <c r="H113" i="16"/>
  <c r="O113" i="16"/>
  <c r="AG8" i="25"/>
  <c r="AL90" i="25"/>
  <c r="AL73" i="25"/>
  <c r="AL81" i="25"/>
  <c r="AL74" i="25"/>
  <c r="AL83" i="25"/>
  <c r="AL71" i="25"/>
  <c r="AL72" i="25"/>
  <c r="AL77" i="25"/>
  <c r="AL80" i="25"/>
  <c r="AL82" i="25"/>
  <c r="AL78" i="25"/>
  <c r="AL105" i="25"/>
  <c r="AL89" i="25"/>
  <c r="AL108" i="25"/>
  <c r="AL96" i="25"/>
  <c r="AL101" i="25"/>
  <c r="AL7" i="25" s="1"/>
  <c r="AL97" i="25"/>
  <c r="AL94" i="25"/>
  <c r="D72" i="10"/>
  <c r="G72" i="10" s="1"/>
  <c r="D75" i="10"/>
  <c r="G75" i="10" s="1"/>
  <c r="N10" i="10" s="1"/>
  <c r="D74" i="10"/>
  <c r="G74" i="10" s="1"/>
  <c r="N9" i="10" s="1"/>
  <c r="D77" i="10"/>
  <c r="D78" i="10"/>
  <c r="G78" i="10" s="1"/>
  <c r="D73" i="10"/>
  <c r="G73" i="10" s="1"/>
  <c r="AL4" i="25"/>
  <c r="AL5" i="25" s="1"/>
  <c r="AL87" i="25"/>
  <c r="AL92" i="25"/>
  <c r="AL107" i="25"/>
  <c r="AL88" i="25"/>
  <c r="AL75" i="25"/>
  <c r="AL98" i="25"/>
  <c r="AL103" i="25"/>
  <c r="AL93" i="25"/>
  <c r="AL6" i="25" s="1"/>
  <c r="AL76" i="25"/>
  <c r="AL91" i="25"/>
  <c r="AL104" i="25"/>
  <c r="AL79" i="25"/>
  <c r="AL99" i="25"/>
  <c r="AL84" i="25"/>
  <c r="AL106" i="25"/>
  <c r="AL100" i="25"/>
  <c r="AL95" i="25"/>
  <c r="AL70" i="25"/>
  <c r="AL102" i="25"/>
  <c r="AC39" i="13"/>
  <c r="L98" i="16"/>
  <c r="C79" i="10"/>
  <c r="L113" i="16" l="1"/>
  <c r="S113" i="16"/>
  <c r="AL8" i="25"/>
  <c r="D76" i="10"/>
  <c r="G76" i="10" s="1"/>
  <c r="N11" i="10" s="1"/>
  <c r="D71" i="10"/>
  <c r="G71" i="10" s="1"/>
  <c r="N8" i="10" s="1"/>
  <c r="G77" i="10"/>
  <c r="N12" i="10" l="1"/>
  <c r="D79" i="10"/>
  <c r="G79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MONSERAND Alma</author>
  </authors>
  <commentList>
    <comment ref="S24" authorId="0" shapeId="0" xr:uid="{F86CD7AA-0F0A-450A-97D4-56659CCC8F07}">
      <text>
        <r>
          <rPr>
            <b/>
            <sz val="9"/>
            <color indexed="81"/>
            <rFont val="Tahoma"/>
            <family val="2"/>
          </rPr>
          <t>MONSERAND Alma:</t>
        </r>
        <r>
          <rPr>
            <sz val="9"/>
            <color indexed="81"/>
            <rFont val="Tahoma"/>
            <family val="2"/>
          </rPr>
          <t xml:space="preserve">
Année spéciale Covid, le transport sera calibré plutôt sur 2025.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G16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la différence correspond au consommation de gaz du secteur 2201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0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8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<sst xmlns="http://schemas.openxmlformats.org/spreadsheetml/2006/main" count="1547" uniqueCount="536">
  <si>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</si>
  <si>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</si>
  <si>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</si>
  <si>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</si>
  <si>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</si>
  <si>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</si>
  <si>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</si>
  <si>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</si>
  <si>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</si>
  <si>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</si>
  <si>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</si>
  <si>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</si>
  <si>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</si>
  <si>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</si>
  <si>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</si>
  <si>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</si>
  <si>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</si>
  <si>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</si>
  <si>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</si>
  <si>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</si>
  <si>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</si>
  <si>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</si>
  <si>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</si>
  <si>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</si>
  <si>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</si>
  <si>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</si>
  <si>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</si>
  <si>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</si>
  <si>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</si>
  <si>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</si>
  <si>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</si>
  <si>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</si>
  <si>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</si>
  <si>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</si>
  <si>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</si>
  <si>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</si>
  <si>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</si>
  <si>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</si>
  <si>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</si>
  <si>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</si>
  <si>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</si>
  <si>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</si>
  <si>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</si>
  <si>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</si>
  <si>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</si>
  <si>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ER_AUTO_0</t>
  </si>
  <si>
    <t>ER_AUTO_TH_A_0</t>
  </si>
  <si>
    <t>ER_AUTO_TH_B_0</t>
  </si>
  <si>
    <t>ER_AUTO_TH_C_0</t>
  </si>
  <si>
    <t>ER_AUTO_TH_D_0</t>
  </si>
  <si>
    <t>ER_AUTO_TH_E_0</t>
  </si>
  <si>
    <t>ER_AUTO_TH_F_0</t>
  </si>
  <si>
    <t>ER_AUTO_TH_G_0</t>
  </si>
  <si>
    <t>ER_AUTO_ELEC_A_0</t>
  </si>
  <si>
    <t>ER_AUTO_ELEC_B_0</t>
  </si>
  <si>
    <t>ER_AUTO_ELEC_C_0</t>
  </si>
  <si>
    <t>ER_AUTO_ELEC_D_0</t>
  </si>
  <si>
    <t>ER_AUTO_ELEC_E_0</t>
  </si>
  <si>
    <t>ER_AUTO_ELEC_F_0</t>
  </si>
  <si>
    <t>ER_AUTO_ELEC_G_0</t>
  </si>
  <si>
    <t>ER_AUTO_COAL_0</t>
  </si>
  <si>
    <t>ER_AUTO_TH_0</t>
  </si>
  <si>
    <t>ER_AUTO_ELEC_0</t>
  </si>
  <si>
    <t>ER_AUTO_GAS_0</t>
  </si>
  <si>
    <t>ER_NEWAUTO_0</t>
  </si>
  <si>
    <t>ER_NEWAUTO_TH_0</t>
  </si>
  <si>
    <t>ER_NEWAUTO_TH_A_0</t>
  </si>
  <si>
    <t>ER_NEWAUTO_TH_B_0</t>
  </si>
  <si>
    <t>ER_NEWAUTO_TH_C_0</t>
  </si>
  <si>
    <t>ER_NEWAUTO_TH_D_0</t>
  </si>
  <si>
    <t>ER_NEWAUTO_TH_E_0</t>
  </si>
  <si>
    <t>ER_NEWAUTO_TH_F_0</t>
  </si>
  <si>
    <t>ER_NEWAUTO_TH_G_0</t>
  </si>
  <si>
    <t>ER_NEWAUTO_ELEC_0</t>
  </si>
  <si>
    <t>ER_NEWAUTO_ELEC_A_0</t>
  </si>
  <si>
    <t>ER_NEWAUTO_ELEC_B_0</t>
  </si>
  <si>
    <t>ER_NEWAUTO_ELEC_C_0</t>
  </si>
  <si>
    <t>ER_NEWAUTO_ELEC_D_0</t>
  </si>
  <si>
    <t>ER_NEWAUTO_ELEC_E_0</t>
  </si>
  <si>
    <t>ER_NEWAUTO_ELEC_F_0</t>
  </si>
  <si>
    <t>ER_NEWAUTO_ELEC_G_0</t>
  </si>
  <si>
    <t>ER_BUIL_0</t>
  </si>
  <si>
    <t>ER_BUIL_A_0</t>
  </si>
  <si>
    <t>ER_BUIL_B_0</t>
  </si>
  <si>
    <t>ER_BUIL_C_0</t>
  </si>
  <si>
    <t>ER_BUIL_D_0</t>
  </si>
  <si>
    <t>ER_BUIL_E_0</t>
  </si>
  <si>
    <t>ER_BUIL_F_0</t>
  </si>
  <si>
    <t>ER_BUIL_G_0</t>
  </si>
  <si>
    <t>ER_TRANS_PRIVATE_coal_0</t>
  </si>
  <si>
    <t>ER_TRANS_PRIVATE_oil_0</t>
  </si>
  <si>
    <t>ER_TRANS_PRIVATE_elec_0</t>
  </si>
  <si>
    <t>ER_TRANS_PRIVATE_gas_0</t>
  </si>
  <si>
    <t>ER_TRANS_PUBLIC_coal_0</t>
  </si>
  <si>
    <t>ER_TRANS_PUBLIC_oil_0</t>
  </si>
  <si>
    <t>ER_TRANS_PUBLIC_elec_0</t>
  </si>
  <si>
    <t>ER_TRANS_PUBLIC_gas_0</t>
  </si>
  <si>
    <t>ER_RESIDENTIAL_coal_0</t>
  </si>
  <si>
    <t>ER_RESIDENTIAL_oil_0</t>
  </si>
  <si>
    <t>ER_RESIDENTIAL_elec_0</t>
  </si>
  <si>
    <t>ER_RESIDENTIAL_gas_0</t>
  </si>
  <si>
    <t>ER_TERTIARY_coal_0</t>
  </si>
  <si>
    <t>ER_TERTIARY_oil_0</t>
  </si>
  <si>
    <t>ER_TERTIARY_elec_0</t>
  </si>
  <si>
    <t>ER_TERTIARY_gas_0</t>
  </si>
  <si>
    <t>ER_INDUS_coal_0</t>
  </si>
  <si>
    <t>ER_INDUS_oil_0</t>
  </si>
  <si>
    <t>ER_INDUS_elec_0</t>
  </si>
  <si>
    <t>ER_INDUS_gas_0</t>
  </si>
  <si>
    <t>ER_AGRICULTURE_coal_0</t>
  </si>
  <si>
    <t>ER_AGRICULTURE_oil_0</t>
  </si>
  <si>
    <t>ER_AGRICULTURE_elec_0</t>
  </si>
  <si>
    <t>ER_AGRICULTURE_gas_0</t>
  </si>
  <si>
    <t>ER_Oil_0</t>
  </si>
  <si>
    <t>ER_elec_0</t>
  </si>
  <si>
    <t>ER_Gas_0</t>
  </si>
  <si>
    <t>ER_coal_0</t>
  </si>
  <si>
    <t>ER_Total_0</t>
  </si>
  <si>
    <t>electric</t>
  </si>
  <si>
    <t>Combustion</t>
  </si>
  <si>
    <t>ER_Elec_2301_0</t>
  </si>
  <si>
    <t>ER_elec_2302_0</t>
  </si>
  <si>
    <t>ER_Elec_2303_0</t>
  </si>
  <si>
    <t>ER_elec_2304_0</t>
  </si>
  <si>
    <t>ER_Elec_2305_0</t>
  </si>
  <si>
    <t>ER_elec_2306_0</t>
  </si>
  <si>
    <t>ER_Elec_2307_0</t>
  </si>
  <si>
    <t>ER_elec_2308_0</t>
  </si>
  <si>
    <t>ER_oil_2201_0</t>
  </si>
  <si>
    <t>ER_oil_2202_0</t>
  </si>
  <si>
    <t>ER_Gas_2401_0</t>
  </si>
  <si>
    <t>ER_Gas_2402_0</t>
  </si>
  <si>
    <t>ER_Gas_2403_0</t>
  </si>
  <si>
    <t>ER_Gas_2404_0</t>
  </si>
  <si>
    <t>ER_Gas_2405_0</t>
  </si>
  <si>
    <t>ER_Gas_2406_0</t>
  </si>
  <si>
    <t>Q_Mtep_ep_2201_0</t>
  </si>
  <si>
    <t>Q_Mtep_ep_2202_0</t>
  </si>
  <si>
    <t>Q_Mtep_ep_2301_0</t>
  </si>
  <si>
    <t>Q_Mtep_ep_2302_0</t>
  </si>
  <si>
    <t>Q_Mtep_ep_2303_0</t>
  </si>
  <si>
    <t>Q_Mtep_ep_2304_0</t>
  </si>
  <si>
    <t>Q_Mtep_ep_2305_0</t>
  </si>
  <si>
    <t>Q_Mtep_ep_2306_0</t>
  </si>
  <si>
    <t>Q_Mtep_ep_2307_0</t>
  </si>
  <si>
    <t>Q_Mtep_ep_2308_0</t>
  </si>
  <si>
    <t>Q_Mtep_ep_2401_0</t>
  </si>
  <si>
    <t>Q_Mtep_ep_2402_0</t>
  </si>
  <si>
    <t>Q_Mtep_ep_2403_0</t>
  </si>
  <si>
    <t>Q_Mtep_ep_2404_0</t>
  </si>
  <si>
    <t>Q_Mtep_ep_2405_0</t>
  </si>
  <si>
    <t>Q_Mtep_ep_2406_0</t>
  </si>
  <si>
    <t>Q_Mtep_ep_21_0</t>
  </si>
  <si>
    <t>Industry non energetic uses</t>
  </si>
  <si>
    <t>Q_Mtep_indus_21_0</t>
  </si>
  <si>
    <t>Q_Mtep_indus_22_0</t>
  </si>
  <si>
    <t>Q_Mtep_indus_23_0</t>
  </si>
  <si>
    <t>Q_Mtep_indus_24_0</t>
  </si>
  <si>
    <t>gas biogas biomass</t>
  </si>
  <si>
    <t>fuel and biofuel</t>
  </si>
  <si>
    <t>Hors bois domestique non marchand, avec consommation à double usage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</si>
  <si>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</si>
  <si>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</si>
  <si>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</si>
  <si>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</si>
  <si>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</si>
  <si>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</si>
  <si>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</si>
  <si>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</si>
  <si>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</si>
  <si>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</si>
  <si>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</si>
  <si>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</si>
  <si>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</si>
  <si>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</si>
  <si>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</si>
  <si>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</si>
  <si>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</si>
  <si>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</si>
  <si>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</si>
  <si>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</si>
  <si>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</si>
  <si>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</si>
  <si>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</si>
  <si>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</si>
  <si>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TEND</t>
  </si>
  <si>
    <t>ER_AUTO_0/1000</t>
  </si>
  <si>
    <t>ER_AUTO_ELEC_0/ER_AUTO_0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</si>
  <si>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</si>
  <si>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</si>
  <si>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</si>
  <si>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</si>
  <si>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</si>
  <si>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</si>
  <si>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ER_NEWAUTO_ELEC_0/ER_NEWAUTO_0</t>
  </si>
  <si>
    <t>ER_NEWAUTO_ELEC_A_0/ER_NEWAUTO_0</t>
  </si>
  <si>
    <t>ER_NEWAUTO_ELEC_B_0/ER_NEWAUTO_0</t>
  </si>
  <si>
    <t>ER_NEWAUTO_ELEC_C_0/ER_NEWAUTO_0</t>
  </si>
  <si>
    <t>ER_NEWAUTO_ELEC_D_0/ER_NEWAUTO_0</t>
  </si>
  <si>
    <t>ER_NEWAUTO_ELEC_E_0/ER_NEWAUTO_0</t>
  </si>
  <si>
    <t>ER_NEWAUTO_ELEC_F_0/ER_NEWAUTO_0</t>
  </si>
  <si>
    <t>ER_NEWAUTO_ELEC_G_0/ER_NEWAUTO_0</t>
  </si>
  <si>
    <t>ER_NEWAUTO_TH_0/ER_NEWAUTO_0</t>
  </si>
  <si>
    <t>ER_NEWAUTO_TH_A_0/ER_NEWAUTO_0</t>
  </si>
  <si>
    <t>ER_NEWAUTO_TH_B_0/ER_NEWAUTO_0</t>
  </si>
  <si>
    <t>ER_NEWAUTO_TH_C_0/ER_NEWAUTO_0</t>
  </si>
  <si>
    <t>ER_NEWAUTO_TH_D_0/ER_NEWAUTO_0</t>
  </si>
  <si>
    <t>ER_NEWAUTO_TH_E_0/ER_NEWAUTO_0</t>
  </si>
  <si>
    <t>ER_NEWAUTO_TH_F_0/ER_NEWAUTO_0</t>
  </si>
  <si>
    <t>ER_NEWAUTO_TH_G_0/ER_NEWAUTO_0</t>
  </si>
  <si>
    <t>ER_AUTO_COAL_0/ER_AUTO_0</t>
  </si>
  <si>
    <t>ER_AUTO_TH_0/ER_AUTO_0</t>
  </si>
  <si>
    <t>ER_AUTO_GAS_0/ER_AUTO_0</t>
  </si>
  <si>
    <t>ER_AUTO_ELEC_A_0/ER_AUTO_0</t>
  </si>
  <si>
    <t>ER_AUTO_ELEC_B_0/ER_AUTO_0</t>
  </si>
  <si>
    <t>ER_AUTO_ELEC_C_0/ER_AUTO_0</t>
  </si>
  <si>
    <t>ER_AUTO_ELEC_D_0/ER_AUTO_0</t>
  </si>
  <si>
    <t>ER_AUTO_ELEC_E_0/ER_AUTO_0</t>
  </si>
  <si>
    <t>ER_AUTO_ELEC_F_0/ER_AUTO_0</t>
  </si>
  <si>
    <t>ER_AUTO_ELEC_G_0/ER_AUTO_0</t>
  </si>
  <si>
    <t>ER_AUTO_TH_A_0/ER_AUTO_0</t>
  </si>
  <si>
    <t>ER_AUTO_TH_B_0/ER_AUTO_0</t>
  </si>
  <si>
    <t>ER_AUTO_TH_C_0/ER_AUTO_0</t>
  </si>
  <si>
    <t>ER_AUTO_TH_D_0/ER_AUTO_0</t>
  </si>
  <si>
    <t>ER_AUTO_TH_E_0/ER_AUTO_0</t>
  </si>
  <si>
    <t>ER_AUTO_TH_F_0/ER_AUTO_0</t>
  </si>
  <si>
    <t>ER_AUTO_TH_G_0/ER_AUTO_0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</si>
  <si>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</si>
  <si>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</si>
  <si>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</si>
  <si>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</si>
  <si>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</si>
  <si>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</si>
  <si>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</si>
  <si>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</si>
  <si>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</si>
  <si>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</si>
  <si>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</si>
  <si>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</si>
  <si>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</si>
  <si>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</si>
  <si>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</si>
  <si>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</si>
  <si>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</si>
  <si>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</si>
  <si>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</si>
  <si>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</si>
  <si>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</si>
  <si>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</si>
  <si>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1) Copier-coller sorties Eviews en B2
2) veillez à ce que les données commencent en 2004
3) modifier le scénario si besoin en B1</t>
  </si>
  <si>
    <t>Différences en 2050 résultant des modifs de chocs</t>
  </si>
  <si>
    <t>Ecarts par rapport à la cible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</si>
  <si>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</si>
  <si>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</si>
  <si>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</si>
  <si>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</si>
  <si>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</si>
  <si>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</si>
  <si>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</si>
  <si>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</si>
  <si>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</si>
  <si>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</si>
  <si>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</si>
  <si>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</si>
  <si>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</si>
  <si>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</si>
  <si>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</si>
  <si>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</si>
  <si>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</si>
  <si>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</si>
  <si>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</si>
  <si>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</si>
  <si>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</si>
  <si>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</si>
  <si>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</si>
  <si>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</si>
  <si>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</si>
  <si>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</si>
  <si>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</si>
  <si>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</si>
  <si>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Industry</t>
  </si>
  <si>
    <t>Industry energetic uses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</si>
  <si>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</si>
  <si>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</si>
  <si>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</si>
  <si>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</si>
  <si>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</si>
  <si>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</si>
  <si>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</si>
  <si>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</si>
  <si>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</si>
  <si>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</si>
  <si>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</si>
  <si>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</si>
  <si>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</si>
  <si>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</si>
  <si>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</si>
  <si>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</si>
  <si>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</si>
  <si>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</si>
  <si>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</si>
  <si>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</si>
  <si>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</si>
  <si>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</si>
  <si>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</si>
  <si>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</si>
  <si>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</si>
  <si>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</si>
  <si>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</si>
  <si>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</si>
  <si>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</si>
  <si>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</si>
  <si>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</si>
  <si>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</si>
  <si>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</si>
  <si>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</si>
  <si>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</si>
  <si>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</si>
  <si>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</si>
  <si>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</si>
  <si>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</si>
  <si>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</si>
  <si>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</si>
  <si>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</si>
  <si>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</si>
  <si>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</si>
  <si>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</si>
  <si>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</si>
  <si>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</si>
  <si>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</si>
  <si>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</si>
  <si>
    <t>ER_OIL_0</t>
  </si>
  <si>
    <t>ER_OIL_2201_0</t>
  </si>
  <si>
    <t>ER_OIL_2202_0</t>
  </si>
  <si>
    <t>ER_ELEC_2301_0</t>
  </si>
  <si>
    <t>ER_ELEC_2302_0</t>
  </si>
  <si>
    <t>ER_ELEC_2303_0</t>
  </si>
  <si>
    <t>ER_ELEC_2304_0</t>
  </si>
  <si>
    <t>ER_ELEC_2305_0</t>
  </si>
  <si>
    <t>ER_ELEC_2306_0</t>
  </si>
  <si>
    <t>ER_ELEC_2307_0</t>
  </si>
  <si>
    <t>ER_ELEC_2308_0</t>
  </si>
  <si>
    <t>ER_ELEC_0</t>
  </si>
  <si>
    <t>ER_GAS_0</t>
  </si>
  <si>
    <t>ER_GAS_2401_0</t>
  </si>
  <si>
    <t>ER_GAS_2402_0</t>
  </si>
  <si>
    <t>ER_GAS_2403_0</t>
  </si>
  <si>
    <t>ER_GAS_2404_0</t>
  </si>
  <si>
    <t>ER_GAS_2405_0</t>
  </si>
  <si>
    <t>ER_GAS_2406_0</t>
  </si>
  <si>
    <t>ER_COAL_0</t>
  </si>
  <si>
    <t>ER_TOTAL_0</t>
  </si>
  <si>
    <t>ER_AGRICULTURE_0</t>
  </si>
  <si>
    <t>ER_INDUS_0</t>
  </si>
  <si>
    <t>ER_RESIDENTIAL_0</t>
  </si>
  <si>
    <t>ER_TERTIARY_0</t>
  </si>
  <si>
    <t>ER_TRANS_PRIVATE_0</t>
  </si>
  <si>
    <t>ER_TRANS_PUBLIC_0</t>
  </si>
  <si>
    <t>ER_AGRICULTURE_COAL_0</t>
  </si>
  <si>
    <t>ER_INDUS_COAL_0</t>
  </si>
  <si>
    <t>ER_RESIDENTIAL_COAL_0</t>
  </si>
  <si>
    <t>ER_TERTIARY_COAL_0</t>
  </si>
  <si>
    <t>ER_TRANS_PRIVATE_COAL_0</t>
  </si>
  <si>
    <t>ER_TRANS_PUBLIC_COAL_0</t>
  </si>
  <si>
    <t>ER_AGRICULTURE_OIL_0</t>
  </si>
  <si>
    <t>ER_INDUS_OIL_0</t>
  </si>
  <si>
    <t>ER_RESIDENTIAL_OIL_0</t>
  </si>
  <si>
    <t>ER_TERTIARY_OIL_0</t>
  </si>
  <si>
    <t>ER_TRANS_PRIVATE_OIL_0</t>
  </si>
  <si>
    <t>ER_TRANS_PUBLIC_OIL_0</t>
  </si>
  <si>
    <t>ER_AGRICULTURE_ELEC_0</t>
  </si>
  <si>
    <t>ER_INDUS_ELEC_0</t>
  </si>
  <si>
    <t>ER_RESIDENTIAL_ELEC_0</t>
  </si>
  <si>
    <t>ER_TERTIARY_ELEC_0</t>
  </si>
  <si>
    <t>ER_TRANS_PRIVATE_ELEC_0</t>
  </si>
  <si>
    <t>ER_TRANS_PUBLIC_ELEC_0</t>
  </si>
  <si>
    <t>ER_AGRICULTURE_GAS_0</t>
  </si>
  <si>
    <t>ER_INDUS_GAS_0</t>
  </si>
  <si>
    <t>ER_RESIDENTIAL_GAS_0</t>
  </si>
  <si>
    <t>ER_TERTIARY_GAS_0</t>
  </si>
  <si>
    <t>ER_TRANS_PRIVATE_GAS_0</t>
  </si>
  <si>
    <t>ER_TRANS_PUBLIC_GAS_0</t>
  </si>
  <si>
    <t>EMS_DC_04_0</t>
  </si>
  <si>
    <t>EMS_DC_05_0</t>
  </si>
  <si>
    <t>EMS_DC_0</t>
  </si>
  <si>
    <t>EMS_HH_0</t>
  </si>
  <si>
    <t>EMS_HH_21_0</t>
  </si>
  <si>
    <t>EMS_HH_21_H01_0</t>
  </si>
  <si>
    <t>EMS_HH_22_0</t>
  </si>
  <si>
    <t>EMS_HH_22_H01_0</t>
  </si>
  <si>
    <t>EMS_HH_24_0</t>
  </si>
  <si>
    <t>EMS_HH_24_H01_0</t>
  </si>
  <si>
    <t>EMS_SEC_TOT_01_0</t>
  </si>
  <si>
    <t>EMS_SEC_TOT_02_0</t>
  </si>
  <si>
    <t>EMS_SEC_TOT_03_0</t>
  </si>
  <si>
    <t>EMS_SEC_TOT_04_0</t>
  </si>
  <si>
    <t>EMS_SEC_TOT_05_0</t>
  </si>
  <si>
    <t>EMS_SEC_TOT_06_0</t>
  </si>
  <si>
    <t>EMS_SEC_TOT_07_0</t>
  </si>
  <si>
    <t>EMS_SEC_TOT_08_0</t>
  </si>
  <si>
    <t>EMS_SEC_TOT_09_0</t>
  </si>
  <si>
    <t>EMS_SEC_TOT_10_0</t>
  </si>
  <si>
    <t>EMS_SEC_TOT_11_0</t>
  </si>
  <si>
    <t>EMS_SEC_TOT_12_0</t>
  </si>
  <si>
    <t>EMS_SEC_TOT_13_0</t>
  </si>
  <si>
    <t>EMS_SEC_TOT_14_0</t>
  </si>
  <si>
    <t>EMS_SEC_TOT_15_0</t>
  </si>
  <si>
    <t>EMS_SEC_TOT_16_0</t>
  </si>
  <si>
    <t>EMS_SEC_TOT_17_0</t>
  </si>
  <si>
    <t>EMS_SEC_TOT_18_0</t>
  </si>
  <si>
    <t>EMS_SEC_TOT_19_0</t>
  </si>
  <si>
    <t>EMS_SEC_TOT_0</t>
  </si>
  <si>
    <t>EMS_SEC_TOT_20_0</t>
  </si>
  <si>
    <t>EMS_SEC_TOT_21_05_0</t>
  </si>
  <si>
    <t>EMS_SEC_TOT_21_06_0</t>
  </si>
  <si>
    <t>EMS_SEC_TOT_21_07_0</t>
  </si>
  <si>
    <t>EMS_SEC_TOT_21_08_0</t>
  </si>
  <si>
    <t>EMS_SEC_TOT_21_10_0</t>
  </si>
  <si>
    <t>EMS_SEC_TOT_21_12_0</t>
  </si>
  <si>
    <t>EMS_SEC_TOT_21_19_0</t>
  </si>
  <si>
    <t>EMS_SEC_TOT_21_20_0</t>
  </si>
  <si>
    <t>EMS_SEC_TOT_21_2304_0</t>
  </si>
  <si>
    <t>EMS_SEC_TOT_2201_0</t>
  </si>
  <si>
    <t>EMS_SEC_TOT_22_01_0</t>
  </si>
  <si>
    <t>EMS_SEC_TOT_22_02_0</t>
  </si>
  <si>
    <t>EMS_SEC_TOT_22_03_0</t>
  </si>
  <si>
    <t>EMS_SEC_TOT_22_04_0</t>
  </si>
  <si>
    <t>EMS_SEC_TOT_22_05_0</t>
  </si>
  <si>
    <t>EMS_SEC_TOT_22_06_0</t>
  </si>
  <si>
    <t>EMS_SEC_TOT_22_07_0</t>
  </si>
  <si>
    <t>EMS_SEC_TOT_22_08_0</t>
  </si>
  <si>
    <t>EMS_SEC_TOT_22_09_0</t>
  </si>
  <si>
    <t>EMS_SEC_TOT_22_12_0</t>
  </si>
  <si>
    <t>EMS_SEC_TOT_22_13_0</t>
  </si>
  <si>
    <t>EMS_SEC_TOT_22_14_0</t>
  </si>
  <si>
    <t>EMS_SEC_TOT_22_15_0</t>
  </si>
  <si>
    <t>EMS_SEC_TOT_22_16_0</t>
  </si>
  <si>
    <t>EMS_SEC_TOT_22_17_0</t>
  </si>
  <si>
    <t>EMS_SEC_TOT_22_18_0</t>
  </si>
  <si>
    <t>EMS_SEC_TOT_22_19_0</t>
  </si>
  <si>
    <t>EMS_SEC_TOT_22_20_0</t>
  </si>
  <si>
    <t>EMS_SEC_TOT_22_2201_0</t>
  </si>
  <si>
    <t>EMS_SEC_TOT_22_2302_0</t>
  </si>
  <si>
    <t>EMS_SEC_TOT_2302_0</t>
  </si>
  <si>
    <t>EMS_SEC_TOT_2303_0</t>
  </si>
  <si>
    <t>EMS_SEC_TOT_2304_0</t>
  </si>
  <si>
    <t>EMS_SEC_TOT_2401_0</t>
  </si>
  <si>
    <t>EMS_SEC_TOT_24_01_0</t>
  </si>
  <si>
    <t>EMS_SEC_TOT_24_02_0</t>
  </si>
  <si>
    <t>EMS_SEC_TOT_24_03_0</t>
  </si>
  <si>
    <t>EMS_SEC_TOT_24_04_0</t>
  </si>
  <si>
    <t>EMS_SEC_TOT_24_05_0</t>
  </si>
  <si>
    <t>EMS_SEC_TOT_24_06_0</t>
  </si>
  <si>
    <t>EMS_SEC_TOT_24_07_0</t>
  </si>
  <si>
    <t>EMS_SEC_TOT_24_08_0</t>
  </si>
  <si>
    <t>EMS_SEC_TOT_24_09_0</t>
  </si>
  <si>
    <t>EMS_SEC_TOT_24_10_0</t>
  </si>
  <si>
    <t>EMS_SEC_TOT_24_11_0</t>
  </si>
  <si>
    <t>EMS_SEC_TOT_24_12_0</t>
  </si>
  <si>
    <t>EMS_SEC_TOT_24_13_0</t>
  </si>
  <si>
    <t>EMS_SEC_TOT_24_14_0</t>
  </si>
  <si>
    <t>EMS_SEC_TOT_24_15_0</t>
  </si>
  <si>
    <t>EMS_SEC_TOT_24_16_0</t>
  </si>
  <si>
    <t>EMS_SEC_TOT_24_17_0</t>
  </si>
  <si>
    <t>EMS_SEC_TOT_24_18_0</t>
  </si>
  <si>
    <t>EMS_SEC_TOT_24_19_0</t>
  </si>
  <si>
    <t>EMS_SEC_TOT_24_20_0</t>
  </si>
  <si>
    <t>EMS_SEC_TOT_24_2201_0</t>
  </si>
  <si>
    <t>EMS_SEC_TOT_24_2303_0</t>
  </si>
  <si>
    <t>EMS_SEC_TOT_24_2401_0</t>
  </si>
  <si>
    <t>EMS_SECSOU_0</t>
  </si>
  <si>
    <t>EMS_SECSOU_21_0</t>
  </si>
  <si>
    <t>EMS_SECSOU_22_0</t>
  </si>
  <si>
    <t>EMS_SECSOU_24_0</t>
  </si>
  <si>
    <t>EMS_SOU_0</t>
  </si>
  <si>
    <t>EMS_SOU_21_0</t>
  </si>
  <si>
    <t>EMS_SOU_22_0</t>
  </si>
  <si>
    <t>EMS_SOU_24_0</t>
  </si>
  <si>
    <t>EMS_TOT_0</t>
  </si>
  <si>
    <t>Q_MTEP_EP_0</t>
  </si>
  <si>
    <t>Q_MTEP_EP_21_0</t>
  </si>
  <si>
    <t>Q_MTEP_EP_21_21_0</t>
  </si>
  <si>
    <t>Q_MTEP_EP_2201_0</t>
  </si>
  <si>
    <t>Q_MTEP_EP_2202_0</t>
  </si>
  <si>
    <t>Q_MTEP_EP_22_2201_0</t>
  </si>
  <si>
    <t>Q_MTEP_EP_22_2202_0</t>
  </si>
  <si>
    <t>Q_MTEP_EP_2301_0</t>
  </si>
  <si>
    <t>Q_MTEP_EP_2302_0</t>
  </si>
  <si>
    <t>Q_MTEP_EP_2303_0</t>
  </si>
  <si>
    <t>Q_MTEP_EP_2304_0</t>
  </si>
  <si>
    <t>Q_MTEP_EP_2305_0</t>
  </si>
  <si>
    <t>Q_MTEP_EP_2306_0</t>
  </si>
  <si>
    <t>Q_MTEP_EP_2307_0</t>
  </si>
  <si>
    <t>Q_MTEP_EP_2308_0</t>
  </si>
  <si>
    <t>Q_MTEP_EP_23_2301_0</t>
  </si>
  <si>
    <t>Q_MTEP_EP_23_2302_0</t>
  </si>
  <si>
    <t>Q_MTEP_EP_23_2303_0</t>
  </si>
  <si>
    <t>Q_MTEP_EP_23_2304_0</t>
  </si>
  <si>
    <t>Q_MTEP_EP_23_2305_0</t>
  </si>
  <si>
    <t>Q_MTEP_EP_23_2306_0</t>
  </si>
  <si>
    <t>Q_MTEP_EP_23_2307_0</t>
  </si>
  <si>
    <t>Q_MTEP_EP_23_2308_0</t>
  </si>
  <si>
    <t>Q_MTEP_EP_2401_0</t>
  </si>
  <si>
    <t>Q_MTEP_EP_2402_0</t>
  </si>
  <si>
    <t>Q_MTEP_EP_2403_0</t>
  </si>
  <si>
    <t>Q_MTEP_EP_2404_0</t>
  </si>
  <si>
    <t>Q_MTEP_EP_2405_0</t>
  </si>
  <si>
    <t>Q_MTEP_EP_2406_0</t>
  </si>
  <si>
    <t>Q_MTEP_EP_24_2401_0</t>
  </si>
  <si>
    <t>Q_MTEP_EP_24_2402_0</t>
  </si>
  <si>
    <t>Q_MTEP_EP_24_2403_0</t>
  </si>
  <si>
    <t>Q_MTEP_EP_24_2404_0</t>
  </si>
  <si>
    <t>Q_MTEP_EP_24_2405_0</t>
  </si>
  <si>
    <t>Q_MTEP_EP_24_2406_0</t>
  </si>
  <si>
    <t>Q_MTEP_INDUS_21_0</t>
  </si>
  <si>
    <t>Q_MTEP_INDUS_22_0</t>
  </si>
  <si>
    <t>Q_MTEP_INDUS_23_0</t>
  </si>
  <si>
    <t>Q_MTEP_INDUS_24_0</t>
  </si>
  <si>
    <t>PHIY_EF_TOT_22_2201_0</t>
  </si>
  <si>
    <t>PHIY_EF_TOT_22_2202_0</t>
  </si>
  <si>
    <t>PHIY_EF_TOT_23_2301_0</t>
  </si>
  <si>
    <t>PHIY_EF_TOT_23_2302_0</t>
  </si>
  <si>
    <t>PHIY_EF_TOT_23_2303_0</t>
  </si>
  <si>
    <t>PHIY_EF_TOT_23_2304_0</t>
  </si>
  <si>
    <t>PHIY_EF_TOT_23_2305_0</t>
  </si>
  <si>
    <t>PHIY_EF_TOT_23_2306_0</t>
  </si>
  <si>
    <t>PHIY_EF_TOT_23_2307_0</t>
  </si>
  <si>
    <t>PHIY_EF_TOT_23_2308_0</t>
  </si>
  <si>
    <t>PHIY_EF_TOT_24_2401_0</t>
  </si>
  <si>
    <t>PHIY_EF_TOT_24_2402_0</t>
  </si>
  <si>
    <t>PHIY_EF_TOT_24_2403_0</t>
  </si>
  <si>
    <t>PHIY_EF_TOT_24_2404_0</t>
  </si>
  <si>
    <t>PHIY_EF_TOT_24_2405_0</t>
  </si>
  <si>
    <t>PHIY_EF_TOT_24_2406_0</t>
  </si>
  <si>
    <t>IC_HH_22_H01_0</t>
  </si>
  <si>
    <t>IC_HH_24_H01_0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</si>
</sst>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#,##0.0"/>
    <numFmt numFmtId="167" formatCode="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275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4" fillId="0" borderId="0" xfId="0" applyFont="1"/>
    <xf numFmtId="0" fontId="5" fillId="0" borderId="0" xfId="0" applyFont="1"/>
    <xf numFmtId="0" fontId="2" fillId="0" borderId="1" xfId="0" applyFont="1" applyBorder="1"/>
    <xf numFmtId="0" fontId="7" fillId="0" borderId="0" xfId="0" applyFont="1" applyAlignment="1">
      <alignment horizontal="left" indent="2"/>
    </xf>
    <xf numFmtId="0" fontId="9" fillId="0" borderId="0" xfId="0" applyFont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0" fillId="0" borderId="0" xfId="0" applyNumberFormat="1"/>
    <xf numFmtId="3" fontId="2" fillId="3" borderId="3" xfId="0" applyNumberFormat="1" applyFont="1" applyFill="1" applyBorder="1" applyAlignment="1">
      <alignment horizontal="right"/>
    </xf>
    <xf numFmtId="0" fontId="2" fillId="0" borderId="0" xfId="0" applyFont="1"/>
    <xf numFmtId="1" fontId="0" fillId="0" borderId="0" xfId="0" applyNumberFormat="1"/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2" fillId="0" borderId="0" xfId="0" applyNumberFormat="1" applyFont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64" fontId="0" fillId="0" borderId="0" xfId="0" applyNumberFormat="1"/>
    <xf numFmtId="1" fontId="11" fillId="6" borderId="4" xfId="0" applyNumberFormat="1" applyFont="1" applyFill="1" applyBorder="1"/>
    <xf numFmtId="1" fontId="16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6" fillId="0" borderId="0" xfId="0" applyFont="1"/>
    <xf numFmtId="0" fontId="2" fillId="0" borderId="0" xfId="0" applyFont="1" applyAlignment="1">
      <alignment horizontal="right"/>
    </xf>
    <xf numFmtId="1" fontId="1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" fontId="11" fillId="0" borderId="0" xfId="0" applyNumberFormat="1" applyFont="1"/>
    <xf numFmtId="1" fontId="2" fillId="0" borderId="0" xfId="0" applyNumberFormat="1" applyFont="1"/>
    <xf numFmtId="164" fontId="14" fillId="0" borderId="0" xfId="0" applyNumberFormat="1" applyFont="1"/>
    <xf numFmtId="1" fontId="13" fillId="0" borderId="0" xfId="0" applyNumberFormat="1" applyFont="1"/>
    <xf numFmtId="2" fontId="2" fillId="0" borderId="0" xfId="0" applyNumberFormat="1" applyFont="1"/>
    <xf numFmtId="165" fontId="2" fillId="0" borderId="0" xfId="1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165" fontId="2" fillId="0" borderId="0" xfId="1" applyNumberFormat="1" applyFont="1" applyFill="1" applyBorder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64" fontId="2" fillId="8" borderId="1" xfId="0" applyNumberFormat="1" applyFont="1" applyFill="1" applyBorder="1"/>
    <xf numFmtId="164" fontId="2" fillId="7" borderId="1" xfId="0" applyNumberFormat="1" applyFont="1" applyFill="1" applyBorder="1" applyAlignment="1">
      <alignment horizontal="right"/>
    </xf>
    <xf numFmtId="0" fontId="19" fillId="0" borderId="0" xfId="3" applyFill="1"/>
    <xf numFmtId="2" fontId="2" fillId="2" borderId="3" xfId="0" applyNumberFormat="1" applyFont="1" applyFill="1" applyBorder="1" applyAlignment="1">
      <alignment horizontal="right"/>
    </xf>
    <xf numFmtId="2" fontId="2" fillId="2" borderId="0" xfId="0" applyNumberFormat="1" applyFont="1" applyFill="1" applyAlignment="1">
      <alignment horizontal="right"/>
    </xf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11" fontId="0" fillId="0" borderId="0" xfId="0" applyNumberFormat="1"/>
    <xf numFmtId="0" fontId="2" fillId="2" borderId="1" xfId="0" applyFont="1" applyFill="1" applyBorder="1" applyAlignment="1">
      <alignment horizontal="right" wrapText="1" shrinkToFit="1"/>
    </xf>
    <xf numFmtId="3" fontId="0" fillId="0" borderId="0" xfId="0" applyNumberFormat="1" applyAlignment="1">
      <alignment horizontal="right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165" fontId="0" fillId="0" borderId="36" xfId="0" applyNumberFormat="1" applyBorder="1"/>
    <xf numFmtId="165" fontId="2" fillId="3" borderId="21" xfId="0" applyNumberFormat="1" applyFont="1" applyFill="1" applyBorder="1" applyAlignment="1">
      <alignment horizontal="center"/>
    </xf>
    <xf numFmtId="165" fontId="2" fillId="3" borderId="26" xfId="0" applyNumberFormat="1" applyFont="1" applyFill="1" applyBorder="1" applyAlignment="1">
      <alignment horizontal="center"/>
    </xf>
    <xf numFmtId="1" fontId="21" fillId="2" borderId="0" xfId="0" applyNumberFormat="1" applyFont="1" applyFill="1" applyAlignment="1">
      <alignment horizontal="right"/>
    </xf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9" fontId="22" fillId="0" borderId="0" xfId="4" applyNumberFormat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165" fontId="0" fillId="2" borderId="18" xfId="0" applyNumberFormat="1" applyFill="1" applyBorder="1" applyAlignment="1">
      <alignment vertical="center"/>
    </xf>
    <xf numFmtId="165" fontId="0" fillId="2" borderId="37" xfId="0" applyNumberForma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165" fontId="22" fillId="2" borderId="17" xfId="4" applyNumberFormat="1" applyFill="1" applyBorder="1" applyAlignment="1">
      <alignment vertical="center"/>
    </xf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164" fontId="2" fillId="8" borderId="15" xfId="0" applyNumberFormat="1" applyFont="1" applyFill="1" applyBorder="1"/>
    <xf numFmtId="0" fontId="22" fillId="2" borderId="0" xfId="4" applyFill="1"/>
    <xf numFmtId="2" fontId="22" fillId="2" borderId="0" xfId="4" applyNumberFormat="1" applyFill="1" applyBorder="1" applyAlignment="1">
      <alignment horizontal="right"/>
    </xf>
    <xf numFmtId="164" fontId="22" fillId="2" borderId="0" xfId="4" applyNumberFormat="1" applyFill="1"/>
    <xf numFmtId="1" fontId="22" fillId="2" borderId="0" xfId="4" applyNumberFormat="1" applyFill="1"/>
    <xf numFmtId="164" fontId="22" fillId="2" borderId="0" xfId="4" applyNumberFormat="1" applyFill="1" applyBorder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2" fontId="2" fillId="0" borderId="8" xfId="0" applyNumberFormat="1" applyFont="1" applyBorder="1"/>
    <xf numFmtId="1" fontId="2" fillId="0" borderId="2" xfId="0" applyNumberFormat="1" applyFont="1" applyBorder="1"/>
    <xf numFmtId="1" fontId="2" fillId="0" borderId="7" xfId="0" applyNumberFormat="1" applyFont="1" applyBorder="1"/>
    <xf numFmtId="2" fontId="2" fillId="0" borderId="5" xfId="0" applyNumberFormat="1" applyFont="1" applyBorder="1"/>
    <xf numFmtId="0" fontId="2" fillId="0" borderId="5" xfId="0" applyFont="1" applyBorder="1"/>
    <xf numFmtId="2" fontId="2" fillId="0" borderId="9" xfId="0" applyNumberFormat="1" applyFont="1" applyBorder="1"/>
    <xf numFmtId="1" fontId="0" fillId="0" borderId="6" xfId="0" applyNumberFormat="1" applyBorder="1" applyAlignment="1">
      <alignment horizontal="right"/>
    </xf>
    <xf numFmtId="1" fontId="0" fillId="0" borderId="3" xfId="0" applyNumberFormat="1" applyBorder="1"/>
    <xf numFmtId="1" fontId="0" fillId="0" borderId="10" xfId="0" applyNumberFormat="1" applyBorder="1" applyAlignment="1">
      <alignment horizontal="right"/>
    </xf>
    <xf numFmtId="2" fontId="22" fillId="0" borderId="0" xfId="4" applyNumberFormat="1" applyFill="1" applyBorder="1"/>
    <xf numFmtId="1" fontId="22" fillId="0" borderId="0" xfId="4" applyNumberFormat="1" applyFill="1" applyBorder="1"/>
    <xf numFmtId="1" fontId="22" fillId="0" borderId="0" xfId="4" applyNumberFormat="1" applyFill="1" applyBorder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6" xfId="0" applyNumberFormat="1" applyBorder="1" applyAlignment="1">
      <alignment horizontal="right"/>
    </xf>
    <xf numFmtId="9" fontId="0" fillId="0" borderId="3" xfId="0" applyNumberFormat="1" applyBorder="1" applyAlignment="1">
      <alignment horizontal="right"/>
    </xf>
    <xf numFmtId="9" fontId="0" fillId="0" borderId="10" xfId="0" applyNumberFormat="1" applyBorder="1" applyAlignment="1">
      <alignment horizontal="right"/>
    </xf>
    <xf numFmtId="9" fontId="22" fillId="0" borderId="0" xfId="4" applyNumberFormat="1" applyFill="1" applyBorder="1" applyAlignment="1">
      <alignment horizontal="right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0" fillId="0" borderId="8" xfId="0" applyBorder="1"/>
    <xf numFmtId="0" fontId="0" fillId="0" borderId="5" xfId="0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" fillId="0" borderId="6" xfId="0" applyFont="1" applyBorder="1"/>
    <xf numFmtId="0" fontId="9" fillId="2" borderId="0" xfId="0" applyFont="1" applyFill="1"/>
    <xf numFmtId="0" fontId="0" fillId="2" borderId="6" xfId="0" applyFill="1" applyBorder="1"/>
    <xf numFmtId="0" fontId="2" fillId="2" borderId="6" xfId="0" applyFont="1" applyFill="1" applyBorder="1"/>
    <xf numFmtId="0" fontId="2" fillId="5" borderId="41" xfId="0" applyFont="1" applyFill="1" applyBorder="1" applyAlignment="1">
      <alignment horizontal="center" vertical="center"/>
    </xf>
    <xf numFmtId="167" fontId="2" fillId="3" borderId="1" xfId="0" applyNumberFormat="1" applyFont="1" applyFill="1" applyBorder="1" applyAlignment="1">
      <alignment horizontal="right"/>
    </xf>
    <xf numFmtId="164" fontId="21" fillId="2" borderId="0" xfId="0" applyNumberFormat="1" applyFont="1" applyFill="1" applyAlignment="1">
      <alignment horizontal="right"/>
    </xf>
    <xf numFmtId="0" fontId="10" fillId="10" borderId="0" xfId="0" applyFont="1" applyFill="1"/>
    <xf numFmtId="0" fontId="16" fillId="0" borderId="0" xfId="0" applyFont="1"/>
    <xf numFmtId="1" fontId="2" fillId="12" borderId="4" xfId="0" applyNumberFormat="1" applyFont="1" applyFill="1" applyBorder="1" applyAlignment="1">
      <alignment horizontal="left"/>
    </xf>
    <xf numFmtId="0" fontId="0" fillId="12" borderId="0" xfId="0" applyFill="1"/>
    <xf numFmtId="164" fontId="11" fillId="12" borderId="4" xfId="0" quotePrefix="1" applyNumberFormat="1" applyFont="1" applyFill="1" applyBorder="1" applyAlignment="1">
      <alignment horizontal="right"/>
    </xf>
    <xf numFmtId="164" fontId="11" fillId="12" borderId="1" xfId="0" applyNumberFormat="1" applyFont="1" applyFill="1" applyBorder="1" applyAlignment="1">
      <alignment horizontal="right"/>
    </xf>
    <xf numFmtId="164" fontId="11" fillId="12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64" fontId="11" fillId="12" borderId="4" xfId="0" applyNumberFormat="1" applyFont="1" applyFill="1" applyBorder="1" applyAlignment="1">
      <alignment horizontal="right"/>
    </xf>
    <xf numFmtId="164" fontId="16" fillId="2" borderId="0" xfId="0" applyNumberFormat="1" applyFont="1" applyFill="1" applyAlignment="1">
      <alignment horizontal="right"/>
    </xf>
    <xf numFmtId="164" fontId="0" fillId="2" borderId="5" xfId="0" applyNumberFormat="1" applyFill="1" applyBorder="1" applyAlignment="1">
      <alignment horizontal="right"/>
    </xf>
    <xf numFmtId="1" fontId="2" fillId="13" borderId="4" xfId="0" applyNumberFormat="1" applyFont="1" applyFill="1" applyBorder="1"/>
    <xf numFmtId="0" fontId="0" fillId="13" borderId="3" xfId="0" applyFill="1" applyBorder="1"/>
    <xf numFmtId="164" fontId="11" fillId="13" borderId="4" xfId="0" applyNumberFormat="1" applyFont="1" applyFill="1" applyBorder="1"/>
    <xf numFmtId="164" fontId="11" fillId="13" borderId="1" xfId="0" applyNumberFormat="1" applyFont="1" applyFill="1" applyBorder="1"/>
    <xf numFmtId="164" fontId="11" fillId="13" borderId="15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164" fontId="2" fillId="3" borderId="15" xfId="0" applyNumberFormat="1" applyFont="1" applyFill="1" applyBorder="1" applyAlignment="1">
      <alignment horizontal="right"/>
    </xf>
    <xf numFmtId="2" fontId="16" fillId="2" borderId="0" xfId="0" applyNumberFormat="1" applyFont="1" applyFill="1" applyAlignment="1">
      <alignment horizontal="right"/>
    </xf>
    <xf numFmtId="1" fontId="16" fillId="2" borderId="18" xfId="0" applyNumberFormat="1" applyFont="1" applyFill="1" applyBorder="1" applyAlignment="1">
      <alignment horizontal="right"/>
    </xf>
    <xf numFmtId="1" fontId="11" fillId="3" borderId="1" xfId="0" applyNumberFormat="1" applyFont="1" applyFill="1" applyBorder="1" applyAlignment="1">
      <alignment horizontal="right"/>
    </xf>
    <xf numFmtId="1" fontId="11" fillId="3" borderId="15" xfId="0" applyNumberFormat="1" applyFont="1" applyFill="1" applyBorder="1" applyAlignment="1">
      <alignment horizontal="right"/>
    </xf>
    <xf numFmtId="1" fontId="11" fillId="4" borderId="1" xfId="0" applyNumberFormat="1" applyFont="1" applyFill="1" applyBorder="1"/>
    <xf numFmtId="1" fontId="11" fillId="4" borderId="15" xfId="0" applyNumberFormat="1" applyFont="1" applyFill="1" applyBorder="1"/>
    <xf numFmtId="2" fontId="2" fillId="3" borderId="15" xfId="0" applyNumberFormat="1" applyFont="1" applyFill="1" applyBorder="1" applyAlignment="1">
      <alignment horizontal="right"/>
    </xf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hartsheet" Target="chartsheets/sheet7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2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5.xml"/><Relationship Id="rId19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TEND : Energie finale par usage et énergie primaire (Mtep)</c:v>
            </c:pt>
          </c:strCache>
        </c:strRef>
      </c:tx>
      <c:layout>
        <c:manualLayout>
          <c:xMode val="edge"/>
          <c:yMode val="edge"/>
          <c:x val="4.565027119818825E-2"/>
          <c:y val="1.8790840800072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229.2606627111</c:v>
                </c:pt>
                <c:pt idx="1">
                  <c:v>233.11811039180003</c:v>
                </c:pt>
                <c:pt idx="2">
                  <c:v>202.46437161680001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019613166221479E-17"/>
                  <c:y val="-4.38871473354231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BD-40DB-A16C-DFF8C658DFE3}"/>
                </c:ext>
              </c:extLst>
            </c:dLbl>
            <c:dLbl>
              <c:idx val="1"/>
              <c:layout>
                <c:manualLayout>
                  <c:x val="-1.3647219379051519E-3"/>
                  <c:y val="-3.76175548589341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BD-40DB-A16C-DFF8C658DFE3}"/>
                </c:ext>
              </c:extLst>
            </c:dLbl>
            <c:dLbl>
              <c:idx val="2"/>
              <c:layout>
                <c:manualLayout>
                  <c:x val="0"/>
                  <c:y val="-5.015673981191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BD-40DB-A16C-DFF8C658DFE3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4BD-40DB-A16C-DFF8C658D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348027546713400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8.6413757769188328E-3</c:v>
                </c:pt>
                <c:pt idx="1">
                  <c:v>6.9572056934486346E-3</c:v>
                </c:pt>
                <c:pt idx="2">
                  <c:v>7.0660959969677953E-3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0.69408091297589325</c:v>
                </c:pt>
                <c:pt idx="1">
                  <c:v>0.64846858620403269</c:v>
                </c:pt>
                <c:pt idx="2">
                  <c:v>0.37300389190409333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0.10258601324094822</c:v>
                </c:pt>
                <c:pt idx="1">
                  <c:v>0.10222058431564743</c:v>
                </c:pt>
                <c:pt idx="2">
                  <c:v>9.7911814002509007E-2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3.699823429138259E-2</c:v>
                </c:pt>
                <c:pt idx="1">
                  <c:v>6.0326902227523439E-2</c:v>
                </c:pt>
                <c:pt idx="2">
                  <c:v>0.17656228754486361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8.3952357071226585E-2</c:v>
                </c:pt>
                <c:pt idx="1">
                  <c:v>0.13922108433959104</c:v>
                </c:pt>
                <c:pt idx="2">
                  <c:v>0.26336672845813963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7.3741106643630691E-2</c:v>
                </c:pt>
                <c:pt idx="1">
                  <c:v>4.2805637219756762E-2</c:v>
                </c:pt>
                <c:pt idx="2">
                  <c:v>8.2089182093426541E-2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TEND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558547377074E-2"/>
              <c:y val="5.214951579328446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0.95161573824753498</c:v>
                </c:pt>
                <c:pt idx="1">
                  <c:v>0.93912696517548633</c:v>
                </c:pt>
                <c:pt idx="2">
                  <c:v>0.93651036760466078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4.8384261752465144E-2</c:v>
                </c:pt>
                <c:pt idx="1">
                  <c:v>6.0873034824513755E-2</c:v>
                </c:pt>
                <c:pt idx="2">
                  <c:v>6.3489632395339252E-2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TEND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0.98439656250302654</c:v>
                </c:pt>
                <c:pt idx="1">
                  <c:v>0.97850009739324084</c:v>
                </c:pt>
                <c:pt idx="2">
                  <c:v>0.95693676437533148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1.5603437496973483E-2</c:v>
                </c:pt>
                <c:pt idx="1">
                  <c:v>2.1499902606759096E-2</c:v>
                </c:pt>
                <c:pt idx="2">
                  <c:v>4.3063235624668558E-2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TEND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26833710782E-2"/>
              <c:y val="4.678465348571239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45.123557488741135</c:v>
                </c:pt>
                <c:pt idx="1">
                  <c:v>34.103598715583381</c:v>
                </c:pt>
                <c:pt idx="2">
                  <c:v>22.664163952818328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125.36194081669825</c:v>
                </c:pt>
                <c:pt idx="1">
                  <c:v>108.07911660698403</c:v>
                </c:pt>
                <c:pt idx="2">
                  <c:v>89.567599600710679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24.532065865843002</c:v>
                </c:pt>
                <c:pt idx="1">
                  <c:v>19.7058685516675</c:v>
                </c:pt>
                <c:pt idx="2">
                  <c:v>15.054036065731523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102.48177183839137</c:v>
                </c:pt>
                <c:pt idx="1">
                  <c:v>114.55387443502309</c:v>
                </c:pt>
                <c:pt idx="2">
                  <c:v>139.70885563169918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TEND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Graphs'!$B$9</c:f>
          <c:strCache>
            <c:ptCount val="1"/>
            <c:pt idx="0">
              <c:v>TEND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0.0%</c:formatCode>
                <c:ptCount val="3"/>
                <c:pt idx="0">
                  <c:v>0.12008720196703268</c:v>
                </c:pt>
                <c:pt idx="1">
                  <c:v>7.3935896366743512E-2</c:v>
                </c:pt>
                <c:pt idx="2">
                  <c:v>2.4341124219765684E-2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0.0%</c:formatCode>
                <c:ptCount val="3"/>
                <c:pt idx="0">
                  <c:v>0.71572737176997614</c:v>
                </c:pt>
                <c:pt idx="1">
                  <c:v>0.63434135739330044</c:v>
                </c:pt>
                <c:pt idx="2">
                  <c:v>0.37215147325138631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0.0%</c:formatCode>
                <c:ptCount val="3"/>
                <c:pt idx="0">
                  <c:v>0.14761566940179741</c:v>
                </c:pt>
                <c:pt idx="1">
                  <c:v>0.18119799760021785</c:v>
                </c:pt>
                <c:pt idx="2">
                  <c:v>0.16179380562267504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0.0%</c:formatCode>
                <c:ptCount val="3"/>
                <c:pt idx="0">
                  <c:v>1.6569756834262629E-2</c:v>
                </c:pt>
                <c:pt idx="1">
                  <c:v>0.11052474871368284</c:v>
                </c:pt>
                <c:pt idx="2">
                  <c:v>0.44171359688222495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TEND : Ventilation du parc de logements (%)</c:v>
            </c:pt>
          </c:strCache>
        </c:strRef>
      </c:tx>
      <c:layout>
        <c:manualLayout>
          <c:xMode val="edge"/>
          <c:yMode val="edge"/>
          <c:x val="7.517898543132466E-2"/>
          <c:y val="1.6717103152074645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0.14346924551592266</c:v>
                </c:pt>
                <c:pt idx="1">
                  <c:v>8.372040894998134E-2</c:v>
                </c:pt>
                <c:pt idx="2">
                  <c:v>3.9633537383235745E-2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0.76507607847057779</c:v>
                </c:pt>
                <c:pt idx="1">
                  <c:v>0.69121614720435554</c:v>
                </c:pt>
                <c:pt idx="2">
                  <c:v>0.5399311267071204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9.1454675826122586E-2</c:v>
                </c:pt>
                <c:pt idx="1">
                  <c:v>0.22506344393056971</c:v>
                </c:pt>
                <c:pt idx="2">
                  <c:v>0.42083605848217992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2.xlsx" TargetMode="External"/><Relationship Id="rId1" Type="http://schemas.openxmlformats.org/officeDocument/2006/relationships/externalLinkPath" Target="/Users/alma.monserand/Documents/GitHub/ThreeME/data/shocks/Bilan%20&#233;nergie%20-%20AMErun2%20-%20AMSrun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0 test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AME_Met_2020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s_E_AMS_KP"/>
      <sheetName val="Bilans_E_AMS_KP_2023"/>
      <sheetName val="Bilans_E_AMS_KP_2025"/>
      <sheetName val="Bilans_E_AMS_KP_2028"/>
      <sheetName val="Bilans_E_AMS_KP_2030"/>
      <sheetName val="Bilans_E_AMS_KP_2033"/>
      <sheetName val="Bilans_E_AMS_KP_2035"/>
      <sheetName val="Bilans_E_AMS_KP_2038"/>
      <sheetName val="Bilans_E_AMS_KP_2040"/>
      <sheetName val="Bilans_E_AMS_KP_2043"/>
      <sheetName val="Bilans_E_AMS_KP_2045"/>
      <sheetName val="Bilans_E_AMS_KP_2050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KP_AMS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</sheetNames>
    <sheetDataSet>
      <sheetData sheetId="0"/>
      <sheetData sheetId="1"/>
      <sheetData sheetId="2"/>
      <sheetData sheetId="3">
        <row r="22">
          <cell r="M22">
            <v>0.93535717058536061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0.20215430661253031</v>
          </cell>
          <cell r="U22">
            <v>10.298005677194096</v>
          </cell>
          <cell r="V22">
            <v>11.912749680464922</v>
          </cell>
          <cell r="W22">
            <v>7.2062454679408585</v>
          </cell>
          <cell r="X22">
            <v>7.267406707154804E-2</v>
          </cell>
        </row>
        <row r="30">
          <cell r="T30">
            <v>6.4536710533781398E-3</v>
          </cell>
          <cell r="U30">
            <v>1.2504899941046146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2.9897922514510483E-2</v>
          </cell>
          <cell r="U37">
            <v>1.1062928918353545</v>
          </cell>
          <cell r="V37">
            <v>6.0818806018488383</v>
          </cell>
          <cell r="W37">
            <v>0.31568062817324566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5.1467736003962539E-3</v>
          </cell>
          <cell r="U39">
            <v>2.5010085858689085E-5</v>
          </cell>
          <cell r="V39">
            <v>0.10956763115778498</v>
          </cell>
          <cell r="W39">
            <v>7.4926332712814264E-2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2.5168214298503164</v>
          </cell>
          <cell r="W40">
            <v>0.43850634072353678</v>
          </cell>
          <cell r="X40">
            <v>0</v>
          </cell>
        </row>
        <row r="41">
          <cell r="T41">
            <v>0.12266677554967495</v>
          </cell>
          <cell r="U41">
            <v>5.6111288464125664E-2</v>
          </cell>
          <cell r="V41">
            <v>0</v>
          </cell>
          <cell r="W41">
            <v>0</v>
          </cell>
          <cell r="X41">
            <v>2.9416967808253762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>
        <row r="13"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/>
      <sheetData sheetId="11"/>
      <sheetData sheetId="12">
        <row r="13">
          <cell r="T13">
            <v>8.2455072704191767</v>
          </cell>
          <cell r="U13">
            <v>110.31623789955354</v>
          </cell>
          <cell r="V13">
            <v>168.17343522041736</v>
          </cell>
          <cell r="W13">
            <v>131.53831129097264</v>
          </cell>
          <cell r="X13">
            <v>17.908429224736064</v>
          </cell>
        </row>
        <row r="22">
          <cell r="T22">
            <v>2.4899238027122088</v>
          </cell>
          <cell r="U22">
            <v>112.28992403957399</v>
          </cell>
          <cell r="V22">
            <v>122.23887735132044</v>
          </cell>
          <cell r="W22">
            <v>68.197827273818135</v>
          </cell>
          <cell r="X22">
            <v>6.7841435265203538</v>
          </cell>
        </row>
        <row r="30">
          <cell r="T30">
            <v>0</v>
          </cell>
          <cell r="U30">
            <v>18.717898630882576</v>
          </cell>
          <cell r="V30">
            <v>15.992572069761611</v>
          </cell>
          <cell r="W30">
            <v>5.3259859771970728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0.70706396927287185</v>
          </cell>
          <cell r="U37">
            <v>17.593885172405454</v>
          </cell>
          <cell r="V37">
            <v>72.996556103181632</v>
          </cell>
          <cell r="W37">
            <v>3.9976752731894716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9.0201671928645533E-2</v>
          </cell>
          <cell r="U39">
            <v>3.8289980908217579E-4</v>
          </cell>
          <cell r="V39">
            <v>1.4994987295121316</v>
          </cell>
          <cell r="W39">
            <v>0.94378280475996701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32.811205728954405</v>
          </cell>
          <cell r="W40">
            <v>6.5080361221152287</v>
          </cell>
          <cell r="X40">
            <v>0</v>
          </cell>
        </row>
        <row r="41">
          <cell r="T41">
            <v>2.2606527751608563</v>
          </cell>
          <cell r="U41">
            <v>0.83302892187499988</v>
          </cell>
          <cell r="V41">
            <v>0</v>
          </cell>
          <cell r="W41">
            <v>0</v>
          </cell>
          <cell r="X41">
            <v>39.656272012198485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408.63289173322238</v>
          </cell>
        </row>
        <row r="43">
          <cell r="T43">
            <v>34.492480565946664</v>
          </cell>
          <cell r="U43">
            <v>27.107499244386606</v>
          </cell>
          <cell r="V43">
            <v>41.084750674599483</v>
          </cell>
          <cell r="W43">
            <v>21.278250753083572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7.0843993210285721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41.900781249999994</v>
          </cell>
        </row>
        <row r="53">
          <cell r="E53">
            <v>12.538633041459809</v>
          </cell>
        </row>
        <row r="54">
          <cell r="E54">
            <v>127.25135409198229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3"/>
      <sheetData sheetId="14">
        <row r="5">
          <cell r="T5">
            <v>47.147872325239078</v>
          </cell>
          <cell r="U5">
            <v>286.13549908159888</v>
          </cell>
          <cell r="V5">
            <v>451.18068007383562</v>
          </cell>
          <cell r="W5">
            <v>224.79720476317669</v>
          </cell>
          <cell r="X5">
            <v>423.21303469152963</v>
          </cell>
        </row>
        <row r="13">
          <cell r="T13">
            <v>7.7746258142900144</v>
          </cell>
          <cell r="U13">
            <v>109.51907717242362</v>
          </cell>
          <cell r="V13">
            <v>175.94122104806229</v>
          </cell>
          <cell r="W13">
            <v>131.24016316985416</v>
          </cell>
          <cell r="X13">
            <v>30.235692409435519</v>
          </cell>
        </row>
        <row r="22">
          <cell r="T22">
            <v>2.2065468915632476</v>
          </cell>
          <cell r="U22">
            <v>107.57006290409642</v>
          </cell>
          <cell r="V22">
            <v>105.84038447625139</v>
          </cell>
          <cell r="W22">
            <v>63.626820842219111</v>
          </cell>
          <cell r="X22">
            <v>15.340301507466149</v>
          </cell>
        </row>
        <row r="30">
          <cell r="T30">
            <v>0</v>
          </cell>
          <cell r="U30">
            <v>18.104889666565256</v>
          </cell>
          <cell r="V30">
            <v>15.783130887728015</v>
          </cell>
          <cell r="W30">
            <v>4.3528828563662758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1.4487991994826963</v>
          </cell>
          <cell r="U37">
            <v>18.534460646102772</v>
          </cell>
          <cell r="V37">
            <v>78.735270640359559</v>
          </cell>
          <cell r="W37">
            <v>3.5803203712753549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8.4265288301735436E-2</v>
          </cell>
          <cell r="U39">
            <v>3.8267455312152764E-4</v>
          </cell>
          <cell r="V39">
            <v>1.9317269815068459</v>
          </cell>
          <cell r="W39">
            <v>0.83294326034961275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41.43976216997369</v>
          </cell>
          <cell r="W40">
            <v>8.0745890957481183</v>
          </cell>
          <cell r="X40">
            <v>0</v>
          </cell>
        </row>
        <row r="41">
          <cell r="T41">
            <v>2.4657875210358444</v>
          </cell>
          <cell r="U41">
            <v>0.85092246484375</v>
          </cell>
          <cell r="V41">
            <v>0</v>
          </cell>
          <cell r="W41">
            <v>0</v>
          </cell>
          <cell r="X41">
            <v>33.466916874810835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344.1701238998171</v>
          </cell>
        </row>
        <row r="43">
          <cell r="T43">
            <v>33.167847610565538</v>
          </cell>
          <cell r="U43">
            <v>25.052429385041094</v>
          </cell>
          <cell r="V43">
            <v>31.509183869953784</v>
          </cell>
          <cell r="W43">
            <v>13.089485167364064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6.5032741679727843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39.843501953124999</v>
          </cell>
        </row>
        <row r="53">
          <cell r="E53">
            <v>12.411293173801123</v>
          </cell>
        </row>
        <row r="54">
          <cell r="E54">
            <v>120.50577840542185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5"/>
      <sheetData sheetId="16">
        <row r="13">
          <cell r="T13">
            <v>7.1029233048090266</v>
          </cell>
          <cell r="U13">
            <v>109.99437284793218</v>
          </cell>
          <cell r="V13">
            <v>183.08170703950353</v>
          </cell>
          <cell r="W13">
            <v>134.9475862077569</v>
          </cell>
          <cell r="X13">
            <v>46.654707564142761</v>
          </cell>
        </row>
        <row r="22">
          <cell r="T22">
            <v>1.7974129621234143</v>
          </cell>
          <cell r="U22">
            <v>103.53986201693733</v>
          </cell>
          <cell r="V22">
            <v>90.643497547790304</v>
          </cell>
          <cell r="W22">
            <v>64.079034982937259</v>
          </cell>
          <cell r="X22">
            <v>25.624578872483603</v>
          </cell>
        </row>
        <row r="30">
          <cell r="T30">
            <v>0</v>
          </cell>
          <cell r="U30">
            <v>17.877746900135776</v>
          </cell>
          <cell r="V30">
            <v>15.629207143582217</v>
          </cell>
          <cell r="W30">
            <v>3.8620862063760555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2.5129576329044134</v>
          </cell>
          <cell r="U37">
            <v>19.565687098295676</v>
          </cell>
          <cell r="V37">
            <v>86.298448588028648</v>
          </cell>
          <cell r="W37">
            <v>3.3792389882828151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7.8328904674825409E-2</v>
          </cell>
          <cell r="U39">
            <v>3.8067188808088001E-4</v>
          </cell>
          <cell r="V39">
            <v>1.9759423218950023</v>
          </cell>
          <cell r="W39">
            <v>0.77988306826531983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49.305914152356948</v>
          </cell>
          <cell r="W40">
            <v>8.5204805498073064</v>
          </cell>
          <cell r="X40">
            <v>0</v>
          </cell>
        </row>
        <row r="41">
          <cell r="T41">
            <v>2.7366524531426237</v>
          </cell>
          <cell r="U41">
            <v>0.87520713476562495</v>
          </cell>
          <cell r="V41">
            <v>0</v>
          </cell>
          <cell r="W41">
            <v>0</v>
          </cell>
          <cell r="X41">
            <v>28.280041762715456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291.38745921478562</v>
          </cell>
        </row>
        <row r="43">
          <cell r="T43">
            <v>31.378359933180146</v>
          </cell>
          <cell r="U43">
            <v>23.255205938178186</v>
          </cell>
          <cell r="V43">
            <v>24.366054746482678</v>
          </cell>
          <cell r="W43">
            <v>9.1434406229634497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6.2002081056415257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39.800271484375003</v>
          </cell>
        </row>
        <row r="53">
          <cell r="E53">
            <v>12.028714359769619</v>
          </cell>
        </row>
        <row r="54">
          <cell r="E54">
            <v>114.78425758185857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0.87448992412119186</v>
          </cell>
        </row>
      </sheetData>
      <sheetData sheetId="17"/>
      <sheetData sheetId="18">
        <row r="13">
          <cell r="T13">
            <v>6.3643203530837074</v>
          </cell>
          <cell r="U13">
            <v>111.80433548215856</v>
          </cell>
          <cell r="V13">
            <v>187.24843332836184</v>
          </cell>
          <cell r="W13">
            <v>138.68432478978596</v>
          </cell>
          <cell r="X13">
            <v>62.086065361885787</v>
          </cell>
        </row>
        <row r="22">
          <cell r="T22">
            <v>1.3434836260904512</v>
          </cell>
          <cell r="U22">
            <v>100.27567229981769</v>
          </cell>
          <cell r="V22">
            <v>84.522095564657249</v>
          </cell>
          <cell r="W22">
            <v>64.55833796318565</v>
          </cell>
          <cell r="X22">
            <v>32.444304612937295</v>
          </cell>
        </row>
        <row r="30">
          <cell r="T30">
            <v>0</v>
          </cell>
          <cell r="U30">
            <v>17.844652835962791</v>
          </cell>
          <cell r="V30">
            <v>15.504434202631401</v>
          </cell>
          <cell r="W30">
            <v>3.5758270456804375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3.6844952632387193</v>
          </cell>
          <cell r="U37">
            <v>20.699069714826329</v>
          </cell>
          <cell r="V37">
            <v>87.012401530952616</v>
          </cell>
          <cell r="W37">
            <v>3.243340348024236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7.2392521047915395E-2</v>
          </cell>
          <cell r="U39">
            <v>3.7866244598879411E-4</v>
          </cell>
          <cell r="V39">
            <v>2.0231633432731213</v>
          </cell>
          <cell r="W39">
            <v>0.74318365128395913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54.219025663639314</v>
          </cell>
          <cell r="W40">
            <v>8.6788063603893928</v>
          </cell>
          <cell r="X40">
            <v>0</v>
          </cell>
        </row>
        <row r="41">
          <cell r="T41">
            <v>3.0029030850571363</v>
          </cell>
          <cell r="U41">
            <v>0.9136629082031249</v>
          </cell>
          <cell r="V41">
            <v>0</v>
          </cell>
          <cell r="W41">
            <v>0</v>
          </cell>
          <cell r="X41">
            <v>24.125777410294155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249.23385066161848</v>
          </cell>
        </row>
        <row r="43">
          <cell r="T43">
            <v>29.471786733039881</v>
          </cell>
          <cell r="U43">
            <v>21.83935294215906</v>
          </cell>
          <cell r="V43">
            <v>17.698191750553285</v>
          </cell>
          <cell r="W43">
            <v>5.759525486283259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5.4657298257742912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39.745125000000002</v>
          </cell>
        </row>
        <row r="53">
          <cell r="E53">
            <v>11.766175832538266</v>
          </cell>
        </row>
        <row r="54">
          <cell r="E54">
            <v>109.69308299672531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1.8135973700674786</v>
          </cell>
        </row>
      </sheetData>
      <sheetData sheetId="19"/>
      <sheetData sheetId="20">
        <row r="13">
          <cell r="T13">
            <v>5.5235547180923223</v>
          </cell>
          <cell r="U13">
            <v>114.99790196708234</v>
          </cell>
          <cell r="V13">
            <v>194.47767196350526</v>
          </cell>
          <cell r="W13">
            <v>146.08879967332064</v>
          </cell>
          <cell r="X13">
            <v>80.819270278256823</v>
          </cell>
        </row>
        <row r="22">
          <cell r="T22">
            <v>0.82724150114229067</v>
          </cell>
          <cell r="U22">
            <v>93.244653189496177</v>
          </cell>
          <cell r="V22">
            <v>69.950393796181032</v>
          </cell>
          <cell r="W22">
            <v>63.855416891592903</v>
          </cell>
          <cell r="X22">
            <v>36.333214039569555</v>
          </cell>
        </row>
        <row r="30">
          <cell r="T30">
            <v>0</v>
          </cell>
          <cell r="U30">
            <v>17.911870236140274</v>
          </cell>
          <cell r="V30">
            <v>15.182773802844931</v>
          </cell>
          <cell r="W30">
            <v>3.3506823845440552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5.0054618408177598</v>
          </cell>
          <cell r="U37">
            <v>22.791437377983073</v>
          </cell>
          <cell r="V37">
            <v>86.155325304334795</v>
          </cell>
          <cell r="W37">
            <v>3.0090868580403627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6.051975379409523E-2</v>
          </cell>
          <cell r="U39">
            <v>3.7093504340600874E-4</v>
          </cell>
          <cell r="V39">
            <v>2.1206229173139883</v>
          </cell>
          <cell r="W39">
            <v>0.68093940948821108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66.478227859390046</v>
          </cell>
          <cell r="W40">
            <v>8.6055350400994808</v>
          </cell>
          <cell r="X40">
            <v>0</v>
          </cell>
        </row>
        <row r="41">
          <cell r="T41">
            <v>3.2629555410385191</v>
          </cell>
          <cell r="U41">
            <v>1.007010953125</v>
          </cell>
          <cell r="V41">
            <v>0</v>
          </cell>
          <cell r="W41">
            <v>0</v>
          </cell>
          <cell r="X41">
            <v>20.896591906701669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216.8751541495462</v>
          </cell>
        </row>
        <row r="43">
          <cell r="T43">
            <v>27.219719362233906</v>
          </cell>
          <cell r="U43">
            <v>19.397200033553816</v>
          </cell>
          <cell r="V43">
            <v>5.2094674308398901</v>
          </cell>
          <cell r="W43">
            <v>2.3181271880740835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3.6733927919712848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39.599712890625</v>
          </cell>
        </row>
        <row r="53">
          <cell r="E53">
            <v>11.196954266678716</v>
          </cell>
        </row>
        <row r="54">
          <cell r="E54">
            <v>100.05515171814793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3.9154347726113912</v>
          </cell>
        </row>
      </sheetData>
      <sheetData sheetId="21"/>
      <sheetData sheetId="22">
        <row r="13">
          <cell r="L13">
            <v>60.64963620940091</v>
          </cell>
        </row>
      </sheetData>
      <sheetData sheetId="23">
        <row r="13">
          <cell r="L13">
            <v>60.38684280555492</v>
          </cell>
        </row>
      </sheetData>
      <sheetData sheetId="24">
        <row r="13">
          <cell r="L13">
            <v>60.040984503318555</v>
          </cell>
        </row>
      </sheetData>
      <sheetData sheetId="25">
        <row r="13">
          <cell r="L13">
            <v>71.116088326729823</v>
          </cell>
        </row>
      </sheetData>
      <sheetData sheetId="26">
        <row r="13">
          <cell r="L13">
            <v>78.775924512815891</v>
          </cell>
        </row>
      </sheetData>
      <sheetData sheetId="27">
        <row r="13">
          <cell r="L13">
            <v>69.722313089236536</v>
          </cell>
        </row>
      </sheetData>
      <sheetData sheetId="28">
        <row r="13">
          <cell r="L13">
            <v>64.4982724362319</v>
          </cell>
        </row>
      </sheetData>
      <sheetData sheetId="29">
        <row r="13">
          <cell r="L13">
            <v>-1.5669656114845338</v>
          </cell>
        </row>
      </sheetData>
      <sheetData sheetId="30">
        <row r="13">
          <cell r="L13">
            <v>-76.400000000000006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00"/>
  <sheetViews>
    <sheetView zoomScale="110" zoomScaleNormal="110" workbookViewId="0">
      <pane xSplit="2" ySplit="1" topLeftCell="AR2" activePane="bottomRight" state="frozen"/>
      <selection pane="topRight" activeCell="B1" sqref="B1"/>
      <selection pane="bottomLeft" activeCell="A2" sqref="A2"/>
      <selection pane="bottomRight" activeCell="B2" sqref="B2:AW251"/>
    </sheetView>
  </sheetViews>
  <sheetFormatPr baseColWidth="10" defaultColWidth="11.42578125" defaultRowHeight="15" x14ac:dyDescent="0.25"/>
  <cols>
    <col min="1" max="1" width="39.28515625" customWidth="1"/>
    <col min="2" max="2" width="65.42578125" customWidth="1"/>
    <col min="45" max="50" width="11.7109375" customWidth="1"/>
  </cols>
  <sheetData>
    <row r="1" spans="1:49" ht="51.75" thickBot="1" x14ac:dyDescent="0.3">
      <c r="A1" s="237" t="s">
        <v>249</v>
      </c>
      <c r="B1" s="243" t="s">
        <v>185</v>
      </c>
      <c r="C1" s="238">
        <v>2</v>
      </c>
      <c r="D1" s="238">
        <f>C1+1</f>
        <v>3</v>
      </c>
      <c r="E1" s="238">
        <f t="shared" ref="E1:AS1" si="0">D1+1</f>
        <v>4</v>
      </c>
      <c r="F1" s="238">
        <f t="shared" si="0"/>
        <v>5</v>
      </c>
      <c r="G1" s="238">
        <f t="shared" si="0"/>
        <v>6</v>
      </c>
      <c r="H1" s="238">
        <f t="shared" si="0"/>
        <v>7</v>
      </c>
      <c r="I1" s="238">
        <f t="shared" si="0"/>
        <v>8</v>
      </c>
      <c r="J1" s="238">
        <f t="shared" si="0"/>
        <v>9</v>
      </c>
      <c r="K1" s="238">
        <f t="shared" si="0"/>
        <v>10</v>
      </c>
      <c r="L1" s="238">
        <f t="shared" si="0"/>
        <v>11</v>
      </c>
      <c r="M1" s="238">
        <f t="shared" si="0"/>
        <v>12</v>
      </c>
      <c r="N1" s="238">
        <f t="shared" si="0"/>
        <v>13</v>
      </c>
      <c r="O1" s="238">
        <f>N1+1</f>
        <v>14</v>
      </c>
      <c r="P1" s="238">
        <f t="shared" si="0"/>
        <v>15</v>
      </c>
      <c r="Q1" s="238">
        <f t="shared" si="0"/>
        <v>16</v>
      </c>
      <c r="R1" s="238">
        <f t="shared" si="0"/>
        <v>17</v>
      </c>
      <c r="S1" s="238">
        <f t="shared" si="0"/>
        <v>18</v>
      </c>
      <c r="T1" s="238">
        <f t="shared" si="0"/>
        <v>19</v>
      </c>
      <c r="U1" s="238">
        <f t="shared" si="0"/>
        <v>20</v>
      </c>
      <c r="V1" s="238">
        <f t="shared" si="0"/>
        <v>21</v>
      </c>
      <c r="W1" s="238">
        <f t="shared" si="0"/>
        <v>22</v>
      </c>
      <c r="X1" s="238">
        <f t="shared" si="0"/>
        <v>23</v>
      </c>
      <c r="Y1" s="238">
        <f t="shared" si="0"/>
        <v>24</v>
      </c>
      <c r="Z1" s="238">
        <f t="shared" si="0"/>
        <v>25</v>
      </c>
      <c r="AA1" s="238">
        <f t="shared" si="0"/>
        <v>26</v>
      </c>
      <c r="AB1" s="238">
        <f t="shared" si="0"/>
        <v>27</v>
      </c>
      <c r="AC1" s="238">
        <f t="shared" si="0"/>
        <v>28</v>
      </c>
      <c r="AD1" s="238">
        <f t="shared" si="0"/>
        <v>29</v>
      </c>
      <c r="AE1" s="238">
        <f t="shared" si="0"/>
        <v>30</v>
      </c>
      <c r="AF1" s="238">
        <f t="shared" si="0"/>
        <v>31</v>
      </c>
      <c r="AG1" s="238">
        <f t="shared" si="0"/>
        <v>32</v>
      </c>
      <c r="AH1" s="238">
        <f t="shared" si="0"/>
        <v>33</v>
      </c>
      <c r="AI1" s="238">
        <f t="shared" si="0"/>
        <v>34</v>
      </c>
      <c r="AJ1" s="238">
        <f t="shared" si="0"/>
        <v>35</v>
      </c>
      <c r="AK1" s="238">
        <f t="shared" si="0"/>
        <v>36</v>
      </c>
      <c r="AL1" s="238">
        <f t="shared" si="0"/>
        <v>37</v>
      </c>
      <c r="AM1" s="238">
        <f t="shared" si="0"/>
        <v>38</v>
      </c>
      <c r="AN1" s="238">
        <f t="shared" si="0"/>
        <v>39</v>
      </c>
      <c r="AO1" s="238">
        <f t="shared" si="0"/>
        <v>40</v>
      </c>
      <c r="AP1" s="238">
        <f t="shared" si="0"/>
        <v>41</v>
      </c>
      <c r="AQ1" s="238">
        <f t="shared" si="0"/>
        <v>42</v>
      </c>
      <c r="AR1" s="238">
        <f t="shared" si="0"/>
        <v>43</v>
      </c>
      <c r="AS1" s="238">
        <f t="shared" si="0"/>
        <v>44</v>
      </c>
      <c r="AT1" s="238">
        <f>AS1+1</f>
        <v>45</v>
      </c>
      <c r="AU1" s="238">
        <f>AT1+1</f>
        <v>46</v>
      </c>
      <c r="AV1" s="238">
        <f t="shared" ref="AV1:AW1" si="1">AU1+1</f>
        <v>47</v>
      </c>
      <c r="AW1" s="238">
        <f t="shared" si="1"/>
        <v>48</v>
      </c>
    </row>
    <row r="2" spans="1:49" x14ac:dyDescent="0.25">
      <c r="B2" s="246"/>
      <c r="C2">
        <v>2004</v>
      </c>
      <c r="D2">
        <v>2005</v>
      </c>
      <c r="E2">
        <v>2006</v>
      </c>
      <c r="F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25">
      <c r="B3" s="16" t="s">
        <v>331</v>
      </c>
      <c r="C3">
        <v>78.155731330970795</v>
      </c>
      <c r="D3">
        <v>79.410546877677106</v>
      </c>
      <c r="E3">
        <v>80.657586730000006</v>
      </c>
      <c r="F3">
        <v>81.098863199999997</v>
      </c>
      <c r="G3">
        <v>78.415767840000001</v>
      </c>
      <c r="H3">
        <v>75.886434420000001</v>
      </c>
      <c r="I3">
        <v>76.063603779999994</v>
      </c>
      <c r="J3">
        <v>74.945752159999998</v>
      </c>
      <c r="K3">
        <v>72.891354179999894</v>
      </c>
      <c r="L3">
        <v>71.257042319999996</v>
      </c>
      <c r="M3">
        <v>70.997730430000004</v>
      </c>
      <c r="N3">
        <v>71.416564589999894</v>
      </c>
      <c r="O3">
        <v>70.792517739999994</v>
      </c>
      <c r="P3">
        <v>69.736233339999998</v>
      </c>
      <c r="Q3">
        <v>67.530090810000004</v>
      </c>
      <c r="R3">
        <v>66.212899960000001</v>
      </c>
      <c r="S3">
        <v>64.582841200000004</v>
      </c>
      <c r="T3">
        <v>64.170370599999998</v>
      </c>
      <c r="U3">
        <v>63.748712619999999</v>
      </c>
      <c r="V3">
        <v>63.475815089999998</v>
      </c>
      <c r="W3">
        <v>62.927803879999999</v>
      </c>
      <c r="X3">
        <v>62.129715949999998</v>
      </c>
      <c r="Y3">
        <v>61.258194439999997</v>
      </c>
      <c r="Z3">
        <v>60.59960616</v>
      </c>
      <c r="AA3">
        <v>60.076107530000002</v>
      </c>
      <c r="AB3">
        <v>59.676876180000001</v>
      </c>
      <c r="AC3">
        <v>59.380325419999998</v>
      </c>
      <c r="AD3">
        <v>58.818404540000003</v>
      </c>
      <c r="AE3">
        <v>58.25668383</v>
      </c>
      <c r="AF3">
        <v>57.713002289999999</v>
      </c>
      <c r="AG3">
        <v>57.181468469999999</v>
      </c>
      <c r="AH3">
        <v>56.633620780000001</v>
      </c>
      <c r="AI3">
        <v>56.207288820000002</v>
      </c>
      <c r="AJ3">
        <v>55.802204779999997</v>
      </c>
      <c r="AK3">
        <v>55.422239380000001</v>
      </c>
      <c r="AL3">
        <v>55.058829869999997</v>
      </c>
      <c r="AM3">
        <v>54.710083330000003</v>
      </c>
      <c r="AN3">
        <v>54.451239129999998</v>
      </c>
      <c r="AO3">
        <v>54.193186539999999</v>
      </c>
      <c r="AP3">
        <v>53.928292140000003</v>
      </c>
      <c r="AQ3">
        <v>53.666751220000002</v>
      </c>
      <c r="AR3">
        <v>53.404190880000002</v>
      </c>
      <c r="AS3">
        <v>53.252873600000001</v>
      </c>
      <c r="AT3">
        <v>53.107567899999999</v>
      </c>
      <c r="AU3">
        <v>52.970112999999998</v>
      </c>
      <c r="AV3">
        <v>52.8427997</v>
      </c>
      <c r="AW3">
        <v>52.748634170000003</v>
      </c>
    </row>
    <row r="4" spans="1:49" x14ac:dyDescent="0.25">
      <c r="B4" s="16" t="s">
        <v>332</v>
      </c>
      <c r="C4">
        <v>77.477678819662401</v>
      </c>
      <c r="D4">
        <v>78.721608013977402</v>
      </c>
      <c r="E4">
        <v>79.990234009999995</v>
      </c>
      <c r="F4">
        <v>80.097699649999996</v>
      </c>
      <c r="G4">
        <v>77.129800849999995</v>
      </c>
      <c r="H4">
        <v>74.335538499999998</v>
      </c>
      <c r="I4">
        <v>74.203224090000006</v>
      </c>
      <c r="J4">
        <v>72.812582340000006</v>
      </c>
      <c r="K4">
        <v>70.525953020000003</v>
      </c>
      <c r="L4">
        <v>68.661655490000001</v>
      </c>
      <c r="M4">
        <v>68.130955209999996</v>
      </c>
      <c r="N4">
        <v>68.251547160000001</v>
      </c>
      <c r="O4">
        <v>67.604672769999894</v>
      </c>
      <c r="P4">
        <v>66.543062719999995</v>
      </c>
      <c r="Q4">
        <v>64.383358329999893</v>
      </c>
      <c r="R4">
        <v>63.070398660000002</v>
      </c>
      <c r="S4">
        <v>61.458048099999999</v>
      </c>
      <c r="T4">
        <v>60.874401390000003</v>
      </c>
      <c r="U4">
        <v>60.28653508</v>
      </c>
      <c r="V4">
        <v>59.843368060000003</v>
      </c>
      <c r="W4">
        <v>59.213084960000003</v>
      </c>
      <c r="X4">
        <v>58.348999880000001</v>
      </c>
      <c r="Y4">
        <v>57.530698649999998</v>
      </c>
      <c r="Z4">
        <v>56.912380169999999</v>
      </c>
      <c r="AA4">
        <v>56.420939730000001</v>
      </c>
      <c r="AB4">
        <v>56.045110029999996</v>
      </c>
      <c r="AC4">
        <v>55.765664800000003</v>
      </c>
      <c r="AD4">
        <v>55.240947030000001</v>
      </c>
      <c r="AE4">
        <v>54.716521669999999</v>
      </c>
      <c r="AF4">
        <v>54.209153489999998</v>
      </c>
      <c r="AG4">
        <v>53.712836699999997</v>
      </c>
      <c r="AH4">
        <v>53.201313380000002</v>
      </c>
      <c r="AI4">
        <v>52.799351080000001</v>
      </c>
      <c r="AJ4">
        <v>52.417294990000002</v>
      </c>
      <c r="AK4">
        <v>52.058774880000001</v>
      </c>
      <c r="AL4">
        <v>51.716312129999999</v>
      </c>
      <c r="AM4">
        <v>51.387575050000002</v>
      </c>
      <c r="AN4">
        <v>51.13253667</v>
      </c>
      <c r="AO4">
        <v>50.877897189999999</v>
      </c>
      <c r="AP4">
        <v>50.616471079999997</v>
      </c>
      <c r="AQ4">
        <v>50.357808079999998</v>
      </c>
      <c r="AR4">
        <v>50.097779889999998</v>
      </c>
      <c r="AS4">
        <v>49.939771790000002</v>
      </c>
      <c r="AT4">
        <v>49.787137199999997</v>
      </c>
      <c r="AU4">
        <v>49.641585290000002</v>
      </c>
      <c r="AV4">
        <v>49.505245279999997</v>
      </c>
      <c r="AW4">
        <v>49.399642780000001</v>
      </c>
    </row>
    <row r="5" spans="1:49" x14ac:dyDescent="0.25">
      <c r="B5" s="16" t="s">
        <v>333</v>
      </c>
      <c r="C5">
        <v>0.67805251130835598</v>
      </c>
      <c r="D5">
        <v>0.68893886369971102</v>
      </c>
      <c r="E5">
        <v>0.66735271709999999</v>
      </c>
      <c r="F5">
        <v>1.0011635510000001</v>
      </c>
      <c r="G5">
        <v>1.2859669890000001</v>
      </c>
      <c r="H5">
        <v>1.550895927</v>
      </c>
      <c r="I5">
        <v>1.860379695</v>
      </c>
      <c r="J5">
        <v>2.1331698160000001</v>
      </c>
      <c r="K5">
        <v>2.3654011619999999</v>
      </c>
      <c r="L5">
        <v>2.5953868280000001</v>
      </c>
      <c r="M5">
        <v>2.8667752200000001</v>
      </c>
      <c r="N5">
        <v>3.1650174299999998</v>
      </c>
      <c r="O5">
        <v>3.18784497</v>
      </c>
      <c r="P5">
        <v>3.193170619</v>
      </c>
      <c r="Q5">
        <v>3.1467324809999999</v>
      </c>
      <c r="R5">
        <v>3.1425013069999999</v>
      </c>
      <c r="S5">
        <v>3.1247930930000001</v>
      </c>
      <c r="T5">
        <v>3.2959692020000002</v>
      </c>
      <c r="U5">
        <v>3.4621775349999999</v>
      </c>
      <c r="V5">
        <v>3.6324470299999998</v>
      </c>
      <c r="W5">
        <v>3.7147189190000001</v>
      </c>
      <c r="X5">
        <v>3.7807160770000001</v>
      </c>
      <c r="Y5">
        <v>3.7274957880000001</v>
      </c>
      <c r="Z5">
        <v>3.6872259879999998</v>
      </c>
      <c r="AA5">
        <v>3.6551677979999999</v>
      </c>
      <c r="AB5">
        <v>3.6317661559999999</v>
      </c>
      <c r="AC5">
        <v>3.6146606170000002</v>
      </c>
      <c r="AD5">
        <v>3.5774575139999998</v>
      </c>
      <c r="AE5">
        <v>3.5401621649999999</v>
      </c>
      <c r="AF5">
        <v>3.5038488029999999</v>
      </c>
      <c r="AG5">
        <v>3.4686317739999999</v>
      </c>
      <c r="AH5">
        <v>3.4323074010000001</v>
      </c>
      <c r="AI5">
        <v>3.4079377430000002</v>
      </c>
      <c r="AJ5">
        <v>3.3849097960000001</v>
      </c>
      <c r="AK5">
        <v>3.3634645000000001</v>
      </c>
      <c r="AL5">
        <v>3.3425177439999998</v>
      </c>
      <c r="AM5">
        <v>3.3225082869999998</v>
      </c>
      <c r="AN5">
        <v>3.3187024580000002</v>
      </c>
      <c r="AO5">
        <v>3.31528935</v>
      </c>
      <c r="AP5">
        <v>3.3118210609999998</v>
      </c>
      <c r="AQ5">
        <v>3.3089431409999999</v>
      </c>
      <c r="AR5">
        <v>3.3064109899999998</v>
      </c>
      <c r="AS5">
        <v>3.3131018069999998</v>
      </c>
      <c r="AT5">
        <v>3.3204307040000001</v>
      </c>
      <c r="AU5">
        <v>3.3285277130000002</v>
      </c>
      <c r="AV5">
        <v>3.3375544160000001</v>
      </c>
      <c r="AW5">
        <v>3.3489913929999999</v>
      </c>
    </row>
    <row r="6" spans="1:49" x14ac:dyDescent="0.25">
      <c r="B6" s="16" t="s">
        <v>334</v>
      </c>
      <c r="C6">
        <v>28.634797354551999</v>
      </c>
      <c r="D6">
        <v>29.094538288267</v>
      </c>
      <c r="E6">
        <v>29.72058256</v>
      </c>
      <c r="F6">
        <v>30.21409676</v>
      </c>
      <c r="G6">
        <v>30.73903503</v>
      </c>
      <c r="H6">
        <v>28.568780870000001</v>
      </c>
      <c r="I6">
        <v>29.588712109999999</v>
      </c>
      <c r="J6">
        <v>30.63268265</v>
      </c>
      <c r="K6">
        <v>30.99826934</v>
      </c>
      <c r="L6">
        <v>30.851523830000001</v>
      </c>
      <c r="M6">
        <v>30.702913500000001</v>
      </c>
      <c r="N6">
        <v>30.14656016</v>
      </c>
      <c r="O6">
        <v>28.803717110000001</v>
      </c>
      <c r="P6">
        <v>28.396122299999998</v>
      </c>
      <c r="Q6">
        <v>28.151735559999999</v>
      </c>
      <c r="R6">
        <v>27.182245810000001</v>
      </c>
      <c r="S6">
        <v>26.38659509</v>
      </c>
      <c r="T6">
        <v>26.178304069999999</v>
      </c>
      <c r="U6">
        <v>25.851500479999999</v>
      </c>
      <c r="V6">
        <v>25.445930730000001</v>
      </c>
      <c r="W6">
        <v>25.232374920000002</v>
      </c>
      <c r="X6">
        <v>25.205647160000002</v>
      </c>
      <c r="Y6">
        <v>25.040491240000001</v>
      </c>
      <c r="Z6">
        <v>24.98057696</v>
      </c>
      <c r="AA6">
        <v>24.974461779999999</v>
      </c>
      <c r="AB6">
        <v>25.055854799999999</v>
      </c>
      <c r="AC6">
        <v>25.15287017</v>
      </c>
      <c r="AD6">
        <v>24.956530600000001</v>
      </c>
      <c r="AE6">
        <v>24.785923749999998</v>
      </c>
      <c r="AF6">
        <v>24.634495050000002</v>
      </c>
      <c r="AG6">
        <v>24.470067230000002</v>
      </c>
      <c r="AH6">
        <v>24.311864480000001</v>
      </c>
      <c r="AI6">
        <v>24.071021949999999</v>
      </c>
      <c r="AJ6">
        <v>23.824845910000001</v>
      </c>
      <c r="AK6">
        <v>23.573600070000001</v>
      </c>
      <c r="AL6">
        <v>23.290761830000001</v>
      </c>
      <c r="AM6">
        <v>23.001579110000002</v>
      </c>
      <c r="AN6">
        <v>22.687299970000002</v>
      </c>
      <c r="AO6">
        <v>22.363822410000001</v>
      </c>
      <c r="AP6">
        <v>22.032811379999998</v>
      </c>
      <c r="AQ6">
        <v>21.695020759999998</v>
      </c>
      <c r="AR6">
        <v>21.34920172</v>
      </c>
      <c r="AS6">
        <v>20.889933549999999</v>
      </c>
      <c r="AT6">
        <v>20.422813959999999</v>
      </c>
      <c r="AU6">
        <v>19.948204759999999</v>
      </c>
      <c r="AV6">
        <v>19.465117960000001</v>
      </c>
      <c r="AW6">
        <v>18.977575550000001</v>
      </c>
    </row>
    <row r="7" spans="1:49" x14ac:dyDescent="0.25">
      <c r="B7" s="16" t="s">
        <v>335</v>
      </c>
      <c r="C7">
        <v>0.36749349586970598</v>
      </c>
      <c r="D7">
        <v>0.37339372281503302</v>
      </c>
      <c r="E7">
        <v>0.38142825489999999</v>
      </c>
      <c r="F7">
        <v>0.3673859223</v>
      </c>
      <c r="G7">
        <v>0.35412817159999999</v>
      </c>
      <c r="H7">
        <v>0.31183101419999998</v>
      </c>
      <c r="I7">
        <v>0.30599266330000002</v>
      </c>
      <c r="J7">
        <v>0.30014238910000002</v>
      </c>
      <c r="K7">
        <v>0.28776442489999998</v>
      </c>
      <c r="L7">
        <v>0.27135237509999999</v>
      </c>
      <c r="M7">
        <v>0.25585502360000001</v>
      </c>
      <c r="N7">
        <v>0.23801782160000001</v>
      </c>
      <c r="O7">
        <v>0.2093268258</v>
      </c>
      <c r="P7">
        <v>0.18711869240000001</v>
      </c>
      <c r="Q7">
        <v>0.16485347980000001</v>
      </c>
      <c r="R7">
        <v>0.13751627159999999</v>
      </c>
      <c r="S7">
        <v>0.11057403089999999</v>
      </c>
      <c r="T7">
        <v>0.17905134410000001</v>
      </c>
      <c r="U7">
        <v>0.24264589249999999</v>
      </c>
      <c r="V7">
        <v>0.30117222719999998</v>
      </c>
      <c r="W7">
        <v>0.25910135179999999</v>
      </c>
      <c r="X7">
        <v>0.21952218430000001</v>
      </c>
      <c r="Y7">
        <v>0.2167449115</v>
      </c>
      <c r="Z7">
        <v>0.21487995109999999</v>
      </c>
      <c r="AA7">
        <v>0.2134705274</v>
      </c>
      <c r="AB7">
        <v>0.21280314119999999</v>
      </c>
      <c r="AC7">
        <v>0.21225450269999999</v>
      </c>
      <c r="AD7">
        <v>0.2174529187</v>
      </c>
      <c r="AE7">
        <v>0.2229074231</v>
      </c>
      <c r="AF7">
        <v>0.22857996899999999</v>
      </c>
      <c r="AG7">
        <v>0.23456880350000001</v>
      </c>
      <c r="AH7">
        <v>0.24068711949999999</v>
      </c>
      <c r="AI7">
        <v>0.24138862050000001</v>
      </c>
      <c r="AJ7">
        <v>0.2420712984</v>
      </c>
      <c r="AK7">
        <v>0.24273739750000001</v>
      </c>
      <c r="AL7">
        <v>0.2432612951</v>
      </c>
      <c r="AM7">
        <v>0.24375706250000001</v>
      </c>
      <c r="AN7">
        <v>0.24937734510000001</v>
      </c>
      <c r="AO7">
        <v>0.25499684880000001</v>
      </c>
      <c r="AP7">
        <v>0.26062984220000002</v>
      </c>
      <c r="AQ7">
        <v>0.26628192179999999</v>
      </c>
      <c r="AR7">
        <v>0.27193426259999998</v>
      </c>
      <c r="AS7">
        <v>0.27492169370000002</v>
      </c>
      <c r="AT7">
        <v>0.27789874749999999</v>
      </c>
      <c r="AU7">
        <v>0.28086774120000002</v>
      </c>
      <c r="AV7">
        <v>0.28381170560000002</v>
      </c>
      <c r="AW7">
        <v>0.28678696739999998</v>
      </c>
    </row>
    <row r="8" spans="1:49" x14ac:dyDescent="0.25">
      <c r="B8" t="s">
        <v>336</v>
      </c>
      <c r="C8">
        <v>1.4676116307532601</v>
      </c>
      <c r="D8">
        <v>1.4911746101974399</v>
      </c>
      <c r="E8">
        <v>1.5232610900000001</v>
      </c>
      <c r="F8">
        <v>1.5508073550000001</v>
      </c>
      <c r="G8">
        <v>1.580045785</v>
      </c>
      <c r="H8">
        <v>1.4706263900000001</v>
      </c>
      <c r="I8">
        <v>1.52534441</v>
      </c>
      <c r="J8">
        <v>1.5814595549999999</v>
      </c>
      <c r="K8">
        <v>1.6026611550000001</v>
      </c>
      <c r="L8">
        <v>1.5973941460000001</v>
      </c>
      <c r="M8">
        <v>1.592011729</v>
      </c>
      <c r="N8">
        <v>1.5654371789999999</v>
      </c>
      <c r="O8">
        <v>1.675121426</v>
      </c>
      <c r="P8">
        <v>1.842309991</v>
      </c>
      <c r="Q8">
        <v>2.0313206300000002</v>
      </c>
      <c r="R8">
        <v>2.176202102</v>
      </c>
      <c r="S8">
        <v>2.3398065469999998</v>
      </c>
      <c r="T8">
        <v>1.767075975</v>
      </c>
      <c r="U8">
        <v>1.2188912780000001</v>
      </c>
      <c r="V8">
        <v>0.7015902503</v>
      </c>
      <c r="W8">
        <v>0.66879176549999997</v>
      </c>
      <c r="X8">
        <v>0.64133532439999996</v>
      </c>
      <c r="Y8">
        <v>0.63797707950000004</v>
      </c>
      <c r="Z8">
        <v>0.63729930180000005</v>
      </c>
      <c r="AA8">
        <v>0.6379985977</v>
      </c>
      <c r="AB8">
        <v>0.64091519100000005</v>
      </c>
      <c r="AC8">
        <v>0.64423995599999995</v>
      </c>
      <c r="AD8">
        <v>0.65241953490000004</v>
      </c>
      <c r="AE8">
        <v>0.66133323529999999</v>
      </c>
      <c r="AF8">
        <v>0.67084643899999996</v>
      </c>
      <c r="AG8">
        <v>0.68085236449999997</v>
      </c>
      <c r="AH8">
        <v>0.69116604500000001</v>
      </c>
      <c r="AI8">
        <v>0.70123357939999997</v>
      </c>
      <c r="AJ8">
        <v>0.71133573400000005</v>
      </c>
      <c r="AK8">
        <v>0.72147799779999999</v>
      </c>
      <c r="AL8">
        <v>0.73165128030000004</v>
      </c>
      <c r="AM8">
        <v>0.74183422519999997</v>
      </c>
      <c r="AN8">
        <v>0.75075609470000004</v>
      </c>
      <c r="AO8">
        <v>0.75958719370000005</v>
      </c>
      <c r="AP8">
        <v>0.76837403189999998</v>
      </c>
      <c r="AQ8">
        <v>0.77713582910000001</v>
      </c>
      <c r="AR8">
        <v>0.78582040460000002</v>
      </c>
      <c r="AS8">
        <v>1.084936739</v>
      </c>
      <c r="AT8">
        <v>1.386969219</v>
      </c>
      <c r="AU8">
        <v>1.691849223</v>
      </c>
      <c r="AV8">
        <v>1.999383586</v>
      </c>
      <c r="AW8">
        <v>2.3099026149999999</v>
      </c>
    </row>
    <row r="9" spans="1:49" x14ac:dyDescent="0.25">
      <c r="B9" t="s">
        <v>337</v>
      </c>
      <c r="C9">
        <v>1.4643633957556199</v>
      </c>
      <c r="D9">
        <v>1.4878742237362399</v>
      </c>
      <c r="E9">
        <v>1.5198896879999999</v>
      </c>
      <c r="F9">
        <v>1.4227910020000001</v>
      </c>
      <c r="G9">
        <v>1.332902762</v>
      </c>
      <c r="H9">
        <v>1.140713785</v>
      </c>
      <c r="I9">
        <v>1.0878970219999999</v>
      </c>
      <c r="J9">
        <v>1.0371068459999999</v>
      </c>
      <c r="K9">
        <v>0.96639051890000005</v>
      </c>
      <c r="L9">
        <v>0.88566315259999995</v>
      </c>
      <c r="M9">
        <v>0.81161168230000003</v>
      </c>
      <c r="N9">
        <v>0.73380929559999997</v>
      </c>
      <c r="O9">
        <v>0.62260307690000005</v>
      </c>
      <c r="P9">
        <v>0.53024994530000003</v>
      </c>
      <c r="Q9">
        <v>0.43602827729999999</v>
      </c>
      <c r="R9">
        <v>0.32699091270000002</v>
      </c>
      <c r="S9">
        <v>0.2179416787</v>
      </c>
      <c r="T9">
        <v>0.17696607289999999</v>
      </c>
      <c r="U9">
        <v>0.13749434790000001</v>
      </c>
      <c r="V9">
        <v>0.10005404330000001</v>
      </c>
      <c r="W9">
        <v>7.8308095800000005E-2</v>
      </c>
      <c r="X9">
        <v>5.7445034700000001E-2</v>
      </c>
      <c r="Y9">
        <v>5.7123996199999999E-2</v>
      </c>
      <c r="Z9">
        <v>5.7042985300000001E-2</v>
      </c>
      <c r="AA9">
        <v>5.7085123600000003E-2</v>
      </c>
      <c r="AB9">
        <v>5.73255872E-2</v>
      </c>
      <c r="AC9">
        <v>5.76023497E-2</v>
      </c>
      <c r="AD9">
        <v>5.8318998300000001E-2</v>
      </c>
      <c r="AE9">
        <v>5.91012021E-2</v>
      </c>
      <c r="AF9">
        <v>5.9936887799999998E-2</v>
      </c>
      <c r="AG9">
        <v>6.0815413700000001E-2</v>
      </c>
      <c r="AH9">
        <v>6.1721288499999999E-2</v>
      </c>
      <c r="AI9">
        <v>6.2617511599999995E-2</v>
      </c>
      <c r="AJ9">
        <v>6.3516795299999998E-2</v>
      </c>
      <c r="AK9">
        <v>6.4419630199999994E-2</v>
      </c>
      <c r="AL9">
        <v>6.5325062599999997E-2</v>
      </c>
      <c r="AM9">
        <v>6.6231326199999996E-2</v>
      </c>
      <c r="AN9">
        <v>6.7025114699999999E-2</v>
      </c>
      <c r="AO9">
        <v>6.7810769500000007E-2</v>
      </c>
      <c r="AP9">
        <v>6.85924438E-2</v>
      </c>
      <c r="AQ9">
        <v>6.9371854400000002E-2</v>
      </c>
      <c r="AR9">
        <v>7.0144344299999994E-2</v>
      </c>
      <c r="AS9">
        <v>7.0668638399999997E-2</v>
      </c>
      <c r="AT9">
        <v>7.1187757700000007E-2</v>
      </c>
      <c r="AU9">
        <v>7.1702363699999896E-2</v>
      </c>
      <c r="AV9">
        <v>7.2208201599999994E-2</v>
      </c>
      <c r="AW9">
        <v>7.2719658500000006E-2</v>
      </c>
    </row>
    <row r="10" spans="1:49" x14ac:dyDescent="0.25">
      <c r="B10" t="s">
        <v>338</v>
      </c>
      <c r="C10">
        <v>0.29584764130791702</v>
      </c>
      <c r="D10">
        <v>0.300597570883747</v>
      </c>
      <c r="E10">
        <v>0.3070657054</v>
      </c>
      <c r="F10">
        <v>0.64806274850000001</v>
      </c>
      <c r="G10">
        <v>0.9748972025</v>
      </c>
      <c r="H10">
        <v>1.17319829</v>
      </c>
      <c r="I10">
        <v>1.4618009999999999</v>
      </c>
      <c r="J10">
        <v>1.7335923090000001</v>
      </c>
      <c r="K10">
        <v>1.9356009249999999</v>
      </c>
      <c r="L10">
        <v>2.0575647849999998</v>
      </c>
      <c r="M10">
        <v>2.118291138</v>
      </c>
      <c r="N10">
        <v>2.0763106370000002</v>
      </c>
      <c r="O10">
        <v>2.2381084609999999</v>
      </c>
      <c r="P10">
        <v>2.4769899409999998</v>
      </c>
      <c r="Q10">
        <v>2.7460290089999999</v>
      </c>
      <c r="R10">
        <v>2.955948501</v>
      </c>
      <c r="S10">
        <v>3.191583015</v>
      </c>
      <c r="T10">
        <v>3.3299624689999998</v>
      </c>
      <c r="U10">
        <v>3.4436618870000002</v>
      </c>
      <c r="V10">
        <v>3.5366585189999999</v>
      </c>
      <c r="W10">
        <v>3.8209283080000001</v>
      </c>
      <c r="X10">
        <v>4.1289381599999997</v>
      </c>
      <c r="Y10">
        <v>4.3914181159999996</v>
      </c>
      <c r="Z10">
        <v>4.6720595390000002</v>
      </c>
      <c r="AA10">
        <v>4.9643278640000004</v>
      </c>
      <c r="AB10">
        <v>5.1795928250000003</v>
      </c>
      <c r="AC10">
        <v>5.4001225870000003</v>
      </c>
      <c r="AD10">
        <v>5.7366822219999998</v>
      </c>
      <c r="AE10">
        <v>6.0809177200000004</v>
      </c>
      <c r="AF10">
        <v>6.4323756200000002</v>
      </c>
      <c r="AG10">
        <v>6.8045057809999996</v>
      </c>
      <c r="AH10">
        <v>7.1822228289999996</v>
      </c>
      <c r="AI10">
        <v>7.5747209639999999</v>
      </c>
      <c r="AJ10">
        <v>7.9707487539999997</v>
      </c>
      <c r="AK10">
        <v>8.3703290609999996</v>
      </c>
      <c r="AL10">
        <v>8.7859103189999903</v>
      </c>
      <c r="AM10">
        <v>9.2048248049999994</v>
      </c>
      <c r="AN10">
        <v>9.6258081460000007</v>
      </c>
      <c r="AO10">
        <v>10.049017299999999</v>
      </c>
      <c r="AP10">
        <v>10.47491235</v>
      </c>
      <c r="AQ10">
        <v>10.90364885</v>
      </c>
      <c r="AR10">
        <v>11.334385510000001</v>
      </c>
      <c r="AS10">
        <v>11.74249786</v>
      </c>
      <c r="AT10">
        <v>12.153053939999999</v>
      </c>
      <c r="AU10">
        <v>12.56607681</v>
      </c>
      <c r="AV10">
        <v>12.980718449999999</v>
      </c>
      <c r="AW10">
        <v>13.399490180000001</v>
      </c>
    </row>
    <row r="11" spans="1:49" x14ac:dyDescent="0.25">
      <c r="B11" t="s">
        <v>339</v>
      </c>
      <c r="C11">
        <v>6.65657192942814E-2</v>
      </c>
      <c r="D11">
        <v>6.7634453448843099E-2</v>
      </c>
      <c r="E11">
        <v>6.9089783700000004E-2</v>
      </c>
      <c r="F11">
        <v>9.34434871E-2</v>
      </c>
      <c r="G11">
        <v>0.12647729160000001</v>
      </c>
      <c r="H11">
        <v>0.1563856649</v>
      </c>
      <c r="I11">
        <v>0.21548358940000001</v>
      </c>
      <c r="J11">
        <v>0.29679465579999997</v>
      </c>
      <c r="K11">
        <v>0.39956864250000002</v>
      </c>
      <c r="L11">
        <v>0.52907041430000001</v>
      </c>
      <c r="M11">
        <v>0.70048582540000004</v>
      </c>
      <c r="N11">
        <v>0.91504074550000003</v>
      </c>
      <c r="O11">
        <v>0.98634587610000002</v>
      </c>
      <c r="P11">
        <v>1.0916221690000001</v>
      </c>
      <c r="Q11">
        <v>1.210189067</v>
      </c>
      <c r="R11">
        <v>1.3027016629999999</v>
      </c>
      <c r="S11">
        <v>1.4065470019999999</v>
      </c>
      <c r="T11">
        <v>1.4675315369999999</v>
      </c>
      <c r="U11">
        <v>1.5176394529999999</v>
      </c>
      <c r="V11">
        <v>1.558623546</v>
      </c>
      <c r="W11">
        <v>1.616641279</v>
      </c>
      <c r="X11">
        <v>1.68559842</v>
      </c>
      <c r="Y11">
        <v>1.8041315959999999</v>
      </c>
      <c r="Z11">
        <v>1.9301152399999999</v>
      </c>
      <c r="AA11">
        <v>2.0609560409999998</v>
      </c>
      <c r="AB11">
        <v>2.1991038459999999</v>
      </c>
      <c r="AC11">
        <v>2.339966456</v>
      </c>
      <c r="AD11">
        <v>2.6498873430000001</v>
      </c>
      <c r="AE11">
        <v>2.9640663809999999</v>
      </c>
      <c r="AF11">
        <v>3.2827203100000002</v>
      </c>
      <c r="AG11">
        <v>3.6201976509999998</v>
      </c>
      <c r="AH11">
        <v>3.9619345909999999</v>
      </c>
      <c r="AI11">
        <v>4.319396083</v>
      </c>
      <c r="AJ11">
        <v>4.6803566300000004</v>
      </c>
      <c r="AK11">
        <v>5.0448121119999998</v>
      </c>
      <c r="AL11">
        <v>5.4256012780000002</v>
      </c>
      <c r="AM11">
        <v>5.8098101209999999</v>
      </c>
      <c r="AN11">
        <v>6.2024092069999996</v>
      </c>
      <c r="AO11">
        <v>6.5977839889999998</v>
      </c>
      <c r="AP11">
        <v>6.9961770019999996</v>
      </c>
      <c r="AQ11">
        <v>7.3976525049999999</v>
      </c>
      <c r="AR11">
        <v>7.801600262</v>
      </c>
      <c r="AS11">
        <v>8.0354491140000004</v>
      </c>
      <c r="AT11">
        <v>8.2705027270000002</v>
      </c>
      <c r="AU11">
        <v>8.5067891679999903</v>
      </c>
      <c r="AV11">
        <v>8.7437480989999994</v>
      </c>
      <c r="AW11">
        <v>8.9830809380000005</v>
      </c>
    </row>
    <row r="12" spans="1:49" x14ac:dyDescent="0.25">
      <c r="B12" t="s">
        <v>340</v>
      </c>
      <c r="C12">
        <v>3.32767453113023</v>
      </c>
      <c r="D12">
        <v>3.3811014220943498</v>
      </c>
      <c r="E12">
        <v>3.4538545680000001</v>
      </c>
      <c r="F12">
        <v>3.3875489320000001</v>
      </c>
      <c r="G12">
        <v>3.3250288970000001</v>
      </c>
      <c r="H12">
        <v>2.981440418</v>
      </c>
      <c r="I12">
        <v>2.97913183</v>
      </c>
      <c r="J12">
        <v>2.975623116</v>
      </c>
      <c r="K12">
        <v>2.9050898709999999</v>
      </c>
      <c r="L12">
        <v>2.78951035</v>
      </c>
      <c r="M12">
        <v>2.6783059059999998</v>
      </c>
      <c r="N12">
        <v>2.5371584309999999</v>
      </c>
      <c r="O12">
        <v>2.7348681109999999</v>
      </c>
      <c r="P12">
        <v>3.0267705610000002</v>
      </c>
      <c r="Q12">
        <v>3.3555242299999999</v>
      </c>
      <c r="R12">
        <v>3.6120364290000002</v>
      </c>
      <c r="S12">
        <v>3.899971232</v>
      </c>
      <c r="T12">
        <v>4.0690647159999997</v>
      </c>
      <c r="U12">
        <v>4.2080003020000003</v>
      </c>
      <c r="V12">
        <v>4.3216380140000004</v>
      </c>
      <c r="W12">
        <v>4.1217101810000001</v>
      </c>
      <c r="X12">
        <v>3.9546732150000001</v>
      </c>
      <c r="Y12">
        <v>3.932174678</v>
      </c>
      <c r="Z12">
        <v>3.9261990349999998</v>
      </c>
      <c r="AA12">
        <v>3.9286974529999998</v>
      </c>
      <c r="AB12">
        <v>3.9455694779999999</v>
      </c>
      <c r="AC12">
        <v>3.9649431609999999</v>
      </c>
      <c r="AD12">
        <v>4.012500577</v>
      </c>
      <c r="AE12">
        <v>4.0645602969999999</v>
      </c>
      <c r="AF12">
        <v>4.1202868090000004</v>
      </c>
      <c r="AG12">
        <v>4.1791930109999997</v>
      </c>
      <c r="AH12">
        <v>4.2399650879999999</v>
      </c>
      <c r="AI12">
        <v>4.300255537</v>
      </c>
      <c r="AJ12">
        <v>4.3607421889999998</v>
      </c>
      <c r="AK12">
        <v>4.4214588910000003</v>
      </c>
      <c r="AL12">
        <v>4.4824916699999999</v>
      </c>
      <c r="AM12">
        <v>4.543569454</v>
      </c>
      <c r="AN12">
        <v>4.5970524800000003</v>
      </c>
      <c r="AO12">
        <v>4.649967009</v>
      </c>
      <c r="AP12">
        <v>4.7025983409999998</v>
      </c>
      <c r="AQ12">
        <v>4.7550645029999998</v>
      </c>
      <c r="AR12">
        <v>4.807046626</v>
      </c>
      <c r="AS12">
        <v>4.842583061</v>
      </c>
      <c r="AT12">
        <v>4.8777608680000002</v>
      </c>
      <c r="AU12">
        <v>4.9126254869999997</v>
      </c>
      <c r="AV12">
        <v>4.9468855180000002</v>
      </c>
      <c r="AW12">
        <v>4.981526702</v>
      </c>
    </row>
    <row r="13" spans="1:49" x14ac:dyDescent="0.25">
      <c r="B13" t="s">
        <v>341</v>
      </c>
      <c r="C13">
        <v>0.21556468620722</v>
      </c>
      <c r="D13">
        <v>0.21902564697065</v>
      </c>
      <c r="E13">
        <v>0.22373855049999999</v>
      </c>
      <c r="F13">
        <v>0.25496084800000002</v>
      </c>
      <c r="G13">
        <v>0.29075988359999999</v>
      </c>
      <c r="H13">
        <v>0.30291190439999999</v>
      </c>
      <c r="I13">
        <v>0.3516665598</v>
      </c>
      <c r="J13">
        <v>0.40810359400000001</v>
      </c>
      <c r="K13">
        <v>0.46291708770000001</v>
      </c>
      <c r="L13">
        <v>0.51644343559999994</v>
      </c>
      <c r="M13">
        <v>0.57611092100000005</v>
      </c>
      <c r="N13">
        <v>0.63408088429999998</v>
      </c>
      <c r="O13">
        <v>0.58892095089999996</v>
      </c>
      <c r="P13">
        <v>0.56258955030000002</v>
      </c>
      <c r="Q13">
        <v>0.53843256390000005</v>
      </c>
      <c r="R13">
        <v>0.49963488719999999</v>
      </c>
      <c r="S13">
        <v>0.46357946480000001</v>
      </c>
      <c r="T13">
        <v>0.60407131390000002</v>
      </c>
      <c r="U13">
        <v>0.733364028</v>
      </c>
      <c r="V13">
        <v>0.85142421879999997</v>
      </c>
      <c r="W13">
        <v>0.84042066530000004</v>
      </c>
      <c r="X13">
        <v>0.83569576489999997</v>
      </c>
      <c r="Y13">
        <v>0.86641426939999999</v>
      </c>
      <c r="Z13">
        <v>0.90073730770000004</v>
      </c>
      <c r="AA13">
        <v>0.93719584339999995</v>
      </c>
      <c r="AB13">
        <v>0.97616490010000001</v>
      </c>
      <c r="AC13">
        <v>1.0161097640000001</v>
      </c>
      <c r="AD13">
        <v>1.036878167</v>
      </c>
      <c r="AE13">
        <v>1.0588491330000001</v>
      </c>
      <c r="AF13">
        <v>1.0818301530000001</v>
      </c>
      <c r="AG13">
        <v>1.1062269769999999</v>
      </c>
      <c r="AH13">
        <v>1.1311989410000001</v>
      </c>
      <c r="AI13">
        <v>1.211769576</v>
      </c>
      <c r="AJ13">
        <v>1.293102615</v>
      </c>
      <c r="AK13">
        <v>1.375199431</v>
      </c>
      <c r="AL13">
        <v>1.461072353</v>
      </c>
      <c r="AM13">
        <v>1.5476833800000001</v>
      </c>
      <c r="AN13">
        <v>1.578731401</v>
      </c>
      <c r="AO13">
        <v>1.6097243830000001</v>
      </c>
      <c r="AP13">
        <v>1.6407546710000001</v>
      </c>
      <c r="AQ13">
        <v>1.671859038</v>
      </c>
      <c r="AR13">
        <v>1.702920853</v>
      </c>
      <c r="AS13">
        <v>1.7354891779999999</v>
      </c>
      <c r="AT13">
        <v>1.7681330909999999</v>
      </c>
      <c r="AU13">
        <v>1.8008635099999999</v>
      </c>
      <c r="AV13">
        <v>1.833567291</v>
      </c>
      <c r="AW13">
        <v>1.8666051610000001</v>
      </c>
    </row>
    <row r="14" spans="1:49" x14ac:dyDescent="0.25">
      <c r="B14" t="s">
        <v>342</v>
      </c>
      <c r="C14">
        <v>35.839918454870201</v>
      </c>
      <c r="D14">
        <v>36.415339938413297</v>
      </c>
      <c r="E14">
        <v>37.1989102</v>
      </c>
      <c r="F14">
        <v>37.939097050000001</v>
      </c>
      <c r="G14">
        <v>38.723275020000003</v>
      </c>
      <c r="H14">
        <v>36.10588834</v>
      </c>
      <c r="I14">
        <v>37.516029179999997</v>
      </c>
      <c r="J14">
        <v>38.965505120000003</v>
      </c>
      <c r="K14">
        <v>39.558261960000003</v>
      </c>
      <c r="L14">
        <v>39.498522489999999</v>
      </c>
      <c r="M14">
        <v>39.435585719999999</v>
      </c>
      <c r="N14">
        <v>38.846415149999999</v>
      </c>
      <c r="O14">
        <v>37.859011840000001</v>
      </c>
      <c r="P14">
        <v>38.11377315</v>
      </c>
      <c r="Q14">
        <v>38.634112819999999</v>
      </c>
      <c r="R14">
        <v>38.193276570000002</v>
      </c>
      <c r="S14">
        <v>38.01659806</v>
      </c>
      <c r="T14">
        <v>37.7720275</v>
      </c>
      <c r="U14">
        <v>37.35319767</v>
      </c>
      <c r="V14">
        <v>36.817091550000001</v>
      </c>
      <c r="W14">
        <v>36.638276570000002</v>
      </c>
      <c r="X14">
        <v>36.728855260000003</v>
      </c>
      <c r="Y14">
        <v>36.946475890000002</v>
      </c>
      <c r="Z14">
        <v>37.318910320000001</v>
      </c>
      <c r="AA14">
        <v>37.774193230000002</v>
      </c>
      <c r="AB14">
        <v>38.267329770000003</v>
      </c>
      <c r="AC14">
        <v>38.788108950000002</v>
      </c>
      <c r="AD14">
        <v>39.320670360000001</v>
      </c>
      <c r="AE14">
        <v>39.897659150000003</v>
      </c>
      <c r="AF14">
        <v>40.51107124</v>
      </c>
      <c r="AG14">
        <v>41.156427239999999</v>
      </c>
      <c r="AH14">
        <v>41.820760380000003</v>
      </c>
      <c r="AI14">
        <v>42.482403820000002</v>
      </c>
      <c r="AJ14">
        <v>43.146719930000003</v>
      </c>
      <c r="AK14">
        <v>43.814034589999999</v>
      </c>
      <c r="AL14">
        <v>44.48607509</v>
      </c>
      <c r="AM14">
        <v>45.159289479999998</v>
      </c>
      <c r="AN14">
        <v>45.758459760000001</v>
      </c>
      <c r="AO14">
        <v>46.352709910000002</v>
      </c>
      <c r="AP14">
        <v>46.94485006</v>
      </c>
      <c r="AQ14">
        <v>47.536035259999998</v>
      </c>
      <c r="AR14">
        <v>48.123053980000002</v>
      </c>
      <c r="AS14">
        <v>48.676479839999999</v>
      </c>
      <c r="AT14">
        <v>49.228320310000001</v>
      </c>
      <c r="AU14">
        <v>49.778979059999998</v>
      </c>
      <c r="AV14">
        <v>50.325440819999997</v>
      </c>
      <c r="AW14">
        <v>50.877687770000001</v>
      </c>
    </row>
    <row r="15" spans="1:49" x14ac:dyDescent="0.25">
      <c r="B15" t="s">
        <v>343</v>
      </c>
      <c r="C15">
        <v>36.006525643363197</v>
      </c>
      <c r="D15">
        <v>36.584622059208101</v>
      </c>
      <c r="E15">
        <v>37.371999930000001</v>
      </c>
      <c r="F15">
        <v>37.851570029999998</v>
      </c>
      <c r="G15">
        <v>37.358164289999998</v>
      </c>
      <c r="H15">
        <v>35.995376620000002</v>
      </c>
      <c r="I15">
        <v>36.83628951</v>
      </c>
      <c r="J15">
        <v>37.014649630000001</v>
      </c>
      <c r="K15">
        <v>35.978819989999998</v>
      </c>
      <c r="L15">
        <v>35.265400020000001</v>
      </c>
      <c r="M15">
        <v>35.035617530000003</v>
      </c>
      <c r="N15">
        <v>35.020382240000004</v>
      </c>
      <c r="O15">
        <v>35.143647950000002</v>
      </c>
      <c r="P15">
        <v>35.23518412</v>
      </c>
      <c r="Q15">
        <v>34.334187069999999</v>
      </c>
      <c r="R15">
        <v>33.315965040000002</v>
      </c>
      <c r="S15">
        <v>32.451368559999999</v>
      </c>
      <c r="T15">
        <v>31.96291776</v>
      </c>
      <c r="U15">
        <v>31.827201769999999</v>
      </c>
      <c r="V15">
        <v>31.826160489999999</v>
      </c>
      <c r="W15">
        <v>31.686898039999999</v>
      </c>
      <c r="X15">
        <v>31.581568480000001</v>
      </c>
      <c r="Y15">
        <v>31.70289769</v>
      </c>
      <c r="Z15">
        <v>31.820840660000002</v>
      </c>
      <c r="AA15">
        <v>31.910810179999999</v>
      </c>
      <c r="AB15">
        <v>32.005102020000002</v>
      </c>
      <c r="AC15">
        <v>32.117933170000001</v>
      </c>
      <c r="AD15">
        <v>32.15266415</v>
      </c>
      <c r="AE15">
        <v>32.204651220000002</v>
      </c>
      <c r="AF15">
        <v>32.277650520000002</v>
      </c>
      <c r="AG15">
        <v>32.36609146</v>
      </c>
      <c r="AH15">
        <v>32.47102537</v>
      </c>
      <c r="AI15">
        <v>32.565928769999999</v>
      </c>
      <c r="AJ15">
        <v>32.683257830000002</v>
      </c>
      <c r="AK15">
        <v>32.820138350000001</v>
      </c>
      <c r="AL15">
        <v>32.966844350000002</v>
      </c>
      <c r="AM15">
        <v>33.121106159999997</v>
      </c>
      <c r="AN15">
        <v>33.124428819999999</v>
      </c>
      <c r="AO15">
        <v>33.111129290000001</v>
      </c>
      <c r="AP15">
        <v>33.085214819999997</v>
      </c>
      <c r="AQ15">
        <v>33.05620965</v>
      </c>
      <c r="AR15">
        <v>33.023916219999997</v>
      </c>
      <c r="AS15">
        <v>32.958453849999998</v>
      </c>
      <c r="AT15">
        <v>32.88637387</v>
      </c>
      <c r="AU15">
        <v>32.809241120000003</v>
      </c>
      <c r="AV15">
        <v>32.729986709999999</v>
      </c>
      <c r="AW15">
        <v>32.664347769999999</v>
      </c>
    </row>
    <row r="16" spans="1:49" x14ac:dyDescent="0.25">
      <c r="B16" t="s">
        <v>344</v>
      </c>
      <c r="C16">
        <v>33.108335480742298</v>
      </c>
      <c r="D16">
        <v>33.639900516080203</v>
      </c>
      <c r="E16">
        <v>34.363901800000001</v>
      </c>
      <c r="F16">
        <v>33.76169299</v>
      </c>
      <c r="G16">
        <v>32.322878830000001</v>
      </c>
      <c r="H16">
        <v>30.210326340000002</v>
      </c>
      <c r="I16">
        <v>29.98946793</v>
      </c>
      <c r="J16">
        <v>29.231473919999999</v>
      </c>
      <c r="K16">
        <v>27.561837950000001</v>
      </c>
      <c r="L16">
        <v>26.205609320000001</v>
      </c>
      <c r="M16">
        <v>25.254537110000001</v>
      </c>
      <c r="N16">
        <v>24.486950669999999</v>
      </c>
      <c r="O16">
        <v>24.46875751</v>
      </c>
      <c r="P16">
        <v>24.428023499999998</v>
      </c>
      <c r="Q16">
        <v>23.701764560000001</v>
      </c>
      <c r="R16">
        <v>22.900439720000001</v>
      </c>
      <c r="S16">
        <v>22.21044732</v>
      </c>
      <c r="T16">
        <v>21.775874909999999</v>
      </c>
      <c r="U16">
        <v>21.585594480000001</v>
      </c>
      <c r="V16">
        <v>21.489032460000001</v>
      </c>
      <c r="W16">
        <v>21.175204789999999</v>
      </c>
      <c r="X16">
        <v>20.882768259999999</v>
      </c>
      <c r="Y16">
        <v>20.74753179</v>
      </c>
      <c r="Z16">
        <v>20.608117839999998</v>
      </c>
      <c r="AA16">
        <v>20.448835259999999</v>
      </c>
      <c r="AB16">
        <v>20.28517978</v>
      </c>
      <c r="AC16">
        <v>20.131573209999999</v>
      </c>
      <c r="AD16">
        <v>19.957895879999999</v>
      </c>
      <c r="AE16">
        <v>19.79570352</v>
      </c>
      <c r="AF16">
        <v>19.646963199999998</v>
      </c>
      <c r="AG16">
        <v>19.503375599999998</v>
      </c>
      <c r="AH16">
        <v>19.369894469999998</v>
      </c>
      <c r="AI16">
        <v>19.337103880000001</v>
      </c>
      <c r="AJ16">
        <v>19.317448160000001</v>
      </c>
      <c r="AK16">
        <v>19.309054100000001</v>
      </c>
      <c r="AL16">
        <v>19.304054499999999</v>
      </c>
      <c r="AM16">
        <v>19.303042380000001</v>
      </c>
      <c r="AN16">
        <v>19.18912091</v>
      </c>
      <c r="AO16">
        <v>19.06573513</v>
      </c>
      <c r="AP16">
        <v>18.935352309999999</v>
      </c>
      <c r="AQ16">
        <v>18.80352173</v>
      </c>
      <c r="AR16">
        <v>18.670163460000001</v>
      </c>
      <c r="AS16">
        <v>18.51537699</v>
      </c>
      <c r="AT16">
        <v>18.3569256</v>
      </c>
      <c r="AU16">
        <v>18.195748770000002</v>
      </c>
      <c r="AV16">
        <v>18.033516680000002</v>
      </c>
      <c r="AW16">
        <v>17.87886679</v>
      </c>
    </row>
    <row r="17" spans="2:49" x14ac:dyDescent="0.25">
      <c r="B17" t="s">
        <v>345</v>
      </c>
      <c r="C17">
        <v>1.54983431156195</v>
      </c>
      <c r="D17">
        <v>1.57471740274219</v>
      </c>
      <c r="E17">
        <v>1.608608627</v>
      </c>
      <c r="F17">
        <v>2.5959592109999998</v>
      </c>
      <c r="G17">
        <v>3.4525771170000001</v>
      </c>
      <c r="H17">
        <v>4.1159047989999999</v>
      </c>
      <c r="I17">
        <v>4.9395175690000004</v>
      </c>
      <c r="J17">
        <v>5.6006932330000003</v>
      </c>
      <c r="K17">
        <v>5.9557570469999996</v>
      </c>
      <c r="L17">
        <v>6.2128341310000001</v>
      </c>
      <c r="M17">
        <v>6.3925345739999999</v>
      </c>
      <c r="N17">
        <v>6.4227475160000003</v>
      </c>
      <c r="O17">
        <v>6.5199963829999996</v>
      </c>
      <c r="P17">
        <v>6.6116798330000002</v>
      </c>
      <c r="Q17">
        <v>6.5152727759999998</v>
      </c>
      <c r="R17">
        <v>6.3924324969999997</v>
      </c>
      <c r="S17">
        <v>6.2949680949999998</v>
      </c>
      <c r="T17">
        <v>6.4014483689999997</v>
      </c>
      <c r="U17">
        <v>6.5705880069999996</v>
      </c>
      <c r="V17">
        <v>6.7627533</v>
      </c>
      <c r="W17">
        <v>6.754210176</v>
      </c>
      <c r="X17">
        <v>6.7530230619999996</v>
      </c>
      <c r="Y17">
        <v>6.862576346</v>
      </c>
      <c r="Z17">
        <v>6.9721577410000002</v>
      </c>
      <c r="AA17">
        <v>7.0762898989999998</v>
      </c>
      <c r="AB17">
        <v>7.1825270899999998</v>
      </c>
      <c r="AC17">
        <v>7.2935727669999997</v>
      </c>
      <c r="AD17">
        <v>7.3932810519999999</v>
      </c>
      <c r="AE17">
        <v>7.4965937609999997</v>
      </c>
      <c r="AF17">
        <v>7.6045458149999998</v>
      </c>
      <c r="AG17">
        <v>7.7160992840000002</v>
      </c>
      <c r="AH17">
        <v>7.8315074859999996</v>
      </c>
      <c r="AI17">
        <v>7.871095682</v>
      </c>
      <c r="AJ17">
        <v>7.9161379260000002</v>
      </c>
      <c r="AK17">
        <v>7.9659706449999996</v>
      </c>
      <c r="AL17">
        <v>8.0177353329999903</v>
      </c>
      <c r="AM17">
        <v>8.0714149430000006</v>
      </c>
      <c r="AN17">
        <v>8.1074501730000001</v>
      </c>
      <c r="AO17">
        <v>8.1393668330000004</v>
      </c>
      <c r="AP17">
        <v>8.1681013779999905</v>
      </c>
      <c r="AQ17">
        <v>8.1959752619999904</v>
      </c>
      <c r="AR17">
        <v>8.2229296349999998</v>
      </c>
      <c r="AS17">
        <v>8.2081049250000007</v>
      </c>
      <c r="AT17">
        <v>8.1916314799999999</v>
      </c>
      <c r="AU17">
        <v>8.1738982579999995</v>
      </c>
      <c r="AV17">
        <v>8.1556349350000001</v>
      </c>
      <c r="AW17">
        <v>8.1407632989999996</v>
      </c>
    </row>
    <row r="18" spans="2:49" x14ac:dyDescent="0.25">
      <c r="B18" t="s">
        <v>346</v>
      </c>
      <c r="C18">
        <v>0.19372928894524399</v>
      </c>
      <c r="D18">
        <v>0.196839675342774</v>
      </c>
      <c r="E18">
        <v>0.2010760784</v>
      </c>
      <c r="F18">
        <v>0.1915518859</v>
      </c>
      <c r="G18">
        <v>0.17781833059999999</v>
      </c>
      <c r="H18">
        <v>0.1611484712</v>
      </c>
      <c r="I18">
        <v>0.1551114338</v>
      </c>
      <c r="J18">
        <v>0.1465986748</v>
      </c>
      <c r="K18">
        <v>0.13402684179999999</v>
      </c>
      <c r="L18">
        <v>0.1235612093</v>
      </c>
      <c r="M18">
        <v>0.1154600069</v>
      </c>
      <c r="N18">
        <v>0.1085503308</v>
      </c>
      <c r="O18">
        <v>0.16359468299999999</v>
      </c>
      <c r="P18">
        <v>0.2187265414</v>
      </c>
      <c r="Q18">
        <v>0.26634426890000001</v>
      </c>
      <c r="R18">
        <v>0.30998524620000001</v>
      </c>
      <c r="S18">
        <v>0.35205255660000001</v>
      </c>
      <c r="T18">
        <v>0.32437278069999997</v>
      </c>
      <c r="U18">
        <v>0.30116083669999999</v>
      </c>
      <c r="V18">
        <v>0.27975456949999999</v>
      </c>
      <c r="W18">
        <v>0.35787318969999998</v>
      </c>
      <c r="X18">
        <v>0.43683890219999999</v>
      </c>
      <c r="Y18">
        <v>0.43818383820000001</v>
      </c>
      <c r="Z18">
        <v>0.43947893700000001</v>
      </c>
      <c r="AA18">
        <v>0.4403849829</v>
      </c>
      <c r="AB18">
        <v>0.44123494340000002</v>
      </c>
      <c r="AC18">
        <v>0.44233706719999999</v>
      </c>
      <c r="AD18">
        <v>0.45929160470000002</v>
      </c>
      <c r="AE18">
        <v>0.47642741570000002</v>
      </c>
      <c r="AF18">
        <v>0.4938288797</v>
      </c>
      <c r="AG18">
        <v>0.51155540079999995</v>
      </c>
      <c r="AH18">
        <v>0.52952866330000004</v>
      </c>
      <c r="AI18">
        <v>0.5515879172</v>
      </c>
      <c r="AJ18">
        <v>0.57406855820000002</v>
      </c>
      <c r="AK18">
        <v>0.5969601202</v>
      </c>
      <c r="AL18">
        <v>0.62048337310000001</v>
      </c>
      <c r="AM18">
        <v>0.64424862049999998</v>
      </c>
      <c r="AN18">
        <v>0.66320077050000004</v>
      </c>
      <c r="AO18">
        <v>0.68179322129999997</v>
      </c>
      <c r="AP18">
        <v>0.70008242539999999</v>
      </c>
      <c r="AQ18">
        <v>0.71825388310000005</v>
      </c>
      <c r="AR18">
        <v>0.73629801139999995</v>
      </c>
      <c r="AS18">
        <v>0.75011871500000005</v>
      </c>
      <c r="AT18">
        <v>0.7637819669</v>
      </c>
      <c r="AU18">
        <v>0.77731554719999996</v>
      </c>
      <c r="AV18">
        <v>0.79078311050000005</v>
      </c>
      <c r="AW18">
        <v>0.80456920659999998</v>
      </c>
    </row>
    <row r="19" spans="2:49" x14ac:dyDescent="0.25">
      <c r="B19" t="s">
        <v>347</v>
      </c>
      <c r="C19">
        <v>0.57343869527792402</v>
      </c>
      <c r="D19">
        <v>0.58264543901461296</v>
      </c>
      <c r="E19">
        <v>0.59518519209999998</v>
      </c>
      <c r="F19">
        <v>0.57854859889999999</v>
      </c>
      <c r="G19">
        <v>0.54801398999999995</v>
      </c>
      <c r="H19">
        <v>0.50676079590000001</v>
      </c>
      <c r="I19">
        <v>0.49771683989999999</v>
      </c>
      <c r="J19">
        <v>0.47998787859999997</v>
      </c>
      <c r="K19">
        <v>0.44776867970000001</v>
      </c>
      <c r="L19">
        <v>0.42121689379999999</v>
      </c>
      <c r="M19">
        <v>0.40162146250000003</v>
      </c>
      <c r="N19">
        <v>0.38528152869999999</v>
      </c>
      <c r="O19">
        <v>0.56672951199999999</v>
      </c>
      <c r="P19">
        <v>0.74844074540000005</v>
      </c>
      <c r="Q19">
        <v>0.90461210849999996</v>
      </c>
      <c r="R19">
        <v>1.04758901</v>
      </c>
      <c r="S19">
        <v>1.1855025509999999</v>
      </c>
      <c r="T19">
        <v>1.0214127079999999</v>
      </c>
      <c r="U19">
        <v>0.87439839080000004</v>
      </c>
      <c r="V19">
        <v>0.73455601100000001</v>
      </c>
      <c r="W19">
        <v>0.74269102300000001</v>
      </c>
      <c r="X19">
        <v>0.75168771840000004</v>
      </c>
      <c r="Y19">
        <v>0.7552013528</v>
      </c>
      <c r="Z19">
        <v>0.75864001969999995</v>
      </c>
      <c r="AA19">
        <v>0.76141686149999999</v>
      </c>
      <c r="AB19">
        <v>0.76381282959999997</v>
      </c>
      <c r="AC19">
        <v>0.7666523542</v>
      </c>
      <c r="AD19">
        <v>0.76240314330000003</v>
      </c>
      <c r="AE19">
        <v>0.75858321169999998</v>
      </c>
      <c r="AF19">
        <v>0.75527215540000003</v>
      </c>
      <c r="AG19">
        <v>0.75221027910000005</v>
      </c>
      <c r="AH19">
        <v>0.7495360781</v>
      </c>
      <c r="AI19">
        <v>0.74903835169999999</v>
      </c>
      <c r="AJ19">
        <v>0.74905098469999998</v>
      </c>
      <c r="AK19">
        <v>0.74950285969999997</v>
      </c>
      <c r="AL19">
        <v>0.7501348847</v>
      </c>
      <c r="AM19">
        <v>0.75092583030000004</v>
      </c>
      <c r="AN19">
        <v>0.74989022829999996</v>
      </c>
      <c r="AO19">
        <v>0.74847990539999998</v>
      </c>
      <c r="AP19">
        <v>0.74678697859999998</v>
      </c>
      <c r="AQ19">
        <v>0.74502736879999998</v>
      </c>
      <c r="AR19">
        <v>0.74319693460000003</v>
      </c>
      <c r="AS19">
        <v>0.74285361959999996</v>
      </c>
      <c r="AT19">
        <v>0.74236064410000002</v>
      </c>
      <c r="AU19">
        <v>0.74175269880000005</v>
      </c>
      <c r="AV19">
        <v>0.74109562210000002</v>
      </c>
      <c r="AW19">
        <v>0.74074606549999999</v>
      </c>
    </row>
    <row r="20" spans="2:49" x14ac:dyDescent="0.25">
      <c r="B20" t="s">
        <v>348</v>
      </c>
      <c r="C20">
        <v>0.19372928894524399</v>
      </c>
      <c r="D20">
        <v>0.196839675342774</v>
      </c>
      <c r="E20">
        <v>0.2010760784</v>
      </c>
      <c r="F20">
        <v>0.20318595119999999</v>
      </c>
      <c r="G20">
        <v>0.20007416680000001</v>
      </c>
      <c r="H20">
        <v>0.19233039439999999</v>
      </c>
      <c r="I20">
        <v>0.19636893690000001</v>
      </c>
      <c r="J20">
        <v>0.19686398190000001</v>
      </c>
      <c r="K20">
        <v>0.1909128886</v>
      </c>
      <c r="L20">
        <v>0.1866950738</v>
      </c>
      <c r="M20">
        <v>0.1850501886</v>
      </c>
      <c r="N20">
        <v>0.1845424782</v>
      </c>
      <c r="O20">
        <v>0.21494650470000001</v>
      </c>
      <c r="P20">
        <v>0.24528449760000001</v>
      </c>
      <c r="Q20">
        <v>0.26797670959999997</v>
      </c>
      <c r="R20">
        <v>0.28808430600000001</v>
      </c>
      <c r="S20">
        <v>0.30788564309999999</v>
      </c>
      <c r="T20">
        <v>0.29365637039999998</v>
      </c>
      <c r="U20">
        <v>0.28304857620000001</v>
      </c>
      <c r="V20">
        <v>0.27386627629999999</v>
      </c>
      <c r="W20">
        <v>0.27735856409999998</v>
      </c>
      <c r="X20">
        <v>0.28117529229999999</v>
      </c>
      <c r="Y20">
        <v>0.28544617570000003</v>
      </c>
      <c r="Z20">
        <v>0.28971561550000002</v>
      </c>
      <c r="AA20">
        <v>0.29375631569999999</v>
      </c>
      <c r="AB20">
        <v>0.29776897930000001</v>
      </c>
      <c r="AC20">
        <v>0.30197800749999998</v>
      </c>
      <c r="AD20">
        <v>0.30054848620000002</v>
      </c>
      <c r="AE20">
        <v>0.29928721879999998</v>
      </c>
      <c r="AF20">
        <v>0.29822604139999997</v>
      </c>
      <c r="AG20">
        <v>0.29727953400000001</v>
      </c>
      <c r="AH20">
        <v>0.29648601400000002</v>
      </c>
      <c r="AI20">
        <v>0.29648932410000001</v>
      </c>
      <c r="AJ20">
        <v>0.29669505499999999</v>
      </c>
      <c r="AK20">
        <v>0.29707543089999999</v>
      </c>
      <c r="AL20">
        <v>0.29755434670000003</v>
      </c>
      <c r="AM20">
        <v>0.29809739810000002</v>
      </c>
      <c r="AN20">
        <v>0.29799996499999998</v>
      </c>
      <c r="AO20">
        <v>0.29775317369999998</v>
      </c>
      <c r="AP20">
        <v>0.29739323519999999</v>
      </c>
      <c r="AQ20">
        <v>0.29700586829999998</v>
      </c>
      <c r="AR20">
        <v>0.2965893336</v>
      </c>
      <c r="AS20">
        <v>0.29658602169999998</v>
      </c>
      <c r="AT20">
        <v>0.29652289790000003</v>
      </c>
      <c r="AU20">
        <v>0.29641374390000003</v>
      </c>
      <c r="AV20">
        <v>0.29628481919999999</v>
      </c>
      <c r="AW20">
        <v>0.2962787482</v>
      </c>
    </row>
    <row r="21" spans="2:49" x14ac:dyDescent="0.25">
      <c r="B21" t="s">
        <v>349</v>
      </c>
      <c r="C21">
        <v>0.38745857789048899</v>
      </c>
      <c r="D21">
        <v>0.39367935068554899</v>
      </c>
      <c r="E21">
        <v>0.40215215679999999</v>
      </c>
      <c r="F21">
        <v>0.52063139420000004</v>
      </c>
      <c r="G21">
        <v>0.65680185980000005</v>
      </c>
      <c r="H21">
        <v>0.80890581930000005</v>
      </c>
      <c r="I21">
        <v>1.0581068039999999</v>
      </c>
      <c r="J21">
        <v>1.359031941</v>
      </c>
      <c r="K21">
        <v>1.688516576</v>
      </c>
      <c r="L21">
        <v>2.1154833860000002</v>
      </c>
      <c r="M21">
        <v>2.6864141899999998</v>
      </c>
      <c r="N21">
        <v>3.4323097169999999</v>
      </c>
      <c r="O21">
        <v>3.2096233609999998</v>
      </c>
      <c r="P21">
        <v>2.9830290000000002</v>
      </c>
      <c r="Q21">
        <v>2.67821664</v>
      </c>
      <c r="R21">
        <v>2.3774342609999999</v>
      </c>
      <c r="S21">
        <v>2.1005123989999999</v>
      </c>
      <c r="T21">
        <v>2.1461526200000001</v>
      </c>
      <c r="U21">
        <v>2.212411474</v>
      </c>
      <c r="V21">
        <v>2.2861978770000002</v>
      </c>
      <c r="W21">
        <v>2.379560299</v>
      </c>
      <c r="X21">
        <v>2.4760752460000002</v>
      </c>
      <c r="Y21">
        <v>2.6139581870000002</v>
      </c>
      <c r="Z21">
        <v>2.7527305069999999</v>
      </c>
      <c r="AA21">
        <v>2.8901268600000001</v>
      </c>
      <c r="AB21">
        <v>3.0345783879999999</v>
      </c>
      <c r="AC21">
        <v>3.1818197590000001</v>
      </c>
      <c r="AD21">
        <v>3.2792439789999999</v>
      </c>
      <c r="AE21">
        <v>3.3780560909999999</v>
      </c>
      <c r="AF21">
        <v>3.478814437</v>
      </c>
      <c r="AG21">
        <v>3.585571361</v>
      </c>
      <c r="AH21">
        <v>3.6940726599999998</v>
      </c>
      <c r="AI21">
        <v>3.7606136189999999</v>
      </c>
      <c r="AJ21">
        <v>3.8298571460000002</v>
      </c>
      <c r="AK21">
        <v>3.9015751970000001</v>
      </c>
      <c r="AL21">
        <v>3.9768819149999999</v>
      </c>
      <c r="AM21">
        <v>4.0533769829999997</v>
      </c>
      <c r="AN21">
        <v>4.1167667720000001</v>
      </c>
      <c r="AO21">
        <v>4.1780010279999997</v>
      </c>
      <c r="AP21">
        <v>4.2374984869999999</v>
      </c>
      <c r="AQ21">
        <v>4.2964255339999999</v>
      </c>
      <c r="AR21">
        <v>4.3547388519999997</v>
      </c>
      <c r="AS21">
        <v>4.4454135749999999</v>
      </c>
      <c r="AT21">
        <v>4.5351512789999999</v>
      </c>
      <c r="AU21">
        <v>4.6241121080000003</v>
      </c>
      <c r="AV21">
        <v>4.7126715480000003</v>
      </c>
      <c r="AW21">
        <v>4.8031236560000004</v>
      </c>
    </row>
    <row r="22" spans="2:49" x14ac:dyDescent="0.25">
      <c r="B22" t="s">
        <v>350</v>
      </c>
      <c r="C22">
        <v>5.5705789795526002</v>
      </c>
      <c r="D22">
        <v>5.6600164269241402</v>
      </c>
      <c r="E22">
        <v>5.7508898210000003</v>
      </c>
      <c r="F22">
        <v>5.783402154</v>
      </c>
      <c r="G22">
        <v>4.9956807129999996</v>
      </c>
      <c r="H22">
        <v>4.2339004500000001</v>
      </c>
      <c r="I22">
        <v>4.490819729</v>
      </c>
      <c r="J22">
        <v>4.3609165890000003</v>
      </c>
      <c r="K22">
        <v>4.1425753350000001</v>
      </c>
      <c r="L22">
        <v>4.3558708849999999</v>
      </c>
      <c r="M22">
        <v>4.504937784</v>
      </c>
      <c r="N22">
        <v>4.6164405469999998</v>
      </c>
      <c r="O22">
        <v>3.8491027529999999</v>
      </c>
      <c r="P22">
        <v>3.2869839289999998</v>
      </c>
      <c r="Q22">
        <v>2.848168823</v>
      </c>
      <c r="R22">
        <v>2.5598717440000001</v>
      </c>
      <c r="S22">
        <v>2.3657576730000001</v>
      </c>
      <c r="T22">
        <v>2.3165680690000001</v>
      </c>
      <c r="U22">
        <v>2.3350786050000001</v>
      </c>
      <c r="V22">
        <v>2.3902099020000001</v>
      </c>
      <c r="W22">
        <v>2.441034143</v>
      </c>
      <c r="X22">
        <v>2.489315736</v>
      </c>
      <c r="Y22">
        <v>2.523445771</v>
      </c>
      <c r="Z22">
        <v>2.5578347730000002</v>
      </c>
      <c r="AA22">
        <v>2.5925898379999999</v>
      </c>
      <c r="AB22">
        <v>2.6306215869999998</v>
      </c>
      <c r="AC22">
        <v>2.6722276109999998</v>
      </c>
      <c r="AD22">
        <v>2.7058673459999998</v>
      </c>
      <c r="AE22">
        <v>2.7395573560000002</v>
      </c>
      <c r="AF22">
        <v>2.7736225349999999</v>
      </c>
      <c r="AG22">
        <v>2.8075228110000001</v>
      </c>
      <c r="AH22">
        <v>2.8409578049999999</v>
      </c>
      <c r="AI22">
        <v>2.8757485250000001</v>
      </c>
      <c r="AJ22">
        <v>2.91065174</v>
      </c>
      <c r="AK22">
        <v>2.9463034659999998</v>
      </c>
      <c r="AL22">
        <v>2.9822727480000002</v>
      </c>
      <c r="AM22">
        <v>3.0185415249999998</v>
      </c>
      <c r="AN22">
        <v>3.0497854370000002</v>
      </c>
      <c r="AO22">
        <v>3.0798762220000002</v>
      </c>
      <c r="AP22">
        <v>3.1085759149999999</v>
      </c>
      <c r="AQ22">
        <v>3.1366986099999998</v>
      </c>
      <c r="AR22">
        <v>3.1640200369999998</v>
      </c>
      <c r="AS22">
        <v>3.1947163619999999</v>
      </c>
      <c r="AT22">
        <v>3.2267236459999999</v>
      </c>
      <c r="AU22">
        <v>3.2595348820000001</v>
      </c>
      <c r="AV22">
        <v>3.2930716420000001</v>
      </c>
      <c r="AW22">
        <v>3.3288585899999998</v>
      </c>
    </row>
    <row r="23" spans="2:49" x14ac:dyDescent="0.25">
      <c r="B23" t="s">
        <v>351</v>
      </c>
      <c r="C23">
        <v>155.572754408756</v>
      </c>
      <c r="D23">
        <v>158.07052530222199</v>
      </c>
      <c r="E23">
        <v>160.97938669999999</v>
      </c>
      <c r="F23">
        <v>162.67293240000001</v>
      </c>
      <c r="G23">
        <v>159.4928879</v>
      </c>
      <c r="H23">
        <v>152.22159980000001</v>
      </c>
      <c r="I23">
        <v>154.9067422</v>
      </c>
      <c r="J23">
        <v>155.2868235</v>
      </c>
      <c r="K23">
        <v>152.5710115</v>
      </c>
      <c r="L23">
        <v>150.37683569999999</v>
      </c>
      <c r="M23">
        <v>149.9738715</v>
      </c>
      <c r="N23">
        <v>149.89980249999999</v>
      </c>
      <c r="O23">
        <v>147.64428029999999</v>
      </c>
      <c r="P23">
        <v>146.3721745</v>
      </c>
      <c r="Q23">
        <v>143.34655950000001</v>
      </c>
      <c r="R23">
        <v>140.28201329999999</v>
      </c>
      <c r="S23">
        <v>137.41656549999999</v>
      </c>
      <c r="T23">
        <v>136.22188389999999</v>
      </c>
      <c r="U23">
        <v>135.2641907</v>
      </c>
      <c r="V23">
        <v>134.509277</v>
      </c>
      <c r="W23">
        <v>133.69401260000001</v>
      </c>
      <c r="X23">
        <v>132.92945539999999</v>
      </c>
      <c r="Y23">
        <v>132.43101379999999</v>
      </c>
      <c r="Z23">
        <v>132.2971919</v>
      </c>
      <c r="AA23">
        <v>132.35370080000001</v>
      </c>
      <c r="AB23">
        <v>132.57992960000001</v>
      </c>
      <c r="AC23">
        <v>132.9585951</v>
      </c>
      <c r="AD23">
        <v>132.9976064</v>
      </c>
      <c r="AE23">
        <v>133.09855150000001</v>
      </c>
      <c r="AF23">
        <v>133.27534660000001</v>
      </c>
      <c r="AG23">
        <v>133.51150999999999</v>
      </c>
      <c r="AH23">
        <v>133.76636429999999</v>
      </c>
      <c r="AI23">
        <v>134.13136990000001</v>
      </c>
      <c r="AJ23">
        <v>134.54283430000001</v>
      </c>
      <c r="AK23">
        <v>135.0027158</v>
      </c>
      <c r="AL23">
        <v>135.4940221</v>
      </c>
      <c r="AM23">
        <v>136.00902049999999</v>
      </c>
      <c r="AN23">
        <v>136.3839131</v>
      </c>
      <c r="AO23">
        <v>136.73690199999999</v>
      </c>
      <c r="AP23">
        <v>137.06693290000001</v>
      </c>
      <c r="AQ23">
        <v>137.39569470000001</v>
      </c>
      <c r="AR23">
        <v>137.7151811</v>
      </c>
      <c r="AS23">
        <v>138.0825236</v>
      </c>
      <c r="AT23">
        <v>138.44898570000001</v>
      </c>
      <c r="AU23">
        <v>138.8178681</v>
      </c>
      <c r="AV23">
        <v>139.19129889999999</v>
      </c>
      <c r="AW23">
        <v>139.61952830000001</v>
      </c>
    </row>
    <row r="24" spans="2:49" x14ac:dyDescent="0.25">
      <c r="B24" t="s">
        <v>352</v>
      </c>
      <c r="C24">
        <v>2.7703288319169999</v>
      </c>
      <c r="D24">
        <v>2.8148073574016701</v>
      </c>
      <c r="E24">
        <v>2.86</v>
      </c>
      <c r="F24">
        <v>2.9264474109999998</v>
      </c>
      <c r="G24">
        <v>2.8476025269999998</v>
      </c>
      <c r="H24">
        <v>2.8645246969999998</v>
      </c>
      <c r="I24">
        <v>2.9829403719999998</v>
      </c>
      <c r="J24">
        <v>2.9044803429999999</v>
      </c>
      <c r="K24">
        <v>2.8449955899999999</v>
      </c>
      <c r="L24">
        <v>2.7175121149999999</v>
      </c>
      <c r="M24">
        <v>2.8159099470000002</v>
      </c>
      <c r="N24">
        <v>2.8468235530000001</v>
      </c>
      <c r="O24">
        <v>2.8447728639999998</v>
      </c>
      <c r="P24">
        <v>2.9115265269999999</v>
      </c>
      <c r="Q24">
        <v>2.83338804</v>
      </c>
      <c r="R24">
        <v>2.8227931530000001</v>
      </c>
      <c r="S24">
        <v>2.82905059</v>
      </c>
      <c r="T24">
        <v>2.8357683869999999</v>
      </c>
      <c r="U24">
        <v>2.8285938060000002</v>
      </c>
      <c r="V24">
        <v>2.8244240070000002</v>
      </c>
      <c r="W24">
        <v>2.8106929369999998</v>
      </c>
      <c r="X24">
        <v>2.79506342</v>
      </c>
      <c r="Y24">
        <v>2.7930343240000002</v>
      </c>
      <c r="Z24">
        <v>2.8074206039999998</v>
      </c>
      <c r="AA24">
        <v>2.8325757170000001</v>
      </c>
      <c r="AB24">
        <v>2.8649474549999998</v>
      </c>
      <c r="AC24">
        <v>2.9019080430000002</v>
      </c>
      <c r="AD24">
        <v>2.9395510740000002</v>
      </c>
      <c r="AE24">
        <v>2.9806670419999999</v>
      </c>
      <c r="AF24">
        <v>3.0231964329999998</v>
      </c>
      <c r="AG24">
        <v>3.0663258830000002</v>
      </c>
      <c r="AH24">
        <v>3.1106911940000002</v>
      </c>
      <c r="AI24">
        <v>3.154455564</v>
      </c>
      <c r="AJ24">
        <v>3.1985372879999998</v>
      </c>
      <c r="AK24">
        <v>3.2429570889999999</v>
      </c>
      <c r="AL24">
        <v>3.2876309959999999</v>
      </c>
      <c r="AM24">
        <v>3.3325587290000001</v>
      </c>
      <c r="AN24">
        <v>3.3736090970000001</v>
      </c>
      <c r="AO24">
        <v>3.412423999</v>
      </c>
      <c r="AP24">
        <v>3.449249832</v>
      </c>
      <c r="AQ24">
        <v>3.484855306</v>
      </c>
      <c r="AR24">
        <v>3.5196112460000002</v>
      </c>
      <c r="AS24">
        <v>3.5524071209999999</v>
      </c>
      <c r="AT24">
        <v>3.5836735700000002</v>
      </c>
      <c r="AU24">
        <v>3.6140577980000002</v>
      </c>
      <c r="AV24">
        <v>3.644096502</v>
      </c>
      <c r="AW24">
        <v>3.6747291560000002</v>
      </c>
    </row>
    <row r="25" spans="2:49" x14ac:dyDescent="0.25">
      <c r="B25" t="s">
        <v>353</v>
      </c>
      <c r="C25">
        <v>46.663857241186399</v>
      </c>
      <c r="D25">
        <v>47.413060563046002</v>
      </c>
      <c r="E25">
        <v>48.17429259</v>
      </c>
      <c r="F25">
        <v>48.658269900000001</v>
      </c>
      <c r="G25">
        <v>46.329123879999997</v>
      </c>
      <c r="H25">
        <v>41.619475080000001</v>
      </c>
      <c r="I25">
        <v>43.091704659999998</v>
      </c>
      <c r="J25">
        <v>43.7927204</v>
      </c>
      <c r="K25">
        <v>41.5264454</v>
      </c>
      <c r="L25">
        <v>40.707857910000001</v>
      </c>
      <c r="M25">
        <v>40.830044100000002</v>
      </c>
      <c r="N25">
        <v>41.247256210000003</v>
      </c>
      <c r="O25">
        <v>40.293645120000001</v>
      </c>
      <c r="P25">
        <v>39.42446829</v>
      </c>
      <c r="Q25">
        <v>37.559531579999998</v>
      </c>
      <c r="R25">
        <v>35.873620359999997</v>
      </c>
      <c r="S25">
        <v>34.693459859999997</v>
      </c>
      <c r="T25">
        <v>34.289210140000002</v>
      </c>
      <c r="U25">
        <v>34.250739750000001</v>
      </c>
      <c r="V25">
        <v>34.56034511</v>
      </c>
      <c r="W25">
        <v>34.871045100000003</v>
      </c>
      <c r="X25">
        <v>35.23030936</v>
      </c>
      <c r="Y25">
        <v>35.564153570000002</v>
      </c>
      <c r="Z25">
        <v>36.106452060000002</v>
      </c>
      <c r="AA25">
        <v>36.753225</v>
      </c>
      <c r="AB25">
        <v>37.500230569999999</v>
      </c>
      <c r="AC25">
        <v>38.343262250000002</v>
      </c>
      <c r="AD25">
        <v>38.857880440000002</v>
      </c>
      <c r="AE25">
        <v>39.421266340000003</v>
      </c>
      <c r="AF25">
        <v>40.016754519999999</v>
      </c>
      <c r="AG25">
        <v>40.631463539999999</v>
      </c>
      <c r="AH25">
        <v>41.264241310000003</v>
      </c>
      <c r="AI25">
        <v>41.915021549999999</v>
      </c>
      <c r="AJ25">
        <v>42.573803959999999</v>
      </c>
      <c r="AK25">
        <v>43.250433770000001</v>
      </c>
      <c r="AL25">
        <v>43.937212780000003</v>
      </c>
      <c r="AM25">
        <v>44.632485840000001</v>
      </c>
      <c r="AN25">
        <v>45.260237519999997</v>
      </c>
      <c r="AO25">
        <v>45.885003400000002</v>
      </c>
      <c r="AP25">
        <v>46.495457569999999</v>
      </c>
      <c r="AQ25">
        <v>47.103174789999997</v>
      </c>
      <c r="AR25">
        <v>47.701442780000001</v>
      </c>
      <c r="AS25">
        <v>48.319877820000002</v>
      </c>
      <c r="AT25">
        <v>48.943120749999999</v>
      </c>
      <c r="AU25">
        <v>49.572639639999998</v>
      </c>
      <c r="AV25">
        <v>50.210177100000003</v>
      </c>
      <c r="AW25">
        <v>50.8829724</v>
      </c>
    </row>
    <row r="26" spans="2:49" x14ac:dyDescent="0.25">
      <c r="B26" t="s">
        <v>354</v>
      </c>
      <c r="C26">
        <v>39.525714811669303</v>
      </c>
      <c r="D26">
        <v>40.160312947925298</v>
      </c>
      <c r="E26">
        <v>40.805099759999997</v>
      </c>
      <c r="F26">
        <v>40.524650530000002</v>
      </c>
      <c r="G26">
        <v>39.973153289999999</v>
      </c>
      <c r="H26">
        <v>39.693905839999999</v>
      </c>
      <c r="I26">
        <v>39.357617550000001</v>
      </c>
      <c r="J26">
        <v>38.831257649999998</v>
      </c>
      <c r="K26">
        <v>38.130336030000002</v>
      </c>
      <c r="L26">
        <v>37.520184819999997</v>
      </c>
      <c r="M26">
        <v>36.978134660000002</v>
      </c>
      <c r="N26">
        <v>36.564612230000002</v>
      </c>
      <c r="O26">
        <v>36.371753550000001</v>
      </c>
      <c r="P26">
        <v>36.084488010000001</v>
      </c>
      <c r="Q26">
        <v>35.566923189999997</v>
      </c>
      <c r="R26">
        <v>35.014287959999997</v>
      </c>
      <c r="S26">
        <v>34.402388979999998</v>
      </c>
      <c r="T26">
        <v>33.847187560000002</v>
      </c>
      <c r="U26">
        <v>33.578017039999999</v>
      </c>
      <c r="V26">
        <v>33.225235329999997</v>
      </c>
      <c r="W26">
        <v>32.754611599999997</v>
      </c>
      <c r="X26">
        <v>32.233741430000002</v>
      </c>
      <c r="Y26">
        <v>31.78391697</v>
      </c>
      <c r="Z26">
        <v>31.358860910000001</v>
      </c>
      <c r="AA26">
        <v>30.97770315</v>
      </c>
      <c r="AB26">
        <v>30.645121240000002</v>
      </c>
      <c r="AC26">
        <v>30.34992007</v>
      </c>
      <c r="AD26">
        <v>30.077241669999999</v>
      </c>
      <c r="AE26">
        <v>29.827692280000001</v>
      </c>
      <c r="AF26">
        <v>29.59842755</v>
      </c>
      <c r="AG26">
        <v>29.385373990000001</v>
      </c>
      <c r="AH26">
        <v>29.18953582</v>
      </c>
      <c r="AI26">
        <v>29.0124873</v>
      </c>
      <c r="AJ26">
        <v>28.847572530000001</v>
      </c>
      <c r="AK26">
        <v>28.693370250000001</v>
      </c>
      <c r="AL26">
        <v>28.545719510000001</v>
      </c>
      <c r="AM26">
        <v>28.402705340000001</v>
      </c>
      <c r="AN26">
        <v>28.248173319999999</v>
      </c>
      <c r="AO26">
        <v>28.08591972</v>
      </c>
      <c r="AP26">
        <v>27.915512150000001</v>
      </c>
      <c r="AQ26">
        <v>27.73917574</v>
      </c>
      <c r="AR26">
        <v>27.555800049999998</v>
      </c>
      <c r="AS26">
        <v>27.36902714</v>
      </c>
      <c r="AT26">
        <v>27.171461149999999</v>
      </c>
      <c r="AU26">
        <v>26.963054979999999</v>
      </c>
      <c r="AV26">
        <v>26.745049479999999</v>
      </c>
      <c r="AW26">
        <v>26.536711069999999</v>
      </c>
    </row>
    <row r="27" spans="2:49" x14ac:dyDescent="0.25">
      <c r="B27" t="s">
        <v>355</v>
      </c>
      <c r="C27">
        <v>21.072806770403201</v>
      </c>
      <c r="D27">
        <v>21.411137499294501</v>
      </c>
      <c r="E27">
        <v>21.754900240000001</v>
      </c>
      <c r="F27">
        <v>22.65081498</v>
      </c>
      <c r="G27">
        <v>23.295228340000001</v>
      </c>
      <c r="H27">
        <v>22.550089369999998</v>
      </c>
      <c r="I27">
        <v>23.46028484</v>
      </c>
      <c r="J27">
        <v>24.225130279999998</v>
      </c>
      <c r="K27">
        <v>24.522810079999999</v>
      </c>
      <c r="L27">
        <v>24.62278323</v>
      </c>
      <c r="M27">
        <v>24.864187300000001</v>
      </c>
      <c r="N27">
        <v>25.111333599999998</v>
      </c>
      <c r="O27">
        <v>24.378726589999999</v>
      </c>
      <c r="P27">
        <v>23.924798320000001</v>
      </c>
      <c r="Q27">
        <v>23.49073873</v>
      </c>
      <c r="R27">
        <v>22.75107989</v>
      </c>
      <c r="S27">
        <v>22.03881865</v>
      </c>
      <c r="T27">
        <v>21.944424949999998</v>
      </c>
      <c r="U27">
        <v>21.700739689999999</v>
      </c>
      <c r="V27">
        <v>21.403289770000001</v>
      </c>
      <c r="W27">
        <v>21.2622012</v>
      </c>
      <c r="X27">
        <v>21.240114569999999</v>
      </c>
      <c r="Y27">
        <v>21.333971869999999</v>
      </c>
      <c r="Z27">
        <v>21.443717920000001</v>
      </c>
      <c r="AA27">
        <v>21.53293004</v>
      </c>
      <c r="AB27">
        <v>21.591162870000002</v>
      </c>
      <c r="AC27">
        <v>21.62303193</v>
      </c>
      <c r="AD27">
        <v>21.646272339999999</v>
      </c>
      <c r="AE27">
        <v>21.66430502</v>
      </c>
      <c r="AF27">
        <v>21.678004609999999</v>
      </c>
      <c r="AG27">
        <v>21.688157480000001</v>
      </c>
      <c r="AH27">
        <v>21.69381778</v>
      </c>
      <c r="AI27">
        <v>21.69203555</v>
      </c>
      <c r="AJ27">
        <v>21.682869950000001</v>
      </c>
      <c r="AK27">
        <v>21.665346499999998</v>
      </c>
      <c r="AL27">
        <v>21.639716270000001</v>
      </c>
      <c r="AM27">
        <v>21.605527630000001</v>
      </c>
      <c r="AN27">
        <v>21.477109939999998</v>
      </c>
      <c r="AO27">
        <v>21.313956510000001</v>
      </c>
      <c r="AP27">
        <v>21.137976850000001</v>
      </c>
      <c r="AQ27">
        <v>20.956938050000002</v>
      </c>
      <c r="AR27">
        <v>20.773781270000001</v>
      </c>
      <c r="AS27">
        <v>20.585975130000001</v>
      </c>
      <c r="AT27">
        <v>20.39683612</v>
      </c>
      <c r="AU27">
        <v>20.20728579</v>
      </c>
      <c r="AV27">
        <v>20.017197190000001</v>
      </c>
      <c r="AW27">
        <v>19.825485499999999</v>
      </c>
    </row>
    <row r="28" spans="2:49" x14ac:dyDescent="0.25">
      <c r="B28" t="s">
        <v>356</v>
      </c>
      <c r="C28">
        <v>23.6904589897911</v>
      </c>
      <c r="D28">
        <v>24.070816971768199</v>
      </c>
      <c r="E28">
        <v>24.457281720000001</v>
      </c>
      <c r="F28">
        <v>24.560531189999999</v>
      </c>
      <c r="G28">
        <v>24.602482519999999</v>
      </c>
      <c r="H28">
        <v>24.779767140000001</v>
      </c>
      <c r="I28">
        <v>24.905016969999998</v>
      </c>
      <c r="J28">
        <v>24.972045980000001</v>
      </c>
      <c r="K28">
        <v>24.824760470000001</v>
      </c>
      <c r="L28">
        <v>24.60977007</v>
      </c>
      <c r="M28">
        <v>24.404133460000001</v>
      </c>
      <c r="N28">
        <v>24.133519239999998</v>
      </c>
      <c r="O28">
        <v>23.929974380000001</v>
      </c>
      <c r="P28">
        <v>23.915560500000002</v>
      </c>
      <c r="Q28">
        <v>23.907202219999999</v>
      </c>
      <c r="R28">
        <v>23.90071373</v>
      </c>
      <c r="S28">
        <v>23.664158650000001</v>
      </c>
      <c r="T28">
        <v>23.327862329999999</v>
      </c>
      <c r="U28">
        <v>22.836658979999999</v>
      </c>
      <c r="V28">
        <v>22.297671189999999</v>
      </c>
      <c r="W28">
        <v>21.757194609999999</v>
      </c>
      <c r="X28">
        <v>21.21267053</v>
      </c>
      <c r="Y28">
        <v>20.779354819999998</v>
      </c>
      <c r="Z28">
        <v>20.395953760000001</v>
      </c>
      <c r="AA28">
        <v>20.03630222</v>
      </c>
      <c r="AB28">
        <v>19.68873662</v>
      </c>
      <c r="AC28">
        <v>19.348430149999999</v>
      </c>
      <c r="AD28">
        <v>19.013273399999999</v>
      </c>
      <c r="AE28">
        <v>18.649121139999998</v>
      </c>
      <c r="AF28">
        <v>18.27751898</v>
      </c>
      <c r="AG28">
        <v>17.90855826</v>
      </c>
      <c r="AH28">
        <v>17.518337500000001</v>
      </c>
      <c r="AI28">
        <v>17.151874970000001</v>
      </c>
      <c r="AJ28">
        <v>16.80438466</v>
      </c>
      <c r="AK28">
        <v>16.470925470000001</v>
      </c>
      <c r="AL28">
        <v>16.149716940000001</v>
      </c>
      <c r="AM28">
        <v>15.840062850000001</v>
      </c>
      <c r="AN28">
        <v>15.532707220000001</v>
      </c>
      <c r="AO28">
        <v>15.230595060000001</v>
      </c>
      <c r="AP28">
        <v>14.9361237</v>
      </c>
      <c r="AQ28">
        <v>14.65046688</v>
      </c>
      <c r="AR28">
        <v>14.37405764</v>
      </c>
      <c r="AS28">
        <v>14.105273970000001</v>
      </c>
      <c r="AT28">
        <v>13.84456001</v>
      </c>
      <c r="AU28">
        <v>13.592564599999999</v>
      </c>
      <c r="AV28">
        <v>13.349419340000001</v>
      </c>
      <c r="AW28">
        <v>13.11530211</v>
      </c>
    </row>
    <row r="29" spans="2:49" x14ac:dyDescent="0.25">
      <c r="B29" t="s">
        <v>357</v>
      </c>
      <c r="C29">
        <v>22.212930412666701</v>
      </c>
      <c r="D29">
        <v>22.569566195417998</v>
      </c>
      <c r="E29">
        <v>22.927812379999999</v>
      </c>
      <c r="F29">
        <v>23.35221842</v>
      </c>
      <c r="G29">
        <v>22.44529039</v>
      </c>
      <c r="H29">
        <v>20.71385634</v>
      </c>
      <c r="I29">
        <v>21.109177670000001</v>
      </c>
      <c r="J29">
        <v>20.561188770000001</v>
      </c>
      <c r="K29">
        <v>20.721663840000001</v>
      </c>
      <c r="L29">
        <v>20.198727909999999</v>
      </c>
      <c r="M29">
        <v>20.081461999999998</v>
      </c>
      <c r="N29">
        <v>19.99625782</v>
      </c>
      <c r="O29">
        <v>19.82540784</v>
      </c>
      <c r="P29">
        <v>20.111332730000001</v>
      </c>
      <c r="Q29">
        <v>19.988775740000001</v>
      </c>
      <c r="R29">
        <v>19.919518190000002</v>
      </c>
      <c r="S29">
        <v>19.788688759999999</v>
      </c>
      <c r="T29">
        <v>19.97743054</v>
      </c>
      <c r="U29">
        <v>20.069441390000001</v>
      </c>
      <c r="V29">
        <v>20.198311629999999</v>
      </c>
      <c r="W29">
        <v>20.23826717</v>
      </c>
      <c r="X29">
        <v>20.217556129999998</v>
      </c>
      <c r="Y29">
        <v>20.176582230000001</v>
      </c>
      <c r="Z29">
        <v>20.18478666</v>
      </c>
      <c r="AA29">
        <v>20.220964639999998</v>
      </c>
      <c r="AB29">
        <v>20.289730800000001</v>
      </c>
      <c r="AC29">
        <v>20.39204269</v>
      </c>
      <c r="AD29">
        <v>20.46338746</v>
      </c>
      <c r="AE29">
        <v>20.555499730000001</v>
      </c>
      <c r="AF29">
        <v>20.681444500000001</v>
      </c>
      <c r="AG29">
        <v>20.831630820000001</v>
      </c>
      <c r="AH29">
        <v>20.989740739999998</v>
      </c>
      <c r="AI29">
        <v>21.205494999999999</v>
      </c>
      <c r="AJ29">
        <v>21.435665889999999</v>
      </c>
      <c r="AK29">
        <v>21.679682710000002</v>
      </c>
      <c r="AL29">
        <v>21.934025559999998</v>
      </c>
      <c r="AM29">
        <v>22.195680119999999</v>
      </c>
      <c r="AN29">
        <v>22.492076050000001</v>
      </c>
      <c r="AO29">
        <v>22.809003279999999</v>
      </c>
      <c r="AP29">
        <v>23.132612829999999</v>
      </c>
      <c r="AQ29">
        <v>23.461083970000001</v>
      </c>
      <c r="AR29">
        <v>23.790488150000002</v>
      </c>
      <c r="AS29">
        <v>24.149962469999998</v>
      </c>
      <c r="AT29">
        <v>24.509334129999999</v>
      </c>
      <c r="AU29">
        <v>24.86826525</v>
      </c>
      <c r="AV29">
        <v>25.22535925</v>
      </c>
      <c r="AW29">
        <v>25.584328070000002</v>
      </c>
    </row>
    <row r="30" spans="2:49" x14ac:dyDescent="0.25">
      <c r="B30" t="s">
        <v>45</v>
      </c>
      <c r="C30">
        <v>30998.430217312201</v>
      </c>
      <c r="D30">
        <v>31496.120041177499</v>
      </c>
      <c r="E30">
        <v>32001.800439999999</v>
      </c>
      <c r="F30">
        <v>32688.379000000001</v>
      </c>
      <c r="G30">
        <v>33314.794710000002</v>
      </c>
      <c r="H30">
        <v>34142.844949999999</v>
      </c>
      <c r="I30">
        <v>34863.837440000003</v>
      </c>
      <c r="J30">
        <v>35489.148800000003</v>
      </c>
      <c r="K30">
        <v>35731.31351</v>
      </c>
      <c r="L30">
        <v>35839.916219999999</v>
      </c>
      <c r="M30">
        <v>35948.063869999998</v>
      </c>
      <c r="N30">
        <v>35911.307350000003</v>
      </c>
      <c r="O30">
        <v>35978.501450000003</v>
      </c>
      <c r="P30">
        <v>36321.204380000003</v>
      </c>
      <c r="Q30">
        <v>36708.886160000002</v>
      </c>
      <c r="R30">
        <v>37113.743849999999</v>
      </c>
      <c r="S30">
        <v>37131.568359999997</v>
      </c>
      <c r="T30">
        <v>36957.76122</v>
      </c>
      <c r="U30">
        <v>36576.76827</v>
      </c>
      <c r="V30">
        <v>36150.619630000001</v>
      </c>
      <c r="W30">
        <v>35720.893859999996</v>
      </c>
      <c r="X30">
        <v>35281.231</v>
      </c>
      <c r="Y30">
        <v>35105.703560000002</v>
      </c>
      <c r="Z30">
        <v>35051.644549999997</v>
      </c>
      <c r="AA30">
        <v>35059.455280000002</v>
      </c>
      <c r="AB30">
        <v>35100.564899999998</v>
      </c>
      <c r="AC30">
        <v>35161.400150000001</v>
      </c>
      <c r="AD30">
        <v>35233.585310000002</v>
      </c>
      <c r="AE30">
        <v>35204.567410000003</v>
      </c>
      <c r="AF30">
        <v>35139.543570000002</v>
      </c>
      <c r="AG30">
        <v>35062.863010000001</v>
      </c>
      <c r="AH30">
        <v>34878.976430000002</v>
      </c>
      <c r="AI30">
        <v>34760.48659</v>
      </c>
      <c r="AJ30">
        <v>34671.064969999999</v>
      </c>
      <c r="AK30">
        <v>34595.121789999997</v>
      </c>
      <c r="AL30">
        <v>34526.488230000003</v>
      </c>
      <c r="AM30">
        <v>34462.440150000002</v>
      </c>
      <c r="AN30">
        <v>34373.915489999999</v>
      </c>
      <c r="AO30">
        <v>34275.020299999996</v>
      </c>
      <c r="AP30">
        <v>34172.6031</v>
      </c>
      <c r="AQ30">
        <v>34069.99308</v>
      </c>
      <c r="AR30">
        <v>33968.406049999998</v>
      </c>
      <c r="AS30">
        <v>33857.80762</v>
      </c>
      <c r="AT30">
        <v>33744.403740000002</v>
      </c>
      <c r="AU30">
        <v>33630.640019999999</v>
      </c>
      <c r="AV30">
        <v>33517.341500000002</v>
      </c>
      <c r="AW30">
        <v>33405.596259999998</v>
      </c>
    </row>
    <row r="31" spans="2:49" x14ac:dyDescent="0.25">
      <c r="B31" t="s">
        <v>46</v>
      </c>
      <c r="C31">
        <v>17.998489648965599</v>
      </c>
      <c r="D31">
        <v>18.287461222056098</v>
      </c>
      <c r="E31">
        <v>18.581072330000001</v>
      </c>
      <c r="F31">
        <v>24.499351839999999</v>
      </c>
      <c r="G31">
        <v>66.949885760000001</v>
      </c>
      <c r="H31">
        <v>104.8894842</v>
      </c>
      <c r="I31">
        <v>146.1674922</v>
      </c>
      <c r="J31">
        <v>200.3459861</v>
      </c>
      <c r="K31">
        <v>253.9848719</v>
      </c>
      <c r="L31">
        <v>302.65645799999999</v>
      </c>
      <c r="M31">
        <v>349.5176194</v>
      </c>
      <c r="N31">
        <v>378.64473459999999</v>
      </c>
      <c r="O31">
        <v>404.54564979999998</v>
      </c>
      <c r="P31">
        <v>426.73023990000002</v>
      </c>
      <c r="Q31">
        <v>468.55915429999999</v>
      </c>
      <c r="R31">
        <v>511.04077339999998</v>
      </c>
      <c r="S31">
        <v>563.30482240000003</v>
      </c>
      <c r="T31">
        <v>602.32268720000002</v>
      </c>
      <c r="U31">
        <v>662.15592860000004</v>
      </c>
      <c r="V31">
        <v>734.21989550000001</v>
      </c>
      <c r="W31">
        <v>806.07770379999999</v>
      </c>
      <c r="X31">
        <v>876.39871919999996</v>
      </c>
      <c r="Y31">
        <v>961.31008959999997</v>
      </c>
      <c r="Z31">
        <v>1048.9902629999999</v>
      </c>
      <c r="AA31">
        <v>1134.5595020000001</v>
      </c>
      <c r="AB31">
        <v>1215.7030050000001</v>
      </c>
      <c r="AC31">
        <v>1291.5120380000001</v>
      </c>
      <c r="AD31">
        <v>1361.3946350000001</v>
      </c>
      <c r="AE31">
        <v>1417.9957790000001</v>
      </c>
      <c r="AF31">
        <v>1466.3466759999999</v>
      </c>
      <c r="AG31">
        <v>1508.6642890000001</v>
      </c>
      <c r="AH31">
        <v>1539.4343610000001</v>
      </c>
      <c r="AI31">
        <v>1570.219278</v>
      </c>
      <c r="AJ31">
        <v>1599.102621</v>
      </c>
      <c r="AK31">
        <v>1625.4773110000001</v>
      </c>
      <c r="AL31">
        <v>1649.3302020000001</v>
      </c>
      <c r="AM31">
        <v>1670.832404</v>
      </c>
      <c r="AN31">
        <v>1689.7151650000001</v>
      </c>
      <c r="AO31">
        <v>1707.0372090000001</v>
      </c>
      <c r="AP31">
        <v>1723.377845</v>
      </c>
      <c r="AQ31">
        <v>1739.0969219999999</v>
      </c>
      <c r="AR31">
        <v>1754.4241770000001</v>
      </c>
      <c r="AS31">
        <v>1769.0865349999999</v>
      </c>
      <c r="AT31">
        <v>1783.637508</v>
      </c>
      <c r="AU31">
        <v>1798.3541789999999</v>
      </c>
      <c r="AV31">
        <v>1813.3905440000001</v>
      </c>
      <c r="AW31">
        <v>1828.9068810000001</v>
      </c>
    </row>
    <row r="32" spans="2:49" x14ac:dyDescent="0.25">
      <c r="B32" t="s">
        <v>47</v>
      </c>
      <c r="C32">
        <v>1571.8931047778699</v>
      </c>
      <c r="D32">
        <v>1597.13035701831</v>
      </c>
      <c r="E32">
        <v>1622.772802</v>
      </c>
      <c r="F32">
        <v>1976.3669540000001</v>
      </c>
      <c r="G32">
        <v>2320.032721</v>
      </c>
      <c r="H32">
        <v>2691.391599</v>
      </c>
      <c r="I32">
        <v>3029.5606189999999</v>
      </c>
      <c r="J32">
        <v>3340.948265</v>
      </c>
      <c r="K32">
        <v>3570.3918509999999</v>
      </c>
      <c r="L32">
        <v>3764.4727640000001</v>
      </c>
      <c r="M32">
        <v>3949.0517880000002</v>
      </c>
      <c r="N32">
        <v>4098.9306550000001</v>
      </c>
      <c r="O32">
        <v>4258.2293980000004</v>
      </c>
      <c r="P32">
        <v>4440.2116930000002</v>
      </c>
      <c r="Q32">
        <v>4626.5598669999999</v>
      </c>
      <c r="R32">
        <v>4806.8452150000003</v>
      </c>
      <c r="S32">
        <v>4917.8964969999997</v>
      </c>
      <c r="T32">
        <v>4975.5102310000002</v>
      </c>
      <c r="U32">
        <v>5006.3186299999998</v>
      </c>
      <c r="V32">
        <v>5024.8541800000003</v>
      </c>
      <c r="W32">
        <v>5028.5236139999997</v>
      </c>
      <c r="X32">
        <v>5016.2473049999999</v>
      </c>
      <c r="Y32">
        <v>5034.1927839999998</v>
      </c>
      <c r="Z32">
        <v>5056.7555620000003</v>
      </c>
      <c r="AA32">
        <v>5074.0492610000001</v>
      </c>
      <c r="AB32">
        <v>5082.0689320000001</v>
      </c>
      <c r="AC32">
        <v>5079.663262</v>
      </c>
      <c r="AD32">
        <v>5066.6824539999998</v>
      </c>
      <c r="AE32">
        <v>5029.8920250000001</v>
      </c>
      <c r="AF32">
        <v>4979.742585</v>
      </c>
      <c r="AG32">
        <v>4920.760706</v>
      </c>
      <c r="AH32">
        <v>4843.4622929999996</v>
      </c>
      <c r="AI32">
        <v>4768.6364599999997</v>
      </c>
      <c r="AJ32">
        <v>4692.897054</v>
      </c>
      <c r="AK32">
        <v>4615.2900810000001</v>
      </c>
      <c r="AL32">
        <v>4535.8647959999998</v>
      </c>
      <c r="AM32">
        <v>4454.9681330000003</v>
      </c>
      <c r="AN32">
        <v>4370.0655150000002</v>
      </c>
      <c r="AO32">
        <v>4283.0056880000002</v>
      </c>
      <c r="AP32">
        <v>4194.842283</v>
      </c>
      <c r="AQ32">
        <v>4106.2346509999998</v>
      </c>
      <c r="AR32">
        <v>4017.601326</v>
      </c>
      <c r="AS32">
        <v>3928.35484</v>
      </c>
      <c r="AT32">
        <v>3839.241485</v>
      </c>
      <c r="AU32">
        <v>3750.6496219999999</v>
      </c>
      <c r="AV32">
        <v>3662.8030079999999</v>
      </c>
      <c r="AW32">
        <v>3575.9116669999999</v>
      </c>
    </row>
    <row r="33" spans="2:49" x14ac:dyDescent="0.25">
      <c r="B33" t="s">
        <v>48</v>
      </c>
      <c r="C33">
        <v>3720.5673609549599</v>
      </c>
      <c r="D33">
        <v>3780.3022733867101</v>
      </c>
      <c r="E33">
        <v>3840.9962489999998</v>
      </c>
      <c r="F33">
        <v>4324.8149370000001</v>
      </c>
      <c r="G33">
        <v>4771.5739350000003</v>
      </c>
      <c r="H33">
        <v>5261.5662400000001</v>
      </c>
      <c r="I33">
        <v>5705.1984380000004</v>
      </c>
      <c r="J33">
        <v>6106.6571809999996</v>
      </c>
      <c r="K33">
        <v>6385.6542680000002</v>
      </c>
      <c r="L33">
        <v>6613.6707219999998</v>
      </c>
      <c r="M33">
        <v>6828.7410419999997</v>
      </c>
      <c r="N33">
        <v>7003.4231030000001</v>
      </c>
      <c r="O33">
        <v>7194.4987160000001</v>
      </c>
      <c r="P33">
        <v>7433.4301089999999</v>
      </c>
      <c r="Q33">
        <v>7671.321226</v>
      </c>
      <c r="R33">
        <v>7900.7972220000001</v>
      </c>
      <c r="S33">
        <v>8015.500736</v>
      </c>
      <c r="T33">
        <v>8061.0347229999998</v>
      </c>
      <c r="U33">
        <v>8048.0086950000004</v>
      </c>
      <c r="V33">
        <v>8008.7661770000004</v>
      </c>
      <c r="W33">
        <v>7949.3984929999997</v>
      </c>
      <c r="X33">
        <v>7868.911717</v>
      </c>
      <c r="Y33">
        <v>7830.2895639999997</v>
      </c>
      <c r="Z33">
        <v>7799.1085169999997</v>
      </c>
      <c r="AA33">
        <v>7762.155503</v>
      </c>
      <c r="AB33">
        <v>7714.2376560000002</v>
      </c>
      <c r="AC33">
        <v>7653.9500090000001</v>
      </c>
      <c r="AD33">
        <v>7581.3403449999996</v>
      </c>
      <c r="AE33">
        <v>7479.174446</v>
      </c>
      <c r="AF33">
        <v>7361.3178449999996</v>
      </c>
      <c r="AG33">
        <v>7233.7103379999999</v>
      </c>
      <c r="AH33">
        <v>7084.0165159999997</v>
      </c>
      <c r="AI33">
        <v>6939.2468390000004</v>
      </c>
      <c r="AJ33">
        <v>6794.9455889999999</v>
      </c>
      <c r="AK33">
        <v>6649.8520150000004</v>
      </c>
      <c r="AL33">
        <v>6503.9970739999999</v>
      </c>
      <c r="AM33">
        <v>6357.7963229999996</v>
      </c>
      <c r="AN33">
        <v>6207.4366099999997</v>
      </c>
      <c r="AO33">
        <v>6055.332195</v>
      </c>
      <c r="AP33">
        <v>5902.8599219999996</v>
      </c>
      <c r="AQ33">
        <v>5750.8726319999996</v>
      </c>
      <c r="AR33">
        <v>5599.9035759999997</v>
      </c>
      <c r="AS33">
        <v>5449.2540730000001</v>
      </c>
      <c r="AT33">
        <v>5299.847248</v>
      </c>
      <c r="AU33">
        <v>5152.167751</v>
      </c>
      <c r="AV33">
        <v>5006.4975379999996</v>
      </c>
      <c r="AW33">
        <v>4863.0983839999999</v>
      </c>
    </row>
    <row r="34" spans="2:49" x14ac:dyDescent="0.25">
      <c r="B34" t="s">
        <v>49</v>
      </c>
      <c r="C34">
        <v>5208.7853750706399</v>
      </c>
      <c r="D34">
        <v>5292.4141090967596</v>
      </c>
      <c r="E34">
        <v>5377.3855290000001</v>
      </c>
      <c r="F34">
        <v>5765.5101999999997</v>
      </c>
      <c r="G34">
        <v>6119.075949</v>
      </c>
      <c r="H34">
        <v>6519.4842850000005</v>
      </c>
      <c r="I34">
        <v>6878.3227459999998</v>
      </c>
      <c r="J34">
        <v>7197.5165729999999</v>
      </c>
      <c r="K34">
        <v>7399.6243789999999</v>
      </c>
      <c r="L34">
        <v>7555.3559679999998</v>
      </c>
      <c r="M34">
        <v>7701.5443459999997</v>
      </c>
      <c r="N34">
        <v>7802.8324780000003</v>
      </c>
      <c r="O34">
        <v>7923.8554109999995</v>
      </c>
      <c r="P34">
        <v>8101.6914159999997</v>
      </c>
      <c r="Q34">
        <v>8273.80068199999</v>
      </c>
      <c r="R34">
        <v>8442.6456710000002</v>
      </c>
      <c r="S34">
        <v>8493.6712060000009</v>
      </c>
      <c r="T34">
        <v>8494.7765490000002</v>
      </c>
      <c r="U34">
        <v>8429.2232700000004</v>
      </c>
      <c r="V34">
        <v>8334.7342040000003</v>
      </c>
      <c r="W34">
        <v>8223.1992050000008</v>
      </c>
      <c r="X34">
        <v>8093.8771900000002</v>
      </c>
      <c r="Y34">
        <v>8004.5134719999996</v>
      </c>
      <c r="Z34">
        <v>7923.8017470000004</v>
      </c>
      <c r="AA34">
        <v>7839.7298350000001</v>
      </c>
      <c r="AB34">
        <v>7747.6186539999999</v>
      </c>
      <c r="AC34">
        <v>7646.2039029999996</v>
      </c>
      <c r="AD34">
        <v>7535.5917570000001</v>
      </c>
      <c r="AE34">
        <v>7400.3744859999997</v>
      </c>
      <c r="AF34">
        <v>7252.9852410000003</v>
      </c>
      <c r="AG34">
        <v>7098.6907789999996</v>
      </c>
      <c r="AH34">
        <v>6926.4715109999997</v>
      </c>
      <c r="AI34">
        <v>6760.3047290000004</v>
      </c>
      <c r="AJ34">
        <v>6596.1584300000004</v>
      </c>
      <c r="AK34">
        <v>6432.8615110000001</v>
      </c>
      <c r="AL34">
        <v>6270.3879260000003</v>
      </c>
      <c r="AM34">
        <v>6109.0543040000002</v>
      </c>
      <c r="AN34">
        <v>5945.1125549999997</v>
      </c>
      <c r="AO34">
        <v>5780.6937099999996</v>
      </c>
      <c r="AP34">
        <v>5617.0069249999997</v>
      </c>
      <c r="AQ34">
        <v>5454.7918479999998</v>
      </c>
      <c r="AR34">
        <v>5294.5023769999998</v>
      </c>
      <c r="AS34">
        <v>5135.5253199999997</v>
      </c>
      <c r="AT34">
        <v>4978.6449050000001</v>
      </c>
      <c r="AU34">
        <v>4824.2697340000004</v>
      </c>
      <c r="AV34">
        <v>4672.6345670000001</v>
      </c>
      <c r="AW34">
        <v>4523.9557690000001</v>
      </c>
    </row>
    <row r="35" spans="2:49" x14ac:dyDescent="0.25">
      <c r="B35" t="s">
        <v>50</v>
      </c>
      <c r="C35">
        <v>13521.9613593495</v>
      </c>
      <c r="D35">
        <v>13739.0608227762</v>
      </c>
      <c r="E35">
        <v>13959.64589</v>
      </c>
      <c r="F35">
        <v>13628.98927</v>
      </c>
      <c r="G35">
        <v>13296.935530000001</v>
      </c>
      <c r="H35">
        <v>13023.27527</v>
      </c>
      <c r="I35">
        <v>12752.05256</v>
      </c>
      <c r="J35">
        <v>12479.38918</v>
      </c>
      <c r="K35">
        <v>12157.987359999999</v>
      </c>
      <c r="L35">
        <v>11836.92887</v>
      </c>
      <c r="M35">
        <v>11531.74163</v>
      </c>
      <c r="N35">
        <v>11211.763279999999</v>
      </c>
      <c r="O35">
        <v>10925.02815</v>
      </c>
      <c r="P35">
        <v>10720.007390000001</v>
      </c>
      <c r="Q35">
        <v>10520.88164</v>
      </c>
      <c r="R35">
        <v>10328.599270000001</v>
      </c>
      <c r="S35">
        <v>10066.90789</v>
      </c>
      <c r="T35">
        <v>9804.4564539999901</v>
      </c>
      <c r="U35">
        <v>9468.7436720000005</v>
      </c>
      <c r="V35">
        <v>9111.5428979999997</v>
      </c>
      <c r="W35">
        <v>8761.64696799999</v>
      </c>
      <c r="X35">
        <v>8418.2334750000009</v>
      </c>
      <c r="Y35">
        <v>8108.5892610000001</v>
      </c>
      <c r="Z35">
        <v>7817.133339</v>
      </c>
      <c r="AA35">
        <v>7537.501714</v>
      </c>
      <c r="AB35">
        <v>7266.9062050000002</v>
      </c>
      <c r="AC35">
        <v>7004.1763870000004</v>
      </c>
      <c r="AD35">
        <v>6748.8790779999999</v>
      </c>
      <c r="AE35">
        <v>6493.4387500000003</v>
      </c>
      <c r="AF35">
        <v>6243.0615289999996</v>
      </c>
      <c r="AG35">
        <v>5999.6175130000001</v>
      </c>
      <c r="AH35">
        <v>5757.6111929999997</v>
      </c>
      <c r="AI35">
        <v>5527.3904679999996</v>
      </c>
      <c r="AJ35">
        <v>5306.6493049999999</v>
      </c>
      <c r="AK35">
        <v>5094.4166889999997</v>
      </c>
      <c r="AL35">
        <v>4890.2568449999999</v>
      </c>
      <c r="AM35">
        <v>4693.9101170000004</v>
      </c>
      <c r="AN35">
        <v>4502.5204739999999</v>
      </c>
      <c r="AO35">
        <v>4316.8205859999998</v>
      </c>
      <c r="AP35">
        <v>4137.1326849999996</v>
      </c>
      <c r="AQ35">
        <v>3963.5705440000002</v>
      </c>
      <c r="AR35">
        <v>3796.1248919999998</v>
      </c>
      <c r="AS35">
        <v>3634.3422220000002</v>
      </c>
      <c r="AT35">
        <v>3478.3651960000002</v>
      </c>
      <c r="AU35">
        <v>3328.1833940000001</v>
      </c>
      <c r="AV35">
        <v>3183.718112</v>
      </c>
      <c r="AW35">
        <v>3044.88771</v>
      </c>
    </row>
    <row r="36" spans="2:49" x14ac:dyDescent="0.25">
      <c r="B36" t="s">
        <v>51</v>
      </c>
      <c r="C36">
        <v>4769.5635809194901</v>
      </c>
      <c r="D36">
        <v>4846.1404669702097</v>
      </c>
      <c r="E36">
        <v>4923.9468200000001</v>
      </c>
      <c r="F36">
        <v>4796.275877</v>
      </c>
      <c r="G36">
        <v>4658.295768</v>
      </c>
      <c r="H36">
        <v>4538.9335060000003</v>
      </c>
      <c r="I36">
        <v>4421.8819560000002</v>
      </c>
      <c r="J36">
        <v>4302.528918</v>
      </c>
      <c r="K36">
        <v>4168.8715069999998</v>
      </c>
      <c r="L36">
        <v>4034.0023019999999</v>
      </c>
      <c r="M36">
        <v>3904.8983640000001</v>
      </c>
      <c r="N36">
        <v>3770.8090750000001</v>
      </c>
      <c r="O36">
        <v>3647.32854</v>
      </c>
      <c r="P36">
        <v>3559.1857020000002</v>
      </c>
      <c r="Q36">
        <v>3471.2702680000002</v>
      </c>
      <c r="R36">
        <v>3384.4845479999999</v>
      </c>
      <c r="S36">
        <v>3273.6747789999999</v>
      </c>
      <c r="T36">
        <v>3147.4375460000001</v>
      </c>
      <c r="U36">
        <v>2997.1911599999999</v>
      </c>
      <c r="V36">
        <v>2841.2293650000001</v>
      </c>
      <c r="W36">
        <v>2691.9256660000001</v>
      </c>
      <c r="X36">
        <v>2549.1147919999999</v>
      </c>
      <c r="Y36">
        <v>2415.0564450000002</v>
      </c>
      <c r="Z36">
        <v>2288.2288020000001</v>
      </c>
      <c r="AA36">
        <v>2167.8670860000002</v>
      </c>
      <c r="AB36">
        <v>2053.5245880000002</v>
      </c>
      <c r="AC36">
        <v>1944.8791630000001</v>
      </c>
      <c r="AD36">
        <v>1841.693385</v>
      </c>
      <c r="AE36">
        <v>1743.2237210000001</v>
      </c>
      <c r="AF36">
        <v>1649.6136280000001</v>
      </c>
      <c r="AG36">
        <v>1560.7610219999999</v>
      </c>
      <c r="AH36">
        <v>1476.090686</v>
      </c>
      <c r="AI36">
        <v>1396.0569290000001</v>
      </c>
      <c r="AJ36">
        <v>1320.3042109999999</v>
      </c>
      <c r="AK36">
        <v>1248.5779379999999</v>
      </c>
      <c r="AL36">
        <v>1180.6658359999999</v>
      </c>
      <c r="AM36">
        <v>1116.3757169999999</v>
      </c>
      <c r="AN36">
        <v>1055.046499</v>
      </c>
      <c r="AO36">
        <v>996.61989029999995</v>
      </c>
      <c r="AP36">
        <v>941.01352959999997</v>
      </c>
      <c r="AQ36">
        <v>888.13348459999997</v>
      </c>
      <c r="AR36">
        <v>837.88038100000006</v>
      </c>
      <c r="AS36">
        <v>790.13482009999996</v>
      </c>
      <c r="AT36">
        <v>744.80909080000004</v>
      </c>
      <c r="AU36">
        <v>701.81067499999995</v>
      </c>
      <c r="AV36">
        <v>661.0461358</v>
      </c>
      <c r="AW36">
        <v>622.42413509999994</v>
      </c>
    </row>
    <row r="37" spans="2:49" x14ac:dyDescent="0.25">
      <c r="B37" t="s">
        <v>52</v>
      </c>
      <c r="C37">
        <v>2185.3248924602099</v>
      </c>
      <c r="D37">
        <v>2220.4109904720199</v>
      </c>
      <c r="E37">
        <v>2256.0604069999999</v>
      </c>
      <c r="F37">
        <v>2166.0543339999999</v>
      </c>
      <c r="G37">
        <v>2070.4819090000001</v>
      </c>
      <c r="H37">
        <v>1983.0072459999999</v>
      </c>
      <c r="I37">
        <v>1898.3621499999999</v>
      </c>
      <c r="J37">
        <v>1813.359886</v>
      </c>
      <c r="K37">
        <v>1727.5800710000001</v>
      </c>
      <c r="L37">
        <v>1641.8559889999999</v>
      </c>
      <c r="M37">
        <v>1560.192444</v>
      </c>
      <c r="N37">
        <v>1484.9009249999999</v>
      </c>
      <c r="O37">
        <v>1413.4057049999999</v>
      </c>
      <c r="P37">
        <v>1357.4231910000001</v>
      </c>
      <c r="Q37">
        <v>1300.8697070000001</v>
      </c>
      <c r="R37">
        <v>1244.3409770000001</v>
      </c>
      <c r="S37">
        <v>1185.3513700000001</v>
      </c>
      <c r="T37">
        <v>1126.0838020000001</v>
      </c>
      <c r="U37">
        <v>1063.5235909999999</v>
      </c>
      <c r="V37">
        <v>1000.963379</v>
      </c>
      <c r="W37">
        <v>942.08318059999999</v>
      </c>
      <c r="X37">
        <v>886.66652299999998</v>
      </c>
      <c r="Y37">
        <v>834.50966870000002</v>
      </c>
      <c r="Z37">
        <v>785.42086459999996</v>
      </c>
      <c r="AA37">
        <v>739.21963730000004</v>
      </c>
      <c r="AB37">
        <v>695.73612920000005</v>
      </c>
      <c r="AC37">
        <v>654.81047460000002</v>
      </c>
      <c r="AD37">
        <v>616.29221129999996</v>
      </c>
      <c r="AE37">
        <v>580.03972829999998</v>
      </c>
      <c r="AF37">
        <v>545.91974430000005</v>
      </c>
      <c r="AG37">
        <v>513.80681819999995</v>
      </c>
      <c r="AH37">
        <v>483.58288770000001</v>
      </c>
      <c r="AI37">
        <v>455.13683550000002</v>
      </c>
      <c r="AJ37">
        <v>428.36408039999998</v>
      </c>
      <c r="AK37">
        <v>403.1661934</v>
      </c>
      <c r="AL37">
        <v>379.45053489999998</v>
      </c>
      <c r="AM37">
        <v>357.12991520000003</v>
      </c>
      <c r="AN37">
        <v>335.99796759999998</v>
      </c>
      <c r="AO37">
        <v>315.99808860000002</v>
      </c>
      <c r="AP37">
        <v>297.07604730000003</v>
      </c>
      <c r="AQ37">
        <v>279.17989990000001</v>
      </c>
      <c r="AR37">
        <v>262.259906</v>
      </c>
      <c r="AS37">
        <v>246.26844829999999</v>
      </c>
      <c r="AT37">
        <v>231.1599545</v>
      </c>
      <c r="AU37">
        <v>216.89082149999999</v>
      </c>
      <c r="AV37">
        <v>203.41934190000001</v>
      </c>
      <c r="AW37">
        <v>190.7056331</v>
      </c>
    </row>
    <row r="38" spans="2:49" x14ac:dyDescent="0.25">
      <c r="B38" t="s">
        <v>53</v>
      </c>
      <c r="C38">
        <v>6.9573204344700098E-3</v>
      </c>
      <c r="D38">
        <v>7.06902246445449E-3</v>
      </c>
      <c r="E38">
        <v>7.1825179100000001E-3</v>
      </c>
      <c r="F38">
        <v>2.4354246900000001E-2</v>
      </c>
      <c r="G38">
        <v>6.3840981899999996E-2</v>
      </c>
      <c r="H38">
        <v>0.1416332662</v>
      </c>
      <c r="I38">
        <v>0.26370667199999998</v>
      </c>
      <c r="J38">
        <v>0.4542371637</v>
      </c>
      <c r="K38">
        <v>0.7000344369</v>
      </c>
      <c r="L38">
        <v>1.0454014620000001</v>
      </c>
      <c r="M38">
        <v>1.571571735</v>
      </c>
      <c r="N38">
        <v>2.2621376369999999</v>
      </c>
      <c r="O38">
        <v>3.2809196319999998</v>
      </c>
      <c r="P38">
        <v>4.1181934519999999</v>
      </c>
      <c r="Q38">
        <v>5.3886071790000001</v>
      </c>
      <c r="R38">
        <v>7.2596341549999996</v>
      </c>
      <c r="S38">
        <v>9.3925920319999996</v>
      </c>
      <c r="T38">
        <v>12.01475754</v>
      </c>
      <c r="U38">
        <v>17.445667029999999</v>
      </c>
      <c r="V38">
        <v>25.97499848</v>
      </c>
      <c r="W38">
        <v>36.368422719999998</v>
      </c>
      <c r="X38">
        <v>48.805915849999998</v>
      </c>
      <c r="Y38">
        <v>66.383700700000006</v>
      </c>
      <c r="Z38">
        <v>88.546465929999997</v>
      </c>
      <c r="AA38">
        <v>115.0769507</v>
      </c>
      <c r="AB38">
        <v>145.8454461</v>
      </c>
      <c r="AC38">
        <v>180.75932259999999</v>
      </c>
      <c r="AD38">
        <v>219.51905189999999</v>
      </c>
      <c r="AE38">
        <v>259.08203250000003</v>
      </c>
      <c r="AF38">
        <v>300.55867380000001</v>
      </c>
      <c r="AG38">
        <v>344.30198230000002</v>
      </c>
      <c r="AH38">
        <v>386.83887779999998</v>
      </c>
      <c r="AI38">
        <v>433.63409639999998</v>
      </c>
      <c r="AJ38">
        <v>483.4229934</v>
      </c>
      <c r="AK38">
        <v>535.5375401</v>
      </c>
      <c r="AL38">
        <v>589.62294689999999</v>
      </c>
      <c r="AM38">
        <v>645.45523449999996</v>
      </c>
      <c r="AN38">
        <v>702.72143300000005</v>
      </c>
      <c r="AO38">
        <v>761.92306269999995</v>
      </c>
      <c r="AP38">
        <v>823.29461219999996</v>
      </c>
      <c r="AQ38">
        <v>886.93721549999998</v>
      </c>
      <c r="AR38">
        <v>952.86289090000002</v>
      </c>
      <c r="AS38">
        <v>1020.384153</v>
      </c>
      <c r="AT38">
        <v>1089.820907</v>
      </c>
      <c r="AU38">
        <v>1161.2944230000001</v>
      </c>
      <c r="AV38">
        <v>1234.8377370000001</v>
      </c>
      <c r="AW38">
        <v>1310.521264</v>
      </c>
    </row>
    <row r="39" spans="2:49" x14ac:dyDescent="0.25">
      <c r="B39" t="s">
        <v>54</v>
      </c>
      <c r="C39">
        <v>1.59483191497851E-2</v>
      </c>
      <c r="D39">
        <v>1.6204374572364899E-2</v>
      </c>
      <c r="E39">
        <v>1.6464540999999999E-2</v>
      </c>
      <c r="F39">
        <v>4.4775076499999997E-2</v>
      </c>
      <c r="G39">
        <v>9.8488468300000007E-2</v>
      </c>
      <c r="H39">
        <v>0.1938795438</v>
      </c>
      <c r="I39">
        <v>0.33429123570000002</v>
      </c>
      <c r="J39">
        <v>0.5405440735</v>
      </c>
      <c r="K39">
        <v>0.79681128339999996</v>
      </c>
      <c r="L39">
        <v>1.143383547</v>
      </c>
      <c r="M39">
        <v>1.6470021029999999</v>
      </c>
      <c r="N39">
        <v>2.2893892839999999</v>
      </c>
      <c r="O39">
        <v>3.216537347</v>
      </c>
      <c r="P39">
        <v>4.1236294149999999</v>
      </c>
      <c r="Q39">
        <v>5.4271984460000002</v>
      </c>
      <c r="R39">
        <v>7.2570449290000001</v>
      </c>
      <c r="S39">
        <v>9.2618229569999997</v>
      </c>
      <c r="T39">
        <v>11.6376522</v>
      </c>
      <c r="U39">
        <v>15.911092350000001</v>
      </c>
      <c r="V39">
        <v>22.28038664</v>
      </c>
      <c r="W39">
        <v>29.954072060000001</v>
      </c>
      <c r="X39">
        <v>39.02381999</v>
      </c>
      <c r="Y39">
        <v>51.71788076</v>
      </c>
      <c r="Z39">
        <v>67.538803770000001</v>
      </c>
      <c r="AA39">
        <v>86.252835570000002</v>
      </c>
      <c r="AB39">
        <v>107.69789</v>
      </c>
      <c r="AC39">
        <v>131.7435643</v>
      </c>
      <c r="AD39">
        <v>158.14856789999999</v>
      </c>
      <c r="AE39">
        <v>184.79367360000001</v>
      </c>
      <c r="AF39">
        <v>212.4292341</v>
      </c>
      <c r="AG39">
        <v>241.27296670000001</v>
      </c>
      <c r="AH39">
        <v>268.98351100000002</v>
      </c>
      <c r="AI39">
        <v>299.18776789999998</v>
      </c>
      <c r="AJ39">
        <v>331.00802529999999</v>
      </c>
      <c r="AK39">
        <v>363.97417159999998</v>
      </c>
      <c r="AL39">
        <v>397.82765319999999</v>
      </c>
      <c r="AM39">
        <v>432.39819249999999</v>
      </c>
      <c r="AN39">
        <v>467.30108710000002</v>
      </c>
      <c r="AO39">
        <v>502.82044980000001</v>
      </c>
      <c r="AP39">
        <v>539.06307960000004</v>
      </c>
      <c r="AQ39">
        <v>576.04737069999999</v>
      </c>
      <c r="AR39">
        <v>613.73369100000002</v>
      </c>
      <c r="AS39">
        <v>651.6605184</v>
      </c>
      <c r="AT39">
        <v>689.97531230000004</v>
      </c>
      <c r="AU39">
        <v>728.70057389999999</v>
      </c>
      <c r="AV39">
        <v>767.80311800000004</v>
      </c>
      <c r="AW39">
        <v>807.26797339999996</v>
      </c>
    </row>
    <row r="40" spans="2:49" x14ac:dyDescent="0.25">
      <c r="B40" t="s">
        <v>55</v>
      </c>
      <c r="C40">
        <v>6.5291776385026298E-2</v>
      </c>
      <c r="D40">
        <v>6.63400569741113E-2</v>
      </c>
      <c r="E40">
        <v>6.7405168000000001E-2</v>
      </c>
      <c r="F40">
        <v>0.1659777603</v>
      </c>
      <c r="G40">
        <v>0.32839430479999998</v>
      </c>
      <c r="H40">
        <v>0.58979679269999996</v>
      </c>
      <c r="I40">
        <v>0.94812898329999995</v>
      </c>
      <c r="J40">
        <v>1.435669917</v>
      </c>
      <c r="K40">
        <v>2.0103659679999999</v>
      </c>
      <c r="L40">
        <v>2.7436315169999999</v>
      </c>
      <c r="M40">
        <v>3.727887919</v>
      </c>
      <c r="N40">
        <v>4.9195040570000002</v>
      </c>
      <c r="O40">
        <v>6.5679297759999997</v>
      </c>
      <c r="P40">
        <v>8.7137690990000003</v>
      </c>
      <c r="Q40">
        <v>11.56907069</v>
      </c>
      <c r="R40">
        <v>15.282311869999999</v>
      </c>
      <c r="S40">
        <v>19.075327080000001</v>
      </c>
      <c r="T40">
        <v>23.262973949999999</v>
      </c>
      <c r="U40">
        <v>28.625265389999999</v>
      </c>
      <c r="V40">
        <v>35.481603270000001</v>
      </c>
      <c r="W40">
        <v>43.475985270000002</v>
      </c>
      <c r="X40">
        <v>52.584107629999998</v>
      </c>
      <c r="Y40">
        <v>64.996441829999995</v>
      </c>
      <c r="Z40">
        <v>79.943131949999994</v>
      </c>
      <c r="AA40">
        <v>96.98940657</v>
      </c>
      <c r="AB40">
        <v>115.8079254</v>
      </c>
      <c r="AC40">
        <v>136.12670879999999</v>
      </c>
      <c r="AD40">
        <v>157.6744004</v>
      </c>
      <c r="AE40">
        <v>178.6055514</v>
      </c>
      <c r="AF40">
        <v>199.5519281</v>
      </c>
      <c r="AG40">
        <v>220.66233209999999</v>
      </c>
      <c r="AH40">
        <v>240.09300060000001</v>
      </c>
      <c r="AI40">
        <v>260.6269077</v>
      </c>
      <c r="AJ40">
        <v>281.53139279999999</v>
      </c>
      <c r="AK40">
        <v>302.41428259999998</v>
      </c>
      <c r="AL40">
        <v>323.05490859999998</v>
      </c>
      <c r="AM40">
        <v>343.30493339999998</v>
      </c>
      <c r="AN40">
        <v>362.5309317</v>
      </c>
      <c r="AO40">
        <v>380.89714900000001</v>
      </c>
      <c r="AP40">
        <v>398.43813729999999</v>
      </c>
      <c r="AQ40">
        <v>415.1267014</v>
      </c>
      <c r="AR40">
        <v>430.89901689999999</v>
      </c>
      <c r="AS40">
        <v>445.46232839999999</v>
      </c>
      <c r="AT40">
        <v>458.8672492</v>
      </c>
      <c r="AU40">
        <v>471.08985209999997</v>
      </c>
      <c r="AV40">
        <v>482.07549490000002</v>
      </c>
      <c r="AW40">
        <v>491.77665719999999</v>
      </c>
    </row>
    <row r="41" spans="2:49" x14ac:dyDescent="0.25">
      <c r="B41" t="s">
        <v>56</v>
      </c>
      <c r="C41">
        <v>1.5338215665531501</v>
      </c>
      <c r="D41">
        <v>1.55844756793281</v>
      </c>
      <c r="E41">
        <v>1.5834689479999999</v>
      </c>
      <c r="F41">
        <v>3.8528693459999999</v>
      </c>
      <c r="G41">
        <v>7.5170040450000002</v>
      </c>
      <c r="H41">
        <v>13.321804119999999</v>
      </c>
      <c r="I41">
        <v>21.18157205</v>
      </c>
      <c r="J41">
        <v>31.725298349999999</v>
      </c>
      <c r="K41">
        <v>44.027054640000003</v>
      </c>
      <c r="L41">
        <v>59.538349510000003</v>
      </c>
      <c r="M41">
        <v>80.007958090000002</v>
      </c>
      <c r="N41">
        <v>104.50189899999999</v>
      </c>
      <c r="O41">
        <v>138.0583288</v>
      </c>
      <c r="P41">
        <v>184.465676</v>
      </c>
      <c r="Q41">
        <v>245.30097839999999</v>
      </c>
      <c r="R41">
        <v>323.17341449999998</v>
      </c>
      <c r="S41">
        <v>401.50490639999998</v>
      </c>
      <c r="T41">
        <v>486.58476000000002</v>
      </c>
      <c r="U41">
        <v>586.39142589999994</v>
      </c>
      <c r="V41">
        <v>709.10677520000002</v>
      </c>
      <c r="W41">
        <v>851.29874519999998</v>
      </c>
      <c r="X41">
        <v>1012.195711</v>
      </c>
      <c r="Y41">
        <v>1230.8779219999999</v>
      </c>
      <c r="Z41">
        <v>1492.95453</v>
      </c>
      <c r="AA41">
        <v>1790.4060930000001</v>
      </c>
      <c r="AB41">
        <v>2117.3625619999998</v>
      </c>
      <c r="AC41">
        <v>2469.1125050000001</v>
      </c>
      <c r="AD41">
        <v>2841.2119469999998</v>
      </c>
      <c r="AE41">
        <v>3201.727026</v>
      </c>
      <c r="AF41">
        <v>3562.0700459999998</v>
      </c>
      <c r="AG41">
        <v>3925.1862150000002</v>
      </c>
      <c r="AH41">
        <v>4259.2941250000003</v>
      </c>
      <c r="AI41">
        <v>4613.2809459999999</v>
      </c>
      <c r="AJ41">
        <v>4974.7794839999997</v>
      </c>
      <c r="AK41">
        <v>5337.3703530000003</v>
      </c>
      <c r="AL41">
        <v>5697.6353810000001</v>
      </c>
      <c r="AM41">
        <v>6053.4282810000004</v>
      </c>
      <c r="AN41">
        <v>6395.0097850000002</v>
      </c>
      <c r="AO41">
        <v>6726.0886970000001</v>
      </c>
      <c r="AP41">
        <v>7048.1498579999998</v>
      </c>
      <c r="AQ41">
        <v>7361.6337130000002</v>
      </c>
      <c r="AR41">
        <v>7666.3635560000002</v>
      </c>
      <c r="AS41">
        <v>7957.9445070000002</v>
      </c>
      <c r="AT41">
        <v>8238.3094560000009</v>
      </c>
      <c r="AU41">
        <v>8508.0791869999903</v>
      </c>
      <c r="AV41">
        <v>8767.3378090000006</v>
      </c>
      <c r="AW41">
        <v>9016.3532130000003</v>
      </c>
    </row>
    <row r="42" spans="2:49" x14ac:dyDescent="0.25">
      <c r="B42" t="s">
        <v>57</v>
      </c>
      <c r="C42">
        <v>0.60453762790594801</v>
      </c>
      <c r="D42">
        <v>0.61424367506521405</v>
      </c>
      <c r="E42">
        <v>0.62410555599999995</v>
      </c>
      <c r="F42">
        <v>1.5148427659999999</v>
      </c>
      <c r="G42">
        <v>2.9466391999999999</v>
      </c>
      <c r="H42">
        <v>5.2066558240000003</v>
      </c>
      <c r="I42">
        <v>8.2576559659999997</v>
      </c>
      <c r="J42">
        <v>12.33597219</v>
      </c>
      <c r="K42" s="100">
        <v>17.08152801</v>
      </c>
      <c r="L42" s="100">
        <v>23.045946239999999</v>
      </c>
      <c r="M42" s="100">
        <v>30.878693169999998</v>
      </c>
      <c r="N42" s="100">
        <v>40.218266749999998</v>
      </c>
      <c r="O42" s="100">
        <v>52.973928260000001</v>
      </c>
      <c r="P42">
        <v>70.925009729999999</v>
      </c>
      <c r="Q42">
        <v>94.363145250000002</v>
      </c>
      <c r="R42">
        <v>124.23220190000001</v>
      </c>
      <c r="S42">
        <v>154.1410813</v>
      </c>
      <c r="T42">
        <v>186.46090129999999</v>
      </c>
      <c r="U42">
        <v>223.1057495</v>
      </c>
      <c r="V42">
        <v>267.18202710000003</v>
      </c>
      <c r="W42">
        <v>317.99003090000002</v>
      </c>
      <c r="X42">
        <v>375.1340285</v>
      </c>
      <c r="Y42">
        <v>452.46433889999997</v>
      </c>
      <c r="Z42">
        <v>544.58888879999995</v>
      </c>
      <c r="AA42">
        <v>648.46242619999998</v>
      </c>
      <c r="AB42">
        <v>761.84699680000006</v>
      </c>
      <c r="AC42">
        <v>882.94631830000003</v>
      </c>
      <c r="AD42">
        <v>1010.1732050000001</v>
      </c>
      <c r="AE42">
        <v>1132.4777999999999</v>
      </c>
      <c r="AF42">
        <v>1253.815175</v>
      </c>
      <c r="AG42">
        <v>1375.184704</v>
      </c>
      <c r="AH42">
        <v>1485.8006760000001</v>
      </c>
      <c r="AI42">
        <v>1602.233845</v>
      </c>
      <c r="AJ42">
        <v>1720.2585409999999</v>
      </c>
      <c r="AK42">
        <v>1837.695923</v>
      </c>
      <c r="AL42">
        <v>1953.39492</v>
      </c>
      <c r="AM42">
        <v>2066.6415889999998</v>
      </c>
      <c r="AN42">
        <v>2173.8395770000002</v>
      </c>
      <c r="AO42">
        <v>2276.2462270000001</v>
      </c>
      <c r="AP42">
        <v>2374.3777110000001</v>
      </c>
      <c r="AQ42">
        <v>2468.4075809999999</v>
      </c>
      <c r="AR42">
        <v>2558.3127260000001</v>
      </c>
      <c r="AS42">
        <v>2642.7383650000002</v>
      </c>
      <c r="AT42">
        <v>2722.352022</v>
      </c>
      <c r="AU42">
        <v>2797.4026800000001</v>
      </c>
      <c r="AV42">
        <v>2867.9729860000002</v>
      </c>
      <c r="AW42">
        <v>2934.2054199999998</v>
      </c>
    </row>
    <row r="43" spans="2:49" x14ac:dyDescent="0.25">
      <c r="B43" t="s">
        <v>58</v>
      </c>
      <c r="C43">
        <v>8.2417488223721705E-3</v>
      </c>
      <c r="D43">
        <v>8.3740727655845504E-3</v>
      </c>
      <c r="E43">
        <v>8.5085212099999998E-3</v>
      </c>
      <c r="F43">
        <v>1.5498764700000001E-2</v>
      </c>
      <c r="G43">
        <v>1.8000554299999999E-2</v>
      </c>
      <c r="H43">
        <v>1.7010524400000001E-2</v>
      </c>
      <c r="I43">
        <v>1.60749455E-2</v>
      </c>
      <c r="J43">
        <v>1.5190823500000001E-2</v>
      </c>
      <c r="K43">
        <v>1.43553282E-2</v>
      </c>
      <c r="L43">
        <v>1.35657852E-2</v>
      </c>
      <c r="M43">
        <v>1.2819667E-2</v>
      </c>
      <c r="N43">
        <v>1.2114585299999999E-2</v>
      </c>
      <c r="O43">
        <v>1.14482831E-2</v>
      </c>
      <c r="P43">
        <v>1.0875869E-2</v>
      </c>
      <c r="Q43">
        <v>1.0332075499999999E-2</v>
      </c>
      <c r="R43">
        <v>9.8154717399999997E-3</v>
      </c>
      <c r="S43">
        <v>9.3246981499999996E-3</v>
      </c>
      <c r="T43">
        <v>8.8584632500000003E-3</v>
      </c>
      <c r="U43">
        <v>8.3663264000000005E-3</v>
      </c>
      <c r="V43">
        <v>7.8741895500000006E-3</v>
      </c>
      <c r="W43">
        <v>7.4110019300000001E-3</v>
      </c>
      <c r="X43">
        <v>6.97506064E-3</v>
      </c>
      <c r="Y43">
        <v>6.5647629599999997E-3</v>
      </c>
      <c r="Z43">
        <v>6.1786004300000003E-3</v>
      </c>
      <c r="AA43">
        <v>5.8151533500000003E-3</v>
      </c>
      <c r="AB43">
        <v>5.4730854999999997E-3</v>
      </c>
      <c r="AC43">
        <v>5.1511393000000004E-3</v>
      </c>
      <c r="AD43">
        <v>4.8481310999999999E-3</v>
      </c>
      <c r="AE43">
        <v>4.5629469199999998E-3</v>
      </c>
      <c r="AF43">
        <v>4.2945382800000003E-3</v>
      </c>
      <c r="AG43">
        <v>4.0419183799999996E-3</v>
      </c>
      <c r="AH43">
        <v>3.80415847E-3</v>
      </c>
      <c r="AI43">
        <v>3.5803844500000002E-3</v>
      </c>
      <c r="AJ43">
        <v>3.3697736000000002E-3</v>
      </c>
      <c r="AK43">
        <v>3.17155162E-3</v>
      </c>
      <c r="AL43">
        <v>2.98498976E-3</v>
      </c>
      <c r="AM43">
        <v>2.8094021299999998E-3</v>
      </c>
      <c r="AN43">
        <v>2.6431653099999999E-3</v>
      </c>
      <c r="AO43">
        <v>2.4858340499999999E-3</v>
      </c>
      <c r="AP43">
        <v>2.3369817099999999E-3</v>
      </c>
      <c r="AQ43">
        <v>2.1961996800000001E-3</v>
      </c>
      <c r="AR43">
        <v>2.0630966699999999E-3</v>
      </c>
      <c r="AS43">
        <v>1.9372980899999999E-3</v>
      </c>
      <c r="AT43">
        <v>1.8184454500000001E-3</v>
      </c>
      <c r="AU43">
        <v>1.7061957300000001E-3</v>
      </c>
      <c r="AV43">
        <v>1.60022084E-3</v>
      </c>
      <c r="AW43">
        <v>1.50020703E-3</v>
      </c>
    </row>
    <row r="44" spans="2:49" x14ac:dyDescent="0.25">
      <c r="B44" t="s">
        <v>59</v>
      </c>
      <c r="C44">
        <v>0.101255771246286</v>
      </c>
      <c r="D44">
        <v>0.10288146540575301</v>
      </c>
      <c r="E44">
        <v>0.1045332606</v>
      </c>
      <c r="F44">
        <v>0.24976131560000001</v>
      </c>
      <c r="G44">
        <v>0.47664475080000002</v>
      </c>
      <c r="H44">
        <v>0.82653168970000002</v>
      </c>
      <c r="I44">
        <v>1.2900522619999999</v>
      </c>
      <c r="J44">
        <v>1.895890077</v>
      </c>
      <c r="K44">
        <v>2.589049648</v>
      </c>
      <c r="L44">
        <v>3.4428686659999999</v>
      </c>
      <c r="M44">
        <v>4.5306977389999998</v>
      </c>
      <c r="N44">
        <v>5.7997865720000004</v>
      </c>
      <c r="O44">
        <v>7.500783481</v>
      </c>
      <c r="P44">
        <v>10.167480810000001</v>
      </c>
      <c r="Q44">
        <v>13.56428174</v>
      </c>
      <c r="R44">
        <v>17.77575152</v>
      </c>
      <c r="S44">
        <v>21.876004200000001</v>
      </c>
      <c r="T44">
        <v>26.169329279999999</v>
      </c>
      <c r="U44">
        <v>30.11575757</v>
      </c>
      <c r="V44">
        <v>34.275870920000003</v>
      </c>
      <c r="W44">
        <v>38.944365660000003</v>
      </c>
      <c r="X44">
        <v>44.030719560000001</v>
      </c>
      <c r="Y44">
        <v>50.795428289999997</v>
      </c>
      <c r="Z44">
        <v>58.627451049999998</v>
      </c>
      <c r="AA44">
        <v>67.179213200000007</v>
      </c>
      <c r="AB44">
        <v>76.203441900000001</v>
      </c>
      <c r="AC44">
        <v>85.511346630000006</v>
      </c>
      <c r="AD44">
        <v>94.979422200000002</v>
      </c>
      <c r="AE44">
        <v>103.73782970000001</v>
      </c>
      <c r="AF44">
        <v>112.12696560000001</v>
      </c>
      <c r="AG44">
        <v>120.2393009</v>
      </c>
      <c r="AH44">
        <v>127.29298989999999</v>
      </c>
      <c r="AI44">
        <v>134.5279069</v>
      </c>
      <c r="AJ44">
        <v>141.63987349999999</v>
      </c>
      <c r="AK44">
        <v>148.48460789999999</v>
      </c>
      <c r="AL44">
        <v>154.99622210000001</v>
      </c>
      <c r="AM44">
        <v>161.14220119999999</v>
      </c>
      <c r="AN44">
        <v>166.61525030000001</v>
      </c>
      <c r="AO44">
        <v>171.53486409999999</v>
      </c>
      <c r="AP44">
        <v>175.96812679999999</v>
      </c>
      <c r="AQ44">
        <v>179.95832290000001</v>
      </c>
      <c r="AR44">
        <v>183.53547520000001</v>
      </c>
      <c r="AS44">
        <v>186.64955520000001</v>
      </c>
      <c r="AT44">
        <v>189.3715895</v>
      </c>
      <c r="AU44">
        <v>191.7454213</v>
      </c>
      <c r="AV44">
        <v>193.80350559999999</v>
      </c>
      <c r="AW44">
        <v>195.58005299999999</v>
      </c>
    </row>
    <row r="45" spans="2:49" x14ac:dyDescent="0.25">
      <c r="B45" t="s">
        <v>60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25">
      <c r="B46" t="s">
        <v>61</v>
      </c>
      <c r="C46">
        <v>30996.0941631817</v>
      </c>
      <c r="D46">
        <v>31493.7464809423</v>
      </c>
      <c r="E46">
        <v>31999.388770000001</v>
      </c>
      <c r="F46">
        <v>32682.510920000001</v>
      </c>
      <c r="G46">
        <v>33303.345699999998</v>
      </c>
      <c r="H46">
        <v>34122.547630000001</v>
      </c>
      <c r="I46">
        <v>34831.545960000003</v>
      </c>
      <c r="J46">
        <v>35440.745990000003</v>
      </c>
      <c r="K46">
        <v>35664.09431</v>
      </c>
      <c r="L46">
        <v>35748.943070000001</v>
      </c>
      <c r="M46">
        <v>35825.687230000003</v>
      </c>
      <c r="N46">
        <v>35751.304250000001</v>
      </c>
      <c r="O46">
        <v>35766.89157</v>
      </c>
      <c r="P46">
        <v>36038.67974</v>
      </c>
      <c r="Q46">
        <v>36333.262540000003</v>
      </c>
      <c r="R46">
        <v>36618.753669999998</v>
      </c>
      <c r="S46">
        <v>36516.307309999997</v>
      </c>
      <c r="T46">
        <v>36211.62199</v>
      </c>
      <c r="U46">
        <v>35675.164949999998</v>
      </c>
      <c r="V46">
        <v>35056.310100000002</v>
      </c>
      <c r="W46">
        <v>34402.854829999997</v>
      </c>
      <c r="X46">
        <v>33709.449719999997</v>
      </c>
      <c r="Y46">
        <v>33188.461280000003</v>
      </c>
      <c r="Z46">
        <v>32719.43909</v>
      </c>
      <c r="AA46">
        <v>32255.082539999999</v>
      </c>
      <c r="AB46">
        <v>31775.795170000001</v>
      </c>
      <c r="AC46">
        <v>31275.195240000001</v>
      </c>
      <c r="AD46">
        <v>30751.87386</v>
      </c>
      <c r="AE46">
        <v>30144.138940000001</v>
      </c>
      <c r="AF46">
        <v>29498.987249999998</v>
      </c>
      <c r="AG46">
        <v>28836.011460000002</v>
      </c>
      <c r="AH46">
        <v>28110.669450000001</v>
      </c>
      <c r="AI46">
        <v>27416.991539999999</v>
      </c>
      <c r="AJ46">
        <v>26738.421289999998</v>
      </c>
      <c r="AK46" s="100">
        <v>26069.641739999999</v>
      </c>
      <c r="AL46" s="100">
        <v>25409.95321</v>
      </c>
      <c r="AM46" s="100">
        <v>24760.066910000001</v>
      </c>
      <c r="AN46" s="100">
        <v>24105.894789999998</v>
      </c>
      <c r="AO46" s="100">
        <v>23455.507369999999</v>
      </c>
      <c r="AP46" s="100">
        <v>22813.309239999999</v>
      </c>
      <c r="AQ46" s="100">
        <v>22181.879980000002</v>
      </c>
      <c r="AR46" s="100">
        <v>21562.696639999998</v>
      </c>
      <c r="AS46" s="100">
        <v>20952.966260000001</v>
      </c>
      <c r="AT46" s="100">
        <v>20355.705389999999</v>
      </c>
      <c r="AU46" s="100">
        <v>19772.32618</v>
      </c>
      <c r="AV46" s="100">
        <v>19203.509249999999</v>
      </c>
      <c r="AW46">
        <v>18649.890179999999</v>
      </c>
    </row>
    <row r="47" spans="2:49" x14ac:dyDescent="0.25">
      <c r="B47" t="s">
        <v>62</v>
      </c>
      <c r="C47">
        <v>2.3360541304970401</v>
      </c>
      <c r="D47" s="100">
        <v>2.3735602351802898</v>
      </c>
      <c r="E47" s="100">
        <v>2.411668513</v>
      </c>
      <c r="F47">
        <v>5.8680792759999996</v>
      </c>
      <c r="G47">
        <v>11.449012310000001</v>
      </c>
      <c r="H47">
        <v>20.297311759999999</v>
      </c>
      <c r="I47">
        <v>32.291482119999998</v>
      </c>
      <c r="J47">
        <v>48.402802600000001</v>
      </c>
      <c r="K47">
        <v>67.219199309999894</v>
      </c>
      <c r="L47">
        <v>90.973146720000003</v>
      </c>
      <c r="M47">
        <v>122.3766304</v>
      </c>
      <c r="N47" s="100">
        <v>160.0030979</v>
      </c>
      <c r="O47" s="100">
        <v>211.60987560000001</v>
      </c>
      <c r="P47" s="100">
        <v>282.52463440000002</v>
      </c>
      <c r="Q47" s="100">
        <v>375.62361379999999</v>
      </c>
      <c r="R47" s="100">
        <v>494.99017429999998</v>
      </c>
      <c r="S47" s="100">
        <v>615.26105859999996</v>
      </c>
      <c r="T47" s="100">
        <v>746.13923279999995</v>
      </c>
      <c r="U47" s="100">
        <v>901.60332410000001</v>
      </c>
      <c r="V47" s="100">
        <v>1094.309536</v>
      </c>
      <c r="W47" s="100">
        <v>1318.039033</v>
      </c>
      <c r="X47" s="100">
        <v>1571.781277</v>
      </c>
      <c r="Y47" s="100">
        <v>1917.2422779999999</v>
      </c>
      <c r="Z47" s="100">
        <v>2332.2054499999999</v>
      </c>
      <c r="AA47" s="100">
        <v>2804.3727399999998</v>
      </c>
      <c r="AB47" s="100">
        <v>3324.7697349999999</v>
      </c>
      <c r="AC47" s="100">
        <v>3886.2049160000001</v>
      </c>
      <c r="AD47" s="100">
        <v>4481.7114430000001</v>
      </c>
      <c r="AE47" s="100">
        <v>5060.428476</v>
      </c>
      <c r="AF47" s="100">
        <v>5640.5563169999996</v>
      </c>
      <c r="AG47">
        <v>6226.8515429999998</v>
      </c>
      <c r="AH47">
        <v>6768.3069850000002</v>
      </c>
      <c r="AI47">
        <v>7343.4950500000004</v>
      </c>
      <c r="AJ47">
        <v>7932.6436800000001</v>
      </c>
      <c r="AK47">
        <v>8525.4800510000005</v>
      </c>
      <c r="AL47">
        <v>9116.5350170000002</v>
      </c>
      <c r="AM47">
        <v>9702.3732409999902</v>
      </c>
      <c r="AN47">
        <v>10268.020710000001</v>
      </c>
      <c r="AO47">
        <v>10819.512940000001</v>
      </c>
      <c r="AP47">
        <v>11359.29386</v>
      </c>
      <c r="AQ47">
        <v>11888.1131</v>
      </c>
      <c r="AR47">
        <v>12405.709419999999</v>
      </c>
      <c r="AS47">
        <v>12904.84136</v>
      </c>
      <c r="AT47">
        <v>13388.698350000001</v>
      </c>
      <c r="AU47">
        <v>13858.313840000001</v>
      </c>
      <c r="AV47">
        <v>14313.832249999999</v>
      </c>
      <c r="AW47">
        <v>14755.70608</v>
      </c>
    </row>
    <row r="48" spans="2:49" x14ac:dyDescent="0.25">
      <c r="B48" t="s">
        <v>63</v>
      </c>
      <c r="C48">
        <v>2.1906436884240502E-2</v>
      </c>
      <c r="D48" s="100">
        <v>2.2258151814254699E-2</v>
      </c>
      <c r="E48" s="100">
        <v>2.2615513600000001E-2</v>
      </c>
      <c r="F48">
        <v>2.9655530699999998E-2</v>
      </c>
      <c r="G48">
        <v>7.7959456299999896E-2</v>
      </c>
      <c r="H48">
        <v>0.1211946577</v>
      </c>
      <c r="I48" s="100">
        <v>0.1681683766</v>
      </c>
      <c r="J48" s="100">
        <v>0.22969017559999999</v>
      </c>
      <c r="K48" s="100">
        <v>0.2905203858</v>
      </c>
      <c r="L48" s="100">
        <v>0.34570321949999999</v>
      </c>
      <c r="M48" s="100">
        <v>0.39883114870000003</v>
      </c>
      <c r="N48" s="100">
        <v>0.43188859979999999</v>
      </c>
      <c r="O48" s="100">
        <v>0.46131053690000001</v>
      </c>
      <c r="P48" s="100">
        <v>0.4865564845</v>
      </c>
      <c r="Q48" s="100">
        <v>0.53400079190000005</v>
      </c>
      <c r="R48" s="100">
        <v>0.58217645689999997</v>
      </c>
      <c r="S48" s="100">
        <v>0.64133499569999997</v>
      </c>
      <c r="T48" s="100">
        <v>0.68547466830000003</v>
      </c>
      <c r="U48" s="100">
        <v>0.75310457470000003</v>
      </c>
      <c r="V48" s="100">
        <v>0.83454038019999999</v>
      </c>
      <c r="W48" s="100">
        <v>0.91572840330000005</v>
      </c>
      <c r="X48" s="100">
        <v>0.9951642248</v>
      </c>
      <c r="Y48" s="100">
        <v>1.0911143299999999</v>
      </c>
      <c r="Z48" s="100">
        <v>1.190197223</v>
      </c>
      <c r="AA48" s="100">
        <v>1.2868899309999999</v>
      </c>
      <c r="AB48" s="100">
        <v>1.3785732040000001</v>
      </c>
      <c r="AC48" s="100">
        <v>1.464219213</v>
      </c>
      <c r="AD48" s="100">
        <v>1.543159009</v>
      </c>
      <c r="AE48" s="100">
        <v>1.6070697190000001</v>
      </c>
      <c r="AF48" s="100">
        <v>1.661646011</v>
      </c>
      <c r="AG48" s="100">
        <v>1.709397115</v>
      </c>
      <c r="AH48" s="100">
        <v>1.7440835889999999</v>
      </c>
      <c r="AI48" s="100">
        <v>1.778789306</v>
      </c>
      <c r="AJ48" s="100">
        <v>1.811345727</v>
      </c>
      <c r="AK48" s="100">
        <v>1.8410660249999999</v>
      </c>
      <c r="AL48">
        <v>1.8679353970000001</v>
      </c>
      <c r="AM48">
        <v>1.8921475089999999</v>
      </c>
      <c r="AN48">
        <v>1.9133961930000001</v>
      </c>
      <c r="AO48">
        <v>1.932879435</v>
      </c>
      <c r="AP48">
        <v>1.9512527850000001</v>
      </c>
      <c r="AQ48">
        <v>1.9689234600000001</v>
      </c>
      <c r="AR48">
        <v>1.986151432</v>
      </c>
      <c r="AS48">
        <v>2.002627596</v>
      </c>
      <c r="AT48">
        <v>2.0189780499999999</v>
      </c>
      <c r="AU48">
        <v>2.0355162309999999</v>
      </c>
      <c r="AV48">
        <v>2.0524163450000001</v>
      </c>
      <c r="AW48">
        <v>2.0698596810000001</v>
      </c>
    </row>
    <row r="49" spans="2:49" x14ac:dyDescent="0.25">
      <c r="B49" t="s">
        <v>64</v>
      </c>
      <c r="C49">
        <v>2298.5980133353301</v>
      </c>
      <c r="D49">
        <v>2335.5027479420201</v>
      </c>
      <c r="E49">
        <v>2373</v>
      </c>
      <c r="F49">
        <v>2446.6775899999998</v>
      </c>
      <c r="G49">
        <v>2424.2765530000001</v>
      </c>
      <c r="H49">
        <v>2660.3639440000002</v>
      </c>
      <c r="I49">
        <v>2598.8489709999999</v>
      </c>
      <c r="J49">
        <v>2542.822412</v>
      </c>
      <c r="K49">
        <v>2194.0678939999998</v>
      </c>
      <c r="L49">
        <v>2073.8249529999998</v>
      </c>
      <c r="M49">
        <v>2079.3430400000002</v>
      </c>
      <c r="N49">
        <v>1940.3869999999999</v>
      </c>
      <c r="O49">
        <v>2042.316</v>
      </c>
      <c r="P49">
        <v>2141.6280000000002</v>
      </c>
      <c r="Q49">
        <v>2203.7420000000002</v>
      </c>
      <c r="R49">
        <v>2240.3020000000001</v>
      </c>
      <c r="S49">
        <v>1873.511708</v>
      </c>
      <c r="T49">
        <v>1682.7712779999999</v>
      </c>
      <c r="U49">
        <v>1672.2160040000001</v>
      </c>
      <c r="V49">
        <v>1725.425968</v>
      </c>
      <c r="W49">
        <v>1696.7812650000001</v>
      </c>
      <c r="X49">
        <v>1661.5661869999999</v>
      </c>
      <c r="Y49">
        <v>1899.8390919999999</v>
      </c>
      <c r="Z49">
        <v>2010.9823690000001</v>
      </c>
      <c r="AA49">
        <v>2069.6721790000001</v>
      </c>
      <c r="AB49">
        <v>2103.4305220000001</v>
      </c>
      <c r="AC49">
        <v>2125.5743630000002</v>
      </c>
      <c r="AD49">
        <v>2140.50281</v>
      </c>
      <c r="AE49">
        <v>2043.5459450000001</v>
      </c>
      <c r="AF49">
        <v>2005.8330599999999</v>
      </c>
      <c r="AG49">
        <v>1990.3514170000001</v>
      </c>
      <c r="AH49">
        <v>1878.6347780000001</v>
      </c>
      <c r="AI49">
        <v>1933.2146519999999</v>
      </c>
      <c r="AJ49">
        <v>1955.3128879999999</v>
      </c>
      <c r="AK49">
        <v>1963.5312289999999</v>
      </c>
      <c r="AL49">
        <v>1966.373605</v>
      </c>
      <c r="AM49">
        <v>1966.92182</v>
      </c>
      <c r="AN49">
        <v>1950.672982</v>
      </c>
      <c r="AO49">
        <v>1947.171206</v>
      </c>
      <c r="AP49">
        <v>1949.9792219999999</v>
      </c>
      <c r="AQ49">
        <v>1955.9805329999999</v>
      </c>
      <c r="AR49">
        <v>1963.2610380000001</v>
      </c>
      <c r="AS49">
        <v>1960.645839</v>
      </c>
      <c r="AT49">
        <v>1963.76223</v>
      </c>
      <c r="AU49">
        <v>1969.224166</v>
      </c>
      <c r="AV49">
        <v>1975.5611039999999</v>
      </c>
      <c r="AW49">
        <v>1983.088608</v>
      </c>
    </row>
    <row r="50" spans="2:49" x14ac:dyDescent="0.25">
      <c r="B50" t="s">
        <v>65</v>
      </c>
      <c r="C50">
        <v>2297.4487143286601</v>
      </c>
      <c r="D50">
        <v>2334.33499656805</v>
      </c>
      <c r="E50">
        <v>2370.8185480000002</v>
      </c>
      <c r="F50">
        <v>2443.088538</v>
      </c>
      <c r="G50">
        <v>2418.3728759999999</v>
      </c>
      <c r="H50">
        <v>2650.885949</v>
      </c>
      <c r="I50">
        <v>2585.7384480000001</v>
      </c>
      <c r="J50">
        <v>2524.9350599999998</v>
      </c>
      <c r="K50">
        <v>2172.5893430000001</v>
      </c>
      <c r="L50">
        <v>2046.3739499999999</v>
      </c>
      <c r="M50">
        <v>2042.9360340000001</v>
      </c>
      <c r="N50">
        <v>1896.029818</v>
      </c>
      <c r="O50">
        <v>1981.909052</v>
      </c>
      <c r="P50">
        <v>2060.1327470000001</v>
      </c>
      <c r="Q50">
        <v>2096.5167889999998</v>
      </c>
      <c r="R50">
        <v>2102.1542589999999</v>
      </c>
      <c r="S50">
        <v>1728.491315</v>
      </c>
      <c r="T50">
        <v>1521.1300510000001</v>
      </c>
      <c r="U50">
        <v>1475.2997330000001</v>
      </c>
      <c r="V50">
        <v>1479.6842670000001</v>
      </c>
      <c r="W50">
        <v>1408.680619</v>
      </c>
      <c r="X50">
        <v>1330.2922349999999</v>
      </c>
      <c r="Y50">
        <v>1461.92037</v>
      </c>
      <c r="Z50">
        <v>1483.240239</v>
      </c>
      <c r="AA50">
        <v>1460.316333</v>
      </c>
      <c r="AB50">
        <v>1418.0704249999999</v>
      </c>
      <c r="AC50">
        <v>1368.5644910000001</v>
      </c>
      <c r="AD50">
        <v>1316.395994</v>
      </c>
      <c r="AE50">
        <v>1201.1988269999999</v>
      </c>
      <c r="AF50">
        <v>1128.032956</v>
      </c>
      <c r="AG50">
        <v>1072.258761</v>
      </c>
      <c r="AH50">
        <v>970.89395130000003</v>
      </c>
      <c r="AI50">
        <v>959.89088140000001</v>
      </c>
      <c r="AJ50">
        <v>934.19396059999997</v>
      </c>
      <c r="AK50">
        <v>904.06875950000006</v>
      </c>
      <c r="AL50">
        <v>873.81981240000005</v>
      </c>
      <c r="AM50">
        <v>844.81682950000004</v>
      </c>
      <c r="AN50">
        <v>810.92058989999998</v>
      </c>
      <c r="AO50">
        <v>784.48726929999998</v>
      </c>
      <c r="AP50" s="100">
        <v>762.32326890000002</v>
      </c>
      <c r="AQ50" s="100">
        <v>742.86648319999995</v>
      </c>
      <c r="AR50" s="100">
        <v>725.17301620000001</v>
      </c>
      <c r="AS50" s="100">
        <v>705.06819810000002</v>
      </c>
      <c r="AT50" s="100">
        <v>688.19718120000005</v>
      </c>
      <c r="AU50">
        <v>673.14581410000005</v>
      </c>
      <c r="AV50">
        <v>659.27786219999996</v>
      </c>
      <c r="AW50">
        <v>646.60026200000004</v>
      </c>
    </row>
    <row r="51" spans="2:49" x14ac:dyDescent="0.25">
      <c r="B51" t="s">
        <v>66</v>
      </c>
      <c r="C51" s="100">
        <v>1.1492990066676601</v>
      </c>
      <c r="D51" s="100">
        <v>1.1677513739710099</v>
      </c>
      <c r="E51" s="100">
        <v>1.1860022750000001</v>
      </c>
      <c r="F51" s="100">
        <v>6.9402384890000004</v>
      </c>
      <c r="G51" s="100">
        <v>43.797998270000001</v>
      </c>
      <c r="H51" s="100">
        <v>41.621842110000003</v>
      </c>
      <c r="I51" s="100">
        <v>47.046929689999999</v>
      </c>
      <c r="J51" s="100">
        <v>62.217705930000001</v>
      </c>
      <c r="K51" s="100">
        <v>64.657915040000006</v>
      </c>
      <c r="L51" s="100">
        <v>62.640754029999997</v>
      </c>
      <c r="M51">
        <v>63.507266610000002</v>
      </c>
      <c r="N51">
        <v>48.350584269999999</v>
      </c>
      <c r="O51">
        <v>46.726375580000003</v>
      </c>
      <c r="P51">
        <v>42.411872610000003</v>
      </c>
      <c r="Q51">
        <v>63.16542639</v>
      </c>
      <c r="R51">
        <v>65.909576860000001</v>
      </c>
      <c r="S51">
        <v>77.816087640000006</v>
      </c>
      <c r="T51">
        <v>67.183105960000006</v>
      </c>
      <c r="U51">
        <v>93.295612860000006</v>
      </c>
      <c r="V51">
        <v>111.0143157</v>
      </c>
      <c r="W51">
        <v>115.0472139</v>
      </c>
      <c r="X51">
        <v>117.7373509</v>
      </c>
      <c r="Y51">
        <v>136.46423630000001</v>
      </c>
      <c r="Z51">
        <v>144.22782580000001</v>
      </c>
      <c r="AA51">
        <v>147.27454890000001</v>
      </c>
      <c r="AB51">
        <v>147.88229709999999</v>
      </c>
      <c r="AC51">
        <v>147.32097419999999</v>
      </c>
      <c r="AD51">
        <v>145.85389359999999</v>
      </c>
      <c r="AE51">
        <v>136.6831814</v>
      </c>
      <c r="AF51">
        <v>131.76241300000001</v>
      </c>
      <c r="AG51">
        <v>128.57329949999999</v>
      </c>
      <c r="AH51">
        <v>119.5150307</v>
      </c>
      <c r="AI51">
        <v>121.3398792</v>
      </c>
      <c r="AJ51">
        <v>121.2491831</v>
      </c>
      <c r="AK51">
        <v>120.4395495</v>
      </c>
      <c r="AL51">
        <v>119.4692034</v>
      </c>
      <c r="AM51">
        <v>118.5216257</v>
      </c>
      <c r="AN51" s="100">
        <v>117.7485841</v>
      </c>
      <c r="AO51" s="100">
        <v>117.9003276</v>
      </c>
      <c r="AP51" s="100">
        <v>118.5584326</v>
      </c>
      <c r="AQ51" s="100">
        <v>119.5370199</v>
      </c>
      <c r="AR51" s="100">
        <v>120.7270686</v>
      </c>
      <c r="AS51" s="100">
        <v>121.6394416</v>
      </c>
      <c r="AT51">
        <v>123.0838888</v>
      </c>
      <c r="AU51">
        <v>124.8177518</v>
      </c>
      <c r="AV51">
        <v>126.7353828</v>
      </c>
      <c r="AW51">
        <v>128.85324560000001</v>
      </c>
    </row>
    <row r="52" spans="2:49" x14ac:dyDescent="0.25">
      <c r="B52" t="s">
        <v>67</v>
      </c>
      <c r="C52">
        <v>413.74764240035898</v>
      </c>
      <c r="D52">
        <v>420.39049462956399</v>
      </c>
      <c r="E52">
        <v>426.96081909999998</v>
      </c>
      <c r="F52">
        <v>442.84665699999999</v>
      </c>
      <c r="G52">
        <v>452.365949</v>
      </c>
      <c r="H52">
        <v>498.96067729999999</v>
      </c>
      <c r="I52">
        <v>486.19555819999999</v>
      </c>
      <c r="J52">
        <v>478.0134802</v>
      </c>
      <c r="K52">
        <v>413.19574019999999</v>
      </c>
      <c r="L52">
        <v>390.45246559999998</v>
      </c>
      <c r="M52">
        <v>391.62502569999998</v>
      </c>
      <c r="N52">
        <v>367.07671549999998</v>
      </c>
      <c r="O52">
        <v>384.73992929999997</v>
      </c>
      <c r="P52">
        <v>394.89376420000002</v>
      </c>
      <c r="Q52">
        <v>408.35875900000002</v>
      </c>
      <c r="R52">
        <v>411.61334119999998</v>
      </c>
      <c r="S52">
        <v>351.39354300000002</v>
      </c>
      <c r="T52">
        <v>303.50855819999998</v>
      </c>
      <c r="U52">
        <v>307.22563480000002</v>
      </c>
      <c r="V52">
        <v>313.02488099999999</v>
      </c>
      <c r="W52">
        <v>299.24909150000002</v>
      </c>
      <c r="X52">
        <v>283.51919789999999</v>
      </c>
      <c r="Y52">
        <v>313.01884949999999</v>
      </c>
      <c r="Z52">
        <v>318.69176520000002</v>
      </c>
      <c r="AA52">
        <v>314.74990919999999</v>
      </c>
      <c r="AB52">
        <v>306.49315619999999</v>
      </c>
      <c r="AC52">
        <v>296.5395618</v>
      </c>
      <c r="AD52">
        <v>285.82291309999999</v>
      </c>
      <c r="AE52">
        <v>261.24971549999998</v>
      </c>
      <c r="AF52">
        <v>245.7265615</v>
      </c>
      <c r="AG52">
        <v>233.9441554</v>
      </c>
      <c r="AH52">
        <v>212.15809849999999</v>
      </c>
      <c r="AI52">
        <v>210.08371349999999</v>
      </c>
      <c r="AJ52">
        <v>204.76862170000001</v>
      </c>
      <c r="AK52">
        <v>198.44579469999999</v>
      </c>
      <c r="AL52">
        <v>192.0623669</v>
      </c>
      <c r="AM52">
        <v>185.91891330000001</v>
      </c>
      <c r="AN52">
        <v>178.70496410000001</v>
      </c>
      <c r="AO52" s="100">
        <v>173.06311969999999</v>
      </c>
      <c r="AP52" s="100">
        <v>168.3040015</v>
      </c>
      <c r="AQ52" s="100">
        <v>164.0937103</v>
      </c>
      <c r="AR52" s="100">
        <v>160.2293817</v>
      </c>
      <c r="AS52" s="100">
        <v>155.72920389999999</v>
      </c>
      <c r="AT52">
        <v>151.8900093</v>
      </c>
      <c r="AU52">
        <v>148.3983528</v>
      </c>
      <c r="AV52">
        <v>145.1129894</v>
      </c>
      <c r="AW52">
        <v>142.03384729999999</v>
      </c>
    </row>
    <row r="53" spans="2:49" x14ac:dyDescent="0.25">
      <c r="B53" t="s">
        <v>68</v>
      </c>
      <c r="C53">
        <v>652.80183578723302</v>
      </c>
      <c r="D53">
        <v>663.28278041553403</v>
      </c>
      <c r="E53">
        <v>673.64929240000004</v>
      </c>
      <c r="F53">
        <v>695.07348109999998</v>
      </c>
      <c r="G53">
        <v>684.62382000000002</v>
      </c>
      <c r="H53">
        <v>752.42887189999999</v>
      </c>
      <c r="I53">
        <v>733.01834110000004</v>
      </c>
      <c r="J53">
        <v>715.24465710000004</v>
      </c>
      <c r="K53">
        <v>614.86323200000004</v>
      </c>
      <c r="L53">
        <v>579.22743790000004</v>
      </c>
      <c r="M53">
        <v>578.82220970000003</v>
      </c>
      <c r="N53">
        <v>550.2628191</v>
      </c>
      <c r="O53">
        <v>576.26388320000001</v>
      </c>
      <c r="P53">
        <v>598.65632840000001</v>
      </c>
      <c r="Q53">
        <v>609.56262300000003</v>
      </c>
      <c r="R53">
        <v>613.04205690000003</v>
      </c>
      <c r="S53">
        <v>509.7433757</v>
      </c>
      <c r="T53">
        <v>446.30902370000001</v>
      </c>
      <c r="U53">
        <v>434.80923439999998</v>
      </c>
      <c r="V53">
        <v>434.16975780000001</v>
      </c>
      <c r="W53">
        <v>411.73620870000002</v>
      </c>
      <c r="X53">
        <v>387.12490070000001</v>
      </c>
      <c r="Y53">
        <v>424.25500629999999</v>
      </c>
      <c r="Z53">
        <v>429.42422169999998</v>
      </c>
      <c r="AA53">
        <v>421.81807550000002</v>
      </c>
      <c r="AB53">
        <v>408.6795353</v>
      </c>
      <c r="AC53">
        <v>393.4910385</v>
      </c>
      <c r="AD53">
        <v>377.62268949999998</v>
      </c>
      <c r="AE53">
        <v>343.79529730000002</v>
      </c>
      <c r="AF53">
        <v>322.09483729999999</v>
      </c>
      <c r="AG53">
        <v>305.4111896</v>
      </c>
      <c r="AH53">
        <v>275.81855109999998</v>
      </c>
      <c r="AI53">
        <v>271.93717620000001</v>
      </c>
      <c r="AJ53">
        <v>263.88974100000001</v>
      </c>
      <c r="AK53">
        <v>254.6091079</v>
      </c>
      <c r="AL53">
        <v>245.31282440000001</v>
      </c>
      <c r="AM53">
        <v>236.38731200000001</v>
      </c>
      <c r="AN53">
        <v>225.84125299999999</v>
      </c>
      <c r="AO53" s="100">
        <v>217.3858591</v>
      </c>
      <c r="AP53" s="100">
        <v>210.12246909999999</v>
      </c>
      <c r="AQ53" s="100">
        <v>203.60668190000001</v>
      </c>
      <c r="AR53" s="100">
        <v>197.56867919999999</v>
      </c>
      <c r="AS53" s="100">
        <v>190.8080324</v>
      </c>
      <c r="AT53">
        <v>184.9032407</v>
      </c>
      <c r="AU53">
        <v>179.47156759999999</v>
      </c>
      <c r="AV53">
        <v>174.34020570000001</v>
      </c>
      <c r="AW53">
        <v>169.50694290000001</v>
      </c>
    </row>
    <row r="54" spans="2:49" x14ac:dyDescent="0.25">
      <c r="B54" t="s">
        <v>69</v>
      </c>
      <c r="C54">
        <v>643.60744373389196</v>
      </c>
      <c r="D54">
        <v>653.94076942376603</v>
      </c>
      <c r="E54">
        <v>664.16127419999998</v>
      </c>
      <c r="F54">
        <v>683.88087499999995</v>
      </c>
      <c r="G54">
        <v>670.66880920000006</v>
      </c>
      <c r="H54">
        <v>736.95751410000003</v>
      </c>
      <c r="I54">
        <v>717.41009670000005</v>
      </c>
      <c r="J54">
        <v>697.50157730000001</v>
      </c>
      <c r="K54">
        <v>597.97121800000002</v>
      </c>
      <c r="L54">
        <v>562.71092959999999</v>
      </c>
      <c r="M54">
        <v>561.73295599999994</v>
      </c>
      <c r="N54">
        <v>524.87307080000005</v>
      </c>
      <c r="O54">
        <v>550.17871979999995</v>
      </c>
      <c r="P54">
        <v>574.02877590000003</v>
      </c>
      <c r="Q54">
        <v>577.19383649999997</v>
      </c>
      <c r="R54">
        <v>582.53502249999997</v>
      </c>
      <c r="S54">
        <v>473.15781920000001</v>
      </c>
      <c r="T54">
        <v>425.78890269999999</v>
      </c>
      <c r="U54">
        <v>406.37875220000001</v>
      </c>
      <c r="V54">
        <v>401.34759700000001</v>
      </c>
      <c r="W54">
        <v>378.74348350000002</v>
      </c>
      <c r="X54">
        <v>354.39558529999999</v>
      </c>
      <c r="Y54">
        <v>386.74670450000002</v>
      </c>
      <c r="Z54">
        <v>390.14200879999999</v>
      </c>
      <c r="AA54">
        <v>382.0340731</v>
      </c>
      <c r="AB54">
        <v>369.04939719999999</v>
      </c>
      <c r="AC54">
        <v>354.32752360000001</v>
      </c>
      <c r="AD54">
        <v>339.16455339999999</v>
      </c>
      <c r="AE54">
        <v>308.05283259999999</v>
      </c>
      <c r="AF54">
        <v>287.9269013</v>
      </c>
      <c r="AG54">
        <v>272.35172879999999</v>
      </c>
      <c r="AH54">
        <v>245.3507778</v>
      </c>
      <c r="AI54">
        <v>241.27271909999999</v>
      </c>
      <c r="AJ54">
        <v>233.5186842</v>
      </c>
      <c r="AK54">
        <v>224.71240119999999</v>
      </c>
      <c r="AL54">
        <v>215.9300331</v>
      </c>
      <c r="AM54">
        <v>207.5127262</v>
      </c>
      <c r="AN54">
        <v>197.5407548</v>
      </c>
      <c r="AO54" s="100">
        <v>189.4569017</v>
      </c>
      <c r="AP54" s="100">
        <v>182.46253899999999</v>
      </c>
      <c r="AQ54" s="100">
        <v>176.1588342</v>
      </c>
      <c r="AR54" s="100">
        <v>170.3039741</v>
      </c>
      <c r="AS54" s="100">
        <v>163.85845420000001</v>
      </c>
      <c r="AT54">
        <v>158.18248779999999</v>
      </c>
      <c r="AU54">
        <v>152.9485889</v>
      </c>
      <c r="AV54">
        <v>148.00891530000001</v>
      </c>
      <c r="AW54">
        <v>143.3608629</v>
      </c>
    </row>
    <row r="55" spans="2:49" x14ac:dyDescent="0.25">
      <c r="B55" t="s">
        <v>70</v>
      </c>
      <c r="C55">
        <v>413.74764240035898</v>
      </c>
      <c r="D55">
        <v>420.39049462956399</v>
      </c>
      <c r="E55">
        <v>426.96081909999998</v>
      </c>
      <c r="F55">
        <v>437.12390449999998</v>
      </c>
      <c r="G55">
        <v>417.54067250000003</v>
      </c>
      <c r="H55">
        <v>457.67119580000002</v>
      </c>
      <c r="I55">
        <v>445.05742650000002</v>
      </c>
      <c r="J55">
        <v>428.69951509999999</v>
      </c>
      <c r="K55">
        <v>364.96458039999999</v>
      </c>
      <c r="L55">
        <v>347.63081249999999</v>
      </c>
      <c r="M55">
        <v>345.84385250000003</v>
      </c>
      <c r="N55">
        <v>314.26744150000002</v>
      </c>
      <c r="O55">
        <v>329.91184959999998</v>
      </c>
      <c r="P55">
        <v>341.2306461</v>
      </c>
      <c r="Q55">
        <v>336.87461660000002</v>
      </c>
      <c r="R55">
        <v>333.7617133</v>
      </c>
      <c r="S55">
        <v>254.7385883</v>
      </c>
      <c r="T55">
        <v>240.89395440000001</v>
      </c>
      <c r="U55">
        <v>208.97924330000001</v>
      </c>
      <c r="V55">
        <v>199.78414789999999</v>
      </c>
      <c r="W55">
        <v>186.07718120000001</v>
      </c>
      <c r="X55">
        <v>171.97750500000001</v>
      </c>
      <c r="Y55">
        <v>185.5459913</v>
      </c>
      <c r="Z55">
        <v>185.5199164</v>
      </c>
      <c r="AA55">
        <v>180.1997484</v>
      </c>
      <c r="AB55">
        <v>172.78694400000001</v>
      </c>
      <c r="AC55">
        <v>164.73525359999999</v>
      </c>
      <c r="AD55">
        <v>156.71306630000001</v>
      </c>
      <c r="AE55">
        <v>141.5525591</v>
      </c>
      <c r="AF55">
        <v>131.5897636</v>
      </c>
      <c r="AG55">
        <v>123.79489820000001</v>
      </c>
      <c r="AH55">
        <v>110.9123566</v>
      </c>
      <c r="AI55">
        <v>108.4622865</v>
      </c>
      <c r="AJ55">
        <v>104.3994534</v>
      </c>
      <c r="AK55">
        <v>99.923224840000003</v>
      </c>
      <c r="AL55">
        <v>95.511726019999998</v>
      </c>
      <c r="AM55">
        <v>91.315439269999999</v>
      </c>
      <c r="AN55" s="100">
        <v>86.3565179</v>
      </c>
      <c r="AO55" s="100">
        <v>82.307282720000003</v>
      </c>
      <c r="AP55" s="100">
        <v>78.804349700000003</v>
      </c>
      <c r="AQ55" s="100">
        <v>75.662719929999994</v>
      </c>
      <c r="AR55" s="100">
        <v>72.770744289999996</v>
      </c>
      <c r="AS55" s="100">
        <v>69.688359800000001</v>
      </c>
      <c r="AT55">
        <v>66.988755040000001</v>
      </c>
      <c r="AU55">
        <v>64.532098829999995</v>
      </c>
      <c r="AV55">
        <v>62.254183060000003</v>
      </c>
      <c r="AW55">
        <v>60.151980559999998</v>
      </c>
    </row>
    <row r="56" spans="2:49" x14ac:dyDescent="0.25">
      <c r="B56" t="s">
        <v>71</v>
      </c>
      <c r="C56">
        <v>137.915880800119</v>
      </c>
      <c r="D56">
        <v>140.13016487652101</v>
      </c>
      <c r="E56">
        <v>142.32027299999999</v>
      </c>
      <c r="F56">
        <v>143.14613249999999</v>
      </c>
      <c r="G56">
        <v>125.8150639</v>
      </c>
      <c r="H56">
        <v>136.84400500000001</v>
      </c>
      <c r="I56">
        <v>132.5897937</v>
      </c>
      <c r="J56">
        <v>123.8504688</v>
      </c>
      <c r="K56">
        <v>102.9816794</v>
      </c>
      <c r="L56">
        <v>94.418728090000002</v>
      </c>
      <c r="M56">
        <v>92.766189220000001</v>
      </c>
      <c r="N56">
        <v>80.680120709999997</v>
      </c>
      <c r="O56">
        <v>83.913964190000002</v>
      </c>
      <c r="P56">
        <v>94.223589059999995</v>
      </c>
      <c r="Q56">
        <v>90.043851290000006</v>
      </c>
      <c r="R56">
        <v>86.77779305</v>
      </c>
      <c r="S56">
        <v>58.414458529999997</v>
      </c>
      <c r="T56">
        <v>37.446505930000001</v>
      </c>
      <c r="U56">
        <v>24.611255159999999</v>
      </c>
      <c r="V56">
        <v>20.343567220000001</v>
      </c>
      <c r="W56">
        <v>17.827440020000001</v>
      </c>
      <c r="X56">
        <v>15.53769501</v>
      </c>
      <c r="Y56">
        <v>15.889581769999999</v>
      </c>
      <c r="Z56">
        <v>15.23450113</v>
      </c>
      <c r="AA56">
        <v>14.239978000000001</v>
      </c>
      <c r="AB56">
        <v>13.17909485</v>
      </c>
      <c r="AC56">
        <v>12.15013946</v>
      </c>
      <c r="AD56">
        <v>11.21887819</v>
      </c>
      <c r="AE56">
        <v>9.8652413909999996</v>
      </c>
      <c r="AF56">
        <v>8.9324788040000005</v>
      </c>
      <c r="AG56">
        <v>8.1834895549999995</v>
      </c>
      <c r="AH56">
        <v>7.1391364319999999</v>
      </c>
      <c r="AI56">
        <v>6.7951069740000003</v>
      </c>
      <c r="AJ56">
        <v>6.3682770729999998</v>
      </c>
      <c r="AK56">
        <v>5.9386812400000002</v>
      </c>
      <c r="AL56">
        <v>5.5336586719999996</v>
      </c>
      <c r="AM56" s="100">
        <v>5.1608129959999998</v>
      </c>
      <c r="AN56" s="100">
        <v>4.7285159800000001</v>
      </c>
      <c r="AO56" s="100">
        <v>4.3737785120000003</v>
      </c>
      <c r="AP56" s="100">
        <v>4.0714771279999997</v>
      </c>
      <c r="AQ56" s="100">
        <v>3.8075169999999998</v>
      </c>
      <c r="AR56" s="100">
        <v>3.5731682199999999</v>
      </c>
      <c r="AS56">
        <v>3.3447061749999998</v>
      </c>
      <c r="AT56">
        <v>3.1487995569999998</v>
      </c>
      <c r="AU56">
        <v>2.9774540370000002</v>
      </c>
      <c r="AV56">
        <v>2.8261859220000001</v>
      </c>
      <c r="AW56">
        <v>2.6933827749999999</v>
      </c>
    </row>
    <row r="57" spans="2:49" x14ac:dyDescent="0.25">
      <c r="B57" t="s">
        <v>72</v>
      </c>
      <c r="C57">
        <v>34.478970200029899</v>
      </c>
      <c r="D57">
        <v>35.032541219130302</v>
      </c>
      <c r="E57">
        <v>35.580068259999997</v>
      </c>
      <c r="F57">
        <v>34.077249090000002</v>
      </c>
      <c r="G57">
        <v>23.56056315</v>
      </c>
      <c r="H57" s="100">
        <v>26.40184227</v>
      </c>
      <c r="I57">
        <v>24.42030222</v>
      </c>
      <c r="J57">
        <v>19.40765498</v>
      </c>
      <c r="K57">
        <v>13.95497845</v>
      </c>
      <c r="L57">
        <v>9.2928223299999999</v>
      </c>
      <c r="M57">
        <v>8.6385337199999999</v>
      </c>
      <c r="N57">
        <v>10.519065919999999</v>
      </c>
      <c r="O57">
        <v>10.17433037</v>
      </c>
      <c r="P57">
        <v>14.68777126</v>
      </c>
      <c r="Q57">
        <v>11.317676049999999</v>
      </c>
      <c r="R57">
        <v>8.5147549859999998</v>
      </c>
      <c r="S57">
        <v>3.2274422889999999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 s="100">
        <v>0</v>
      </c>
      <c r="AM57" s="100">
        <v>0</v>
      </c>
      <c r="AN57" s="100">
        <v>0</v>
      </c>
      <c r="AO57" s="100">
        <v>0</v>
      </c>
      <c r="AP57" s="100">
        <v>0</v>
      </c>
      <c r="AQ57" s="100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</row>
    <row r="58" spans="2:49" x14ac:dyDescent="0.25">
      <c r="B58" t="s">
        <v>73</v>
      </c>
      <c r="C58" s="100">
        <v>1.1492990066676601</v>
      </c>
      <c r="D58" s="100">
        <v>1.1677513739710099</v>
      </c>
      <c r="E58" s="100">
        <v>2.1814515330000002</v>
      </c>
      <c r="F58" s="100">
        <v>3.5890525320000002</v>
      </c>
      <c r="G58" s="100">
        <v>5.9036773890000003</v>
      </c>
      <c r="H58" s="100">
        <v>9.4779951340000004</v>
      </c>
      <c r="I58">
        <v>13.1105225</v>
      </c>
      <c r="J58">
        <v>17.887352</v>
      </c>
      <c r="K58" s="100">
        <v>21.478550859999999</v>
      </c>
      <c r="L58" s="100">
        <v>27.451003369999999</v>
      </c>
      <c r="M58">
        <v>36.407006780000003</v>
      </c>
      <c r="N58">
        <v>44.357182160000001</v>
      </c>
      <c r="O58">
        <v>60.406948030000002</v>
      </c>
      <c r="P58">
        <v>81.495252570000005</v>
      </c>
      <c r="Q58">
        <v>107.2252111</v>
      </c>
      <c r="R58">
        <v>138.14774120000001</v>
      </c>
      <c r="S58">
        <v>145.02039300000001</v>
      </c>
      <c r="T58">
        <v>161.64122710000001</v>
      </c>
      <c r="U58">
        <v>196.9162709</v>
      </c>
      <c r="V58">
        <v>245.74170129999999</v>
      </c>
      <c r="W58">
        <v>288.10064620000003</v>
      </c>
      <c r="X58">
        <v>331.27395239999998</v>
      </c>
      <c r="Y58">
        <v>437.9187225</v>
      </c>
      <c r="Z58">
        <v>527.74213020000002</v>
      </c>
      <c r="AA58">
        <v>609.35584559999995</v>
      </c>
      <c r="AB58">
        <v>685.360097</v>
      </c>
      <c r="AC58">
        <v>757.00987199999997</v>
      </c>
      <c r="AD58">
        <v>824.10681580000005</v>
      </c>
      <c r="AE58">
        <v>842.34711819999995</v>
      </c>
      <c r="AF58">
        <v>877.8001041</v>
      </c>
      <c r="AG58">
        <v>918.0926561</v>
      </c>
      <c r="AH58">
        <v>907.74082650000003</v>
      </c>
      <c r="AI58">
        <v>973.32377059999999</v>
      </c>
      <c r="AJ58">
        <v>1021.118927</v>
      </c>
      <c r="AK58">
        <v>1059.4624690000001</v>
      </c>
      <c r="AL58">
        <v>1092.5537919999999</v>
      </c>
      <c r="AM58">
        <v>1122.10499</v>
      </c>
      <c r="AN58">
        <v>1139.7523920000001</v>
      </c>
      <c r="AO58">
        <v>1162.6839359999999</v>
      </c>
      <c r="AP58">
        <v>1187.655953</v>
      </c>
      <c r="AQ58">
        <v>1213.1140499999999</v>
      </c>
      <c r="AR58">
        <v>1238.0880219999999</v>
      </c>
      <c r="AS58">
        <v>1255.5776410000001</v>
      </c>
      <c r="AT58">
        <v>1275.565049</v>
      </c>
      <c r="AU58">
        <v>1296.078352</v>
      </c>
      <c r="AV58">
        <v>1316.2832410000001</v>
      </c>
      <c r="AW58">
        <v>1336.4883460000001</v>
      </c>
    </row>
    <row r="59" spans="2:49" x14ac:dyDescent="0.25">
      <c r="B59" t="s">
        <v>74</v>
      </c>
      <c r="C59" s="100">
        <v>3.4228836395600501E-3</v>
      </c>
      <c r="D59" s="100">
        <v>3.4778391435562701E-3</v>
      </c>
      <c r="E59" s="100">
        <v>6.4968774199999999E-3</v>
      </c>
      <c r="F59" s="100">
        <v>1.75667675E-2</v>
      </c>
      <c r="G59" s="100">
        <v>4.0826218599999999E-2</v>
      </c>
      <c r="H59" s="100">
        <v>8.1303538300000006E-2</v>
      </c>
      <c r="I59" s="100">
        <v>0.12986323550000001</v>
      </c>
      <c r="J59" s="100">
        <v>0.20503435859999999</v>
      </c>
      <c r="K59" s="100">
        <v>0.27078031720000001</v>
      </c>
      <c r="L59" s="100">
        <v>0.38386891870000001</v>
      </c>
      <c r="M59">
        <v>0.58366735349999999</v>
      </c>
      <c r="N59">
        <v>0.77700234800000001</v>
      </c>
      <c r="O59">
        <v>1.143199565</v>
      </c>
      <c r="P59">
        <v>1.001319802</v>
      </c>
      <c r="Q59">
        <v>1.476323399</v>
      </c>
      <c r="R59">
        <v>2.1404573349999998</v>
      </c>
      <c r="S59">
        <v>2.4959395849999999</v>
      </c>
      <c r="T59">
        <v>3.0917951050000001</v>
      </c>
      <c r="U59">
        <v>6.0983960250000004</v>
      </c>
      <c r="V59">
        <v>9.5555471609999998</v>
      </c>
      <c r="W59">
        <v>11.92136532</v>
      </c>
      <c r="X59">
        <v>14.576812110000001</v>
      </c>
      <c r="Y59">
        <v>20.448721070000001</v>
      </c>
      <c r="Z59">
        <v>26.067688799999999</v>
      </c>
      <c r="AA59">
        <v>31.739100440000001</v>
      </c>
      <c r="AB59">
        <v>37.537727760000003</v>
      </c>
      <c r="AC59">
        <v>43.493020379999997</v>
      </c>
      <c r="AD59">
        <v>49.392630699999998</v>
      </c>
      <c r="AE59">
        <v>52.475865980000002</v>
      </c>
      <c r="AF59">
        <v>56.716760819999998</v>
      </c>
      <c r="AG59">
        <v>61.423230539999999</v>
      </c>
      <c r="AH59">
        <v>62.789953269999998</v>
      </c>
      <c r="AI59">
        <v>69.550446649999998</v>
      </c>
      <c r="AJ59">
        <v>75.296785040000003</v>
      </c>
      <c r="AK59">
        <v>80.551193369999893</v>
      </c>
      <c r="AL59">
        <v>85.587615080000006</v>
      </c>
      <c r="AM59">
        <v>90.51599032</v>
      </c>
      <c r="AN59">
        <v>95.458815979999997</v>
      </c>
      <c r="AO59">
        <v>101.03028639999999</v>
      </c>
      <c r="AP59">
        <v>106.99568499999999</v>
      </c>
      <c r="AQ59">
        <v>113.2386643</v>
      </c>
      <c r="AR59">
        <v>119.6794459</v>
      </c>
      <c r="AS59">
        <v>125.6226578</v>
      </c>
      <c r="AT59">
        <v>132.0370087</v>
      </c>
      <c r="AU59">
        <v>138.7464118</v>
      </c>
      <c r="AV59">
        <v>145.67340179999999</v>
      </c>
      <c r="AW59">
        <v>152.86088570000001</v>
      </c>
    </row>
    <row r="60" spans="2:49" x14ac:dyDescent="0.25">
      <c r="B60" t="s">
        <v>75</v>
      </c>
      <c r="C60" s="100">
        <v>7.8463024968376607E-3</v>
      </c>
      <c r="D60" s="100">
        <v>7.9722774213828399E-3</v>
      </c>
      <c r="E60" s="100">
        <v>1.4892842099999999E-2</v>
      </c>
      <c r="F60" s="100">
        <v>2.9216085199999998E-2</v>
      </c>
      <c r="G60" s="100">
        <v>5.6176021E-2</v>
      </c>
      <c r="H60" s="100">
        <v>0.1008079413</v>
      </c>
      <c r="I60" s="100">
        <v>0.1510750669</v>
      </c>
      <c r="J60" s="100">
        <v>0.2246388557</v>
      </c>
      <c r="K60" s="100">
        <v>0.28599713399999999</v>
      </c>
      <c r="L60" s="100">
        <v>0.39039688459999999</v>
      </c>
      <c r="M60">
        <v>0.56650465110000003</v>
      </c>
      <c r="N60">
        <v>0.73297229620000004</v>
      </c>
      <c r="O60">
        <v>1.0530644730000001</v>
      </c>
      <c r="P60">
        <v>1.0679189360000001</v>
      </c>
      <c r="Q60">
        <v>1.5097505010000001</v>
      </c>
      <c r="R60">
        <v>2.1012064050000001</v>
      </c>
      <c r="S60">
        <v>2.3676302749999998</v>
      </c>
      <c r="T60">
        <v>2.8389203890000001</v>
      </c>
      <c r="U60">
        <v>4.9199763870000002</v>
      </c>
      <c r="V60">
        <v>7.3052408949999998</v>
      </c>
      <c r="W60">
        <v>8.9842963999999998</v>
      </c>
      <c r="X60">
        <v>10.83175217</v>
      </c>
      <c r="Y60">
        <v>14.98957959</v>
      </c>
      <c r="Z60">
        <v>18.863151290000001</v>
      </c>
      <c r="AA60">
        <v>22.686902610000001</v>
      </c>
      <c r="AB60">
        <v>26.518750619999999</v>
      </c>
      <c r="AC60">
        <v>30.380844280000002</v>
      </c>
      <c r="AD60">
        <v>34.15462505</v>
      </c>
      <c r="AE60">
        <v>35.947962619999998</v>
      </c>
      <c r="AF60">
        <v>38.505776640000001</v>
      </c>
      <c r="AG60">
        <v>41.339569910000002</v>
      </c>
      <c r="AH60">
        <v>41.90307172</v>
      </c>
      <c r="AI60">
        <v>46.026816340000003</v>
      </c>
      <c r="AJ60">
        <v>49.419537869999999</v>
      </c>
      <c r="AK60">
        <v>52.437206590000002</v>
      </c>
      <c r="AL60">
        <v>55.263727029999998</v>
      </c>
      <c r="AM60">
        <v>57.97216598</v>
      </c>
      <c r="AN60">
        <v>60.488586429999998</v>
      </c>
      <c r="AO60">
        <v>63.334903609999998</v>
      </c>
      <c r="AP60">
        <v>66.351638739999999</v>
      </c>
      <c r="AQ60">
        <v>69.457970590000002</v>
      </c>
      <c r="AR60">
        <v>72.598282170000004</v>
      </c>
      <c r="AS60">
        <v>75.349613489999996</v>
      </c>
      <c r="AT60">
        <v>78.293966810000001</v>
      </c>
      <c r="AU60">
        <v>81.316330269999995</v>
      </c>
      <c r="AV60">
        <v>84.363449270000004</v>
      </c>
      <c r="AW60">
        <v>87.452550259999995</v>
      </c>
    </row>
    <row r="61" spans="2:49" x14ac:dyDescent="0.25">
      <c r="B61" t="s">
        <v>76</v>
      </c>
      <c r="C61" s="100">
        <v>3.2122446463563603E-2</v>
      </c>
      <c r="D61" s="100">
        <v>3.2638182731835802E-2</v>
      </c>
      <c r="E61" s="100">
        <v>6.0970695800000002E-2</v>
      </c>
      <c r="F61" s="100">
        <v>0.10227987650000001</v>
      </c>
      <c r="G61" s="100">
        <v>0.1715453213</v>
      </c>
      <c r="H61" s="100">
        <v>0.2794641746</v>
      </c>
      <c r="I61" s="100">
        <v>0.3907710143</v>
      </c>
      <c r="J61" s="100">
        <v>0.53968802819999995</v>
      </c>
      <c r="K61" s="100">
        <v>0.65365789630000004</v>
      </c>
      <c r="L61" s="100">
        <v>0.84383567709999996</v>
      </c>
      <c r="M61">
        <v>1.135156136</v>
      </c>
      <c r="N61">
        <v>1.3966499729999999</v>
      </c>
      <c r="O61">
        <v>1.918998443</v>
      </c>
      <c r="P61">
        <v>2.4742358109999998</v>
      </c>
      <c r="Q61">
        <v>3.290990045</v>
      </c>
      <c r="R61">
        <v>4.2916947179999996</v>
      </c>
      <c r="S61">
        <v>4.5571307980000002</v>
      </c>
      <c r="T61">
        <v>5.141413225</v>
      </c>
      <c r="U61">
        <v>6.6546788799999996</v>
      </c>
      <c r="V61">
        <v>8.5401770280000004</v>
      </c>
      <c r="W61">
        <v>10.081535130000001</v>
      </c>
      <c r="X61">
        <v>11.665533249999999</v>
      </c>
      <c r="Y61">
        <v>15.505516999999999</v>
      </c>
      <c r="Z61" s="100">
        <v>18.77001022</v>
      </c>
      <c r="AA61">
        <v>21.748811790000001</v>
      </c>
      <c r="AB61">
        <v>24.523778020000002</v>
      </c>
      <c r="AC61">
        <v>27.131014329999999</v>
      </c>
      <c r="AD61">
        <v>29.555145069999998</v>
      </c>
      <c r="AE61">
        <v>30.206115690000001</v>
      </c>
      <c r="AF61">
        <v>31.452585670000001</v>
      </c>
      <c r="AG61">
        <v>32.848752689999998</v>
      </c>
      <c r="AH61">
        <v>32.41080565</v>
      </c>
      <c r="AI61">
        <v>34.657024800000002</v>
      </c>
      <c r="AJ61">
        <v>36.235479689999998</v>
      </c>
      <c r="AK61">
        <v>37.443559950000001</v>
      </c>
      <c r="AL61">
        <v>38.429701430000001</v>
      </c>
      <c r="AM61">
        <v>39.253254779999999</v>
      </c>
      <c r="AN61">
        <v>39.539899679999998</v>
      </c>
      <c r="AO61">
        <v>39.945439409999999</v>
      </c>
      <c r="AP61">
        <v>40.349200830000001</v>
      </c>
      <c r="AQ61">
        <v>40.69086154</v>
      </c>
      <c r="AR61">
        <v>40.931509519999999</v>
      </c>
      <c r="AS61">
        <v>40.837641789999999</v>
      </c>
      <c r="AT61">
        <v>40.733897970000001</v>
      </c>
      <c r="AU61">
        <v>40.547741760000001</v>
      </c>
      <c r="AV61">
        <v>40.245882039999998</v>
      </c>
      <c r="AW61">
        <v>39.830880739999998</v>
      </c>
    </row>
    <row r="62" spans="2:49" x14ac:dyDescent="0.25">
      <c r="B62" t="s">
        <v>77</v>
      </c>
      <c r="C62" s="100">
        <v>0.75461419315223899</v>
      </c>
      <c r="D62" s="100">
        <v>0.76672976811017601</v>
      </c>
      <c r="E62" s="100">
        <v>1.4323115909999999</v>
      </c>
      <c r="F62" s="100">
        <v>2.3564911899999998</v>
      </c>
      <c r="G62" s="100">
        <v>3.8760425139999999</v>
      </c>
      <c r="H62" s="100">
        <v>6.2182352989999998</v>
      </c>
      <c r="I62">
        <v>8.5924671569999997</v>
      </c>
      <c r="J62">
        <v>11.708712759999999</v>
      </c>
      <c r="K62" s="100">
        <v>14.046647699999999</v>
      </c>
      <c r="L62" s="100">
        <v>17.932782880000001</v>
      </c>
      <c r="M62">
        <v>23.744217800000001</v>
      </c>
      <c r="N62">
        <v>28.894378629999999</v>
      </c>
      <c r="O62">
        <v>39.304034199999997</v>
      </c>
      <c r="P62">
        <v>53.310263640000002</v>
      </c>
      <c r="Q62">
        <v>70.058586210000001</v>
      </c>
      <c r="R62">
        <v>90.137484990000004</v>
      </c>
      <c r="S62">
        <v>94.490162620000007</v>
      </c>
      <c r="T62">
        <v>105.15509900000001</v>
      </c>
      <c r="U62">
        <v>126.8391525</v>
      </c>
      <c r="V62">
        <v>157.20896250000001</v>
      </c>
      <c r="W62">
        <v>183.90413330000001</v>
      </c>
      <c r="X62">
        <v>210.97336240000001</v>
      </c>
      <c r="Y62">
        <v>278.22313580000002</v>
      </c>
      <c r="Z62">
        <v>334.48119150000002</v>
      </c>
      <c r="AA62">
        <v>385.27241709999998</v>
      </c>
      <c r="AB62">
        <v>432.27447430000001</v>
      </c>
      <c r="AC62">
        <v>476.30068210000002</v>
      </c>
      <c r="AD62">
        <v>517.34135430000003</v>
      </c>
      <c r="AE62">
        <v>527.64519380000002</v>
      </c>
      <c r="AF62">
        <v>548.67990380000003</v>
      </c>
      <c r="AG62">
        <v>572.64970129999995</v>
      </c>
      <c r="AH62">
        <v>565.00121690000003</v>
      </c>
      <c r="AI62">
        <v>604.53353330000004</v>
      </c>
      <c r="AJ62">
        <v>632.86800589999996</v>
      </c>
      <c r="AK62">
        <v>655.22495670000001</v>
      </c>
      <c r="AL62">
        <v>674.2279896</v>
      </c>
      <c r="AM62">
        <v>690.9479225</v>
      </c>
      <c r="AN62">
        <v>699.77252669999996</v>
      </c>
      <c r="AO62">
        <v>711.73425599999996</v>
      </c>
      <c r="AP62">
        <v>724.82096369999999</v>
      </c>
      <c r="AQ62">
        <v>738.07119560000001</v>
      </c>
      <c r="AR62">
        <v>750.88946180000005</v>
      </c>
      <c r="AS62">
        <v>759.04214300000001</v>
      </c>
      <c r="AT62">
        <v>768.58240339999998</v>
      </c>
      <c r="AU62">
        <v>778.3073521</v>
      </c>
      <c r="AV62">
        <v>787.71074590000001</v>
      </c>
      <c r="AW62">
        <v>796.97401620000005</v>
      </c>
    </row>
    <row r="63" spans="2:49" x14ac:dyDescent="0.25">
      <c r="B63" t="s">
        <v>78</v>
      </c>
      <c r="C63" s="100">
        <v>0.29742225840361802</v>
      </c>
      <c r="D63" s="100">
        <v>0.302197468966243</v>
      </c>
      <c r="E63" s="100">
        <v>0.56452867159999998</v>
      </c>
      <c r="F63" s="100">
        <v>0.92506301609999997</v>
      </c>
      <c r="G63" s="100">
        <v>1.515112786</v>
      </c>
      <c r="H63" s="100">
        <v>2.4220817800000001</v>
      </c>
      <c r="I63" s="100">
        <v>3.3373662120000001</v>
      </c>
      <c r="J63" s="100">
        <v>4.5324873060000002</v>
      </c>
      <c r="K63" s="100">
        <v>5.4240342899999998</v>
      </c>
      <c r="L63" s="100">
        <v>6.9039022619999999</v>
      </c>
      <c r="M63">
        <v>9.1002739810000008</v>
      </c>
      <c r="N63">
        <v>11.037901700000001</v>
      </c>
      <c r="O63">
        <v>14.967666169999999</v>
      </c>
      <c r="P63">
        <v>20.599777880000001</v>
      </c>
      <c r="Q63">
        <v>26.984386010000001</v>
      </c>
      <c r="R63">
        <v>34.587213920000003</v>
      </c>
      <c r="S63">
        <v>36.120489460000002</v>
      </c>
      <c r="T63">
        <v>40.02687409</v>
      </c>
      <c r="U63">
        <v>47.003787189999997</v>
      </c>
      <c r="V63">
        <v>57.200145139999997</v>
      </c>
      <c r="W63">
        <v>66.524593640000006</v>
      </c>
      <c r="X63">
        <v>75.849293549999999</v>
      </c>
      <c r="Y63">
        <v>99.397018009999996</v>
      </c>
      <c r="Z63">
        <v>118.7400992</v>
      </c>
      <c r="AA63">
        <v>135.9081779</v>
      </c>
      <c r="AB63">
        <v>151.52941910000001</v>
      </c>
      <c r="AC63">
        <v>165.91385080000001</v>
      </c>
      <c r="AD63">
        <v>179.16490590000001</v>
      </c>
      <c r="AE63">
        <v>181.7265477</v>
      </c>
      <c r="AF63">
        <v>187.95371610000001</v>
      </c>
      <c r="AG63">
        <v>195.12336250000001</v>
      </c>
      <c r="AH63">
        <v>191.5091899</v>
      </c>
      <c r="AI63">
        <v>203.83320950000001</v>
      </c>
      <c r="AJ63">
        <v>212.2737458</v>
      </c>
      <c r="AK63">
        <v>218.62906090000001</v>
      </c>
      <c r="AL63">
        <v>223.7987565</v>
      </c>
      <c r="AM63">
        <v>228.1522525</v>
      </c>
      <c r="AN63">
        <v>229.48447300000001</v>
      </c>
      <c r="AO63">
        <v>231.80186259999999</v>
      </c>
      <c r="AP63">
        <v>234.43365320000001</v>
      </c>
      <c r="AQ63">
        <v>237.0646721</v>
      </c>
      <c r="AR63">
        <v>239.50560479999999</v>
      </c>
      <c r="AS63">
        <v>240.42031729999999</v>
      </c>
      <c r="AT63">
        <v>241.74484480000001</v>
      </c>
      <c r="AU63">
        <v>243.0970796</v>
      </c>
      <c r="AV63">
        <v>244.3220245</v>
      </c>
      <c r="AW63">
        <v>245.48074639999999</v>
      </c>
    </row>
    <row r="64" spans="2:49" x14ac:dyDescent="0.25">
      <c r="B64" t="s">
        <v>79</v>
      </c>
      <c r="C64" s="100">
        <v>4.0548006191711396E-3</v>
      </c>
      <c r="D64">
        <v>4.1199017546743504E-3</v>
      </c>
      <c r="E64">
        <v>7.6963009400000002E-3</v>
      </c>
      <c r="F64">
        <v>7.4582121100000001E-3</v>
      </c>
      <c r="G64">
        <v>3.3542216999999999E-3</v>
      </c>
      <c r="H64" s="100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100">
        <v>0</v>
      </c>
      <c r="P64">
        <v>0</v>
      </c>
      <c r="Q64" s="100">
        <v>0</v>
      </c>
      <c r="R64" s="100">
        <v>0</v>
      </c>
      <c r="S64" s="100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2:49" x14ac:dyDescent="0.25">
      <c r="B65" t="s">
        <v>80</v>
      </c>
      <c r="C65" s="100">
        <v>4.9816121892674002E-2</v>
      </c>
      <c r="D65" s="100">
        <v>5.0615935843142099E-2</v>
      </c>
      <c r="E65" s="100">
        <v>9.4554554400000004E-2</v>
      </c>
      <c r="F65" s="100">
        <v>0.15097738429999999</v>
      </c>
      <c r="G65" s="100">
        <v>0.2406203076</v>
      </c>
      <c r="H65" s="100">
        <v>0.37610240010000001</v>
      </c>
      <c r="I65" s="100">
        <v>0.50897981540000004</v>
      </c>
      <c r="J65" s="100">
        <v>0.67679068959999999</v>
      </c>
      <c r="K65" s="100">
        <v>0.79743352440000004</v>
      </c>
      <c r="L65" s="100">
        <v>0.9962167488</v>
      </c>
      <c r="M65" s="100">
        <v>1.277186849</v>
      </c>
      <c r="N65" s="100">
        <v>1.5182772090000001</v>
      </c>
      <c r="O65" s="100">
        <v>2.01998517</v>
      </c>
      <c r="P65" s="100">
        <v>3.0417364980000001</v>
      </c>
      <c r="Q65" s="100">
        <v>3.9051749729999998</v>
      </c>
      <c r="R65" s="100">
        <v>4.8896838689999997</v>
      </c>
      <c r="S65" s="100">
        <v>4.9890402590000003</v>
      </c>
      <c r="T65" s="100">
        <v>5.3871252829999996</v>
      </c>
      <c r="U65" s="100">
        <v>5.4002799189999999</v>
      </c>
      <c r="V65" s="100">
        <v>5.931628506</v>
      </c>
      <c r="W65" s="100">
        <v>6.6847224360000004</v>
      </c>
      <c r="X65" s="100">
        <v>7.377198945</v>
      </c>
      <c r="Y65" s="100">
        <v>9.3547510579999997</v>
      </c>
      <c r="Z65" s="100">
        <v>10.81998913</v>
      </c>
      <c r="AA65" s="100">
        <v>12.00043574</v>
      </c>
      <c r="AB65" s="100">
        <v>12.97594713</v>
      </c>
      <c r="AC65" s="100">
        <v>13.79046013</v>
      </c>
      <c r="AD65" s="100">
        <v>14.498154789999999</v>
      </c>
      <c r="AE65" s="100">
        <v>14.345432369999999</v>
      </c>
      <c r="AF65" s="100">
        <v>14.49136113</v>
      </c>
      <c r="AG65" s="100">
        <v>14.70803914</v>
      </c>
      <c r="AH65" s="100">
        <v>14.12658905</v>
      </c>
      <c r="AI65" s="100">
        <v>14.722739990000001</v>
      </c>
      <c r="AJ65" s="100">
        <v>15.025372900000001</v>
      </c>
      <c r="AK65" s="100">
        <v>15.17649166</v>
      </c>
      <c r="AL65" s="100">
        <v>15.246002839999999</v>
      </c>
      <c r="AM65" s="100">
        <v>15.263403950000001</v>
      </c>
      <c r="AN65" s="100">
        <v>15.008090620000001</v>
      </c>
      <c r="AO65" s="100">
        <v>14.83718824</v>
      </c>
      <c r="AP65" s="100">
        <v>14.704811449999999</v>
      </c>
      <c r="AQ65" s="100">
        <v>14.59068562</v>
      </c>
      <c r="AR65" s="100">
        <v>14.48371734</v>
      </c>
      <c r="AS65" s="100">
        <v>14.30526749</v>
      </c>
      <c r="AT65" s="100">
        <v>14.172927290000001</v>
      </c>
      <c r="AU65" s="100">
        <v>14.06343603</v>
      </c>
      <c r="AV65" s="100">
        <v>13.967737830000001</v>
      </c>
      <c r="AW65">
        <v>13.88926653</v>
      </c>
    </row>
    <row r="66" spans="2:49" x14ac:dyDescent="0.25">
      <c r="B66" t="s">
        <v>358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25">
      <c r="B67" t="s">
        <v>359</v>
      </c>
      <c r="C67">
        <v>5.2121797950038999</v>
      </c>
      <c r="D67">
        <v>5.29586302754001</v>
      </c>
      <c r="E67">
        <v>5.3808898210000002</v>
      </c>
      <c r="F67">
        <v>5.4223827340000001</v>
      </c>
      <c r="G67">
        <v>4.6442589840000004</v>
      </c>
      <c r="H67">
        <v>3.892351632</v>
      </c>
      <c r="I67">
        <v>4.1576185179999996</v>
      </c>
      <c r="J67">
        <v>4.0362617480000003</v>
      </c>
      <c r="K67">
        <v>3.8275345860000001</v>
      </c>
      <c r="L67">
        <v>4.0513884070000001</v>
      </c>
      <c r="M67">
        <v>4.2107806749999996</v>
      </c>
      <c r="N67">
        <v>4.3314524790000002</v>
      </c>
      <c r="O67">
        <v>3.5710036650000001</v>
      </c>
      <c r="P67">
        <v>3.0146032109999998</v>
      </c>
      <c r="Q67">
        <v>2.5818269439999999</v>
      </c>
      <c r="R67">
        <v>2.3014354030000002</v>
      </c>
      <c r="S67">
        <v>2.115562304</v>
      </c>
      <c r="T67">
        <v>2.0754482150000002</v>
      </c>
      <c r="U67">
        <v>2.103222374</v>
      </c>
      <c r="V67">
        <v>2.1683980439999999</v>
      </c>
      <c r="W67">
        <v>2.228900704</v>
      </c>
      <c r="X67">
        <v>2.2865059319999999</v>
      </c>
      <c r="Y67">
        <v>2.3292253610000002</v>
      </c>
      <c r="Z67">
        <v>2.3711507900000002</v>
      </c>
      <c r="AA67">
        <v>2.4125470080000002</v>
      </c>
      <c r="AB67">
        <v>2.4564971330000001</v>
      </c>
      <c r="AC67">
        <v>2.503466108</v>
      </c>
      <c r="AD67">
        <v>2.5420308330000001</v>
      </c>
      <c r="AE67">
        <v>2.5803020220000001</v>
      </c>
      <c r="AF67">
        <v>2.6186678159999999</v>
      </c>
      <c r="AG67">
        <v>2.6566308730000001</v>
      </c>
      <c r="AH67">
        <v>2.6939172130000002</v>
      </c>
      <c r="AI67">
        <v>2.7323758489999999</v>
      </c>
      <c r="AJ67">
        <v>2.7707852960000001</v>
      </c>
      <c r="AK67">
        <v>2.8097952610000001</v>
      </c>
      <c r="AL67">
        <v>2.8489914239999998</v>
      </c>
      <c r="AM67">
        <v>2.888371958</v>
      </c>
      <c r="AN67">
        <v>2.9226412559999999</v>
      </c>
      <c r="AO67">
        <v>2.9557122379999998</v>
      </c>
      <c r="AP67">
        <v>2.9873652279999998</v>
      </c>
      <c r="AQ67">
        <v>3.018415595</v>
      </c>
      <c r="AR67">
        <v>3.0486382449999998</v>
      </c>
      <c r="AS67">
        <v>3.082209083</v>
      </c>
      <c r="AT67">
        <v>3.117073682</v>
      </c>
      <c r="AU67">
        <v>3.1527275590000001</v>
      </c>
      <c r="AV67">
        <v>3.1890885299999998</v>
      </c>
      <c r="AW67">
        <v>3.2276323159999998</v>
      </c>
    </row>
    <row r="68" spans="2:49" x14ac:dyDescent="0.25">
      <c r="B68" t="s">
        <v>360</v>
      </c>
      <c r="C68">
        <v>0.35839918454870201</v>
      </c>
      <c r="D68">
        <v>0.36415339938413299</v>
      </c>
      <c r="E68">
        <v>0.37</v>
      </c>
      <c r="F68">
        <v>0.36101941999999998</v>
      </c>
      <c r="G68">
        <v>0.35142172890000001</v>
      </c>
      <c r="H68">
        <v>0.34154881809999998</v>
      </c>
      <c r="I68">
        <v>0.33320121120000001</v>
      </c>
      <c r="J68">
        <v>0.32465484090000002</v>
      </c>
      <c r="K68">
        <v>0.31504074949999999</v>
      </c>
      <c r="L68">
        <v>0.30448247810000001</v>
      </c>
      <c r="M68">
        <v>0.29415710960000002</v>
      </c>
      <c r="N68" s="100">
        <v>0.28498806799999998</v>
      </c>
      <c r="O68" s="100">
        <v>0.27809908820000001</v>
      </c>
      <c r="P68" s="100">
        <v>0.27238071730000002</v>
      </c>
      <c r="Q68" s="100">
        <v>0.26634187869999998</v>
      </c>
      <c r="R68" s="100">
        <v>0.2584363408</v>
      </c>
      <c r="S68" s="100">
        <v>0.25019536980000001</v>
      </c>
      <c r="T68" s="100">
        <v>0.24111985389999999</v>
      </c>
      <c r="U68" s="100">
        <v>0.23185623089999999</v>
      </c>
      <c r="V68" s="100">
        <v>0.2218118577</v>
      </c>
      <c r="W68" s="100">
        <v>0.21213343909999999</v>
      </c>
      <c r="X68" s="100">
        <v>0.20280980430000001</v>
      </c>
      <c r="Y68" s="100">
        <v>0.19422041009999999</v>
      </c>
      <c r="Z68" s="100">
        <v>0.18668398289999999</v>
      </c>
      <c r="AA68" s="100">
        <v>0.18004283060000001</v>
      </c>
      <c r="AB68" s="100">
        <v>0.17412445439999999</v>
      </c>
      <c r="AC68" s="100">
        <v>0.1687615036</v>
      </c>
      <c r="AD68">
        <v>0.16383651269999999</v>
      </c>
      <c r="AE68">
        <v>0.15925533350000001</v>
      </c>
      <c r="AF68">
        <v>0.15495471920000001</v>
      </c>
      <c r="AG68">
        <v>0.15089193879999999</v>
      </c>
      <c r="AH68">
        <v>0.14704059189999999</v>
      </c>
      <c r="AI68">
        <v>0.1433726763</v>
      </c>
      <c r="AJ68">
        <v>0.13986644349999999</v>
      </c>
      <c r="AK68">
        <v>0.1365082054</v>
      </c>
      <c r="AL68">
        <v>0.1332813242</v>
      </c>
      <c r="AM68">
        <v>0.13016956739999999</v>
      </c>
      <c r="AN68">
        <v>0.1271441811</v>
      </c>
      <c r="AO68" s="100">
        <v>0.1241639833</v>
      </c>
      <c r="AP68" s="100">
        <v>0.1212106864</v>
      </c>
      <c r="AQ68" s="100">
        <v>0.1182830148</v>
      </c>
      <c r="AR68" s="100">
        <v>0.1153817926</v>
      </c>
      <c r="AS68" s="100">
        <v>0.1125072792</v>
      </c>
      <c r="AT68" s="100">
        <v>0.10964996389999999</v>
      </c>
      <c r="AU68" s="100">
        <v>0.10680732280000001</v>
      </c>
      <c r="AV68" s="100">
        <v>0.1039831116</v>
      </c>
      <c r="AW68" s="100">
        <v>0.1012262741</v>
      </c>
    </row>
    <row r="69" spans="2:49" x14ac:dyDescent="0.25">
      <c r="B69" t="s">
        <v>361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s="100">
        <v>0</v>
      </c>
      <c r="J69" s="100">
        <v>0</v>
      </c>
      <c r="K69" s="100">
        <v>0</v>
      </c>
      <c r="L69" s="100">
        <v>0</v>
      </c>
      <c r="M69" s="100">
        <v>0</v>
      </c>
      <c r="N69" s="100">
        <v>0</v>
      </c>
      <c r="O69" s="100">
        <v>0</v>
      </c>
      <c r="P69" s="100">
        <v>0</v>
      </c>
      <c r="Q69" s="100">
        <v>0</v>
      </c>
      <c r="R69" s="100">
        <v>0</v>
      </c>
      <c r="S69" s="100">
        <v>0</v>
      </c>
      <c r="T69" s="100">
        <v>0</v>
      </c>
      <c r="U69" s="100">
        <v>0</v>
      </c>
      <c r="V69" s="100">
        <v>0</v>
      </c>
      <c r="W69" s="100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25">
      <c r="B70" t="s">
        <v>362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25">
      <c r="B71" t="s">
        <v>363</v>
      </c>
      <c r="C71" s="100">
        <v>0</v>
      </c>
      <c r="D71" s="100">
        <v>0</v>
      </c>
      <c r="E71" s="100">
        <v>0</v>
      </c>
      <c r="F71" s="100">
        <v>0</v>
      </c>
      <c r="G71" s="100">
        <v>0</v>
      </c>
      <c r="H71" s="100">
        <v>0</v>
      </c>
      <c r="I71" s="100">
        <v>0</v>
      </c>
      <c r="J71" s="100">
        <v>0</v>
      </c>
      <c r="K71" s="100">
        <v>0</v>
      </c>
      <c r="L71" s="100">
        <v>0</v>
      </c>
      <c r="M71" s="100">
        <v>0</v>
      </c>
      <c r="N71" s="100">
        <v>0</v>
      </c>
      <c r="O71" s="100">
        <v>0</v>
      </c>
      <c r="P71" s="100">
        <v>0</v>
      </c>
      <c r="Q71" s="100">
        <v>0</v>
      </c>
      <c r="R71" s="100">
        <v>0</v>
      </c>
      <c r="S71" s="100">
        <v>0</v>
      </c>
      <c r="T71" s="100">
        <v>0</v>
      </c>
      <c r="U71" s="100">
        <v>0</v>
      </c>
      <c r="V71" s="100">
        <v>0</v>
      </c>
      <c r="W71" s="100">
        <v>0</v>
      </c>
      <c r="X71" s="100">
        <v>0</v>
      </c>
      <c r="Y71" s="100">
        <v>0</v>
      </c>
      <c r="Z71" s="100">
        <v>0</v>
      </c>
      <c r="AA71" s="100">
        <v>0</v>
      </c>
      <c r="AB71" s="100">
        <v>0</v>
      </c>
      <c r="AC71" s="100">
        <v>0</v>
      </c>
      <c r="AD71" s="100">
        <v>0</v>
      </c>
      <c r="AE71" s="100">
        <v>0</v>
      </c>
      <c r="AF71" s="100">
        <v>0</v>
      </c>
      <c r="AG71" s="100">
        <v>0</v>
      </c>
      <c r="AH71" s="100">
        <v>0</v>
      </c>
      <c r="AI71" s="100">
        <v>0</v>
      </c>
      <c r="AJ71" s="100">
        <v>0</v>
      </c>
      <c r="AK71" s="100">
        <v>0</v>
      </c>
      <c r="AL71" s="100">
        <v>0</v>
      </c>
      <c r="AM71" s="100">
        <v>0</v>
      </c>
      <c r="AN71" s="100">
        <v>0</v>
      </c>
      <c r="AO71" s="100">
        <v>0</v>
      </c>
      <c r="AP71" s="100">
        <v>0</v>
      </c>
      <c r="AQ71" s="100">
        <v>0</v>
      </c>
      <c r="AR71" s="100">
        <v>0</v>
      </c>
      <c r="AS71" s="100">
        <v>0</v>
      </c>
      <c r="AT71" s="100">
        <v>0</v>
      </c>
      <c r="AU71" s="100">
        <v>0</v>
      </c>
      <c r="AV71" s="100">
        <v>0</v>
      </c>
      <c r="AW71">
        <v>0</v>
      </c>
    </row>
    <row r="72" spans="2:49" x14ac:dyDescent="0.25">
      <c r="B72" t="s">
        <v>364</v>
      </c>
      <c r="C72">
        <v>2.1503951072922098</v>
      </c>
      <c r="D72">
        <v>2.1849203963048001</v>
      </c>
      <c r="E72">
        <v>2.2200000000000002</v>
      </c>
      <c r="F72">
        <v>2.2727388350000002</v>
      </c>
      <c r="G72">
        <v>2.200262715</v>
      </c>
      <c r="H72">
        <v>2.237626514</v>
      </c>
      <c r="I72">
        <v>2.3241157569999999</v>
      </c>
      <c r="J72">
        <v>2.2434529649999999</v>
      </c>
      <c r="K72">
        <v>2.1789917760000002</v>
      </c>
      <c r="L72">
        <v>2.0802040910000001</v>
      </c>
      <c r="M72">
        <v>2.1659789030000001</v>
      </c>
      <c r="N72">
        <v>2.221278479</v>
      </c>
      <c r="O72">
        <v>2.249176142</v>
      </c>
      <c r="P72">
        <v>2.3048564570000001</v>
      </c>
      <c r="Q72">
        <v>2.2271691269999998</v>
      </c>
      <c r="R72">
        <v>2.2246841480000001</v>
      </c>
      <c r="S72">
        <v>2.2292453120000002</v>
      </c>
      <c r="T72">
        <v>2.2378573450000001</v>
      </c>
      <c r="U72">
        <v>2.2366968690000002</v>
      </c>
      <c r="V72">
        <v>2.2379290169999999</v>
      </c>
      <c r="W72">
        <v>2.2283317399999998</v>
      </c>
      <c r="X72">
        <v>2.2145087970000001</v>
      </c>
      <c r="Y72">
        <v>2.209978934</v>
      </c>
      <c r="Z72">
        <v>2.219312725</v>
      </c>
      <c r="AA72">
        <v>2.2384563239999999</v>
      </c>
      <c r="AB72">
        <v>2.2644313999999999</v>
      </c>
      <c r="AC72">
        <v>2.2946248840000001</v>
      </c>
      <c r="AD72">
        <v>2.3249197490000002</v>
      </c>
      <c r="AE72">
        <v>2.3573006890000001</v>
      </c>
      <c r="AF72">
        <v>2.3900932940000001</v>
      </c>
      <c r="AG72">
        <v>2.4226336220000002</v>
      </c>
      <c r="AH72">
        <v>2.4555014260000001</v>
      </c>
      <c r="AI72">
        <v>2.4874459990000002</v>
      </c>
      <c r="AJ72">
        <v>2.519218274</v>
      </c>
      <c r="AK72">
        <v>2.5509325710000001</v>
      </c>
      <c r="AL72">
        <v>2.5825468759999999</v>
      </c>
      <c r="AM72">
        <v>2.6141256209999999</v>
      </c>
      <c r="AN72">
        <v>2.6406469380000002</v>
      </c>
      <c r="AO72">
        <v>2.664105041</v>
      </c>
      <c r="AP72">
        <v>2.6852093099999998</v>
      </c>
      <c r="AQ72">
        <v>2.7048910589999999</v>
      </c>
      <c r="AR72">
        <v>2.7236099180000002</v>
      </c>
      <c r="AS72">
        <v>2.7402418659999999</v>
      </c>
      <c r="AT72">
        <v>2.7552167660000002</v>
      </c>
      <c r="AU72">
        <v>2.7691683359999999</v>
      </c>
      <c r="AV72">
        <v>2.7826344359999999</v>
      </c>
      <c r="AW72">
        <v>2.7964869179999998</v>
      </c>
    </row>
    <row r="73" spans="2:49" x14ac:dyDescent="0.25">
      <c r="B73" t="s">
        <v>365</v>
      </c>
      <c r="C73">
        <v>17.283948650263198</v>
      </c>
      <c r="D73">
        <v>17.561448036494799</v>
      </c>
      <c r="E73">
        <v>17.843402770000001</v>
      </c>
      <c r="F73">
        <v>18.054601600000002</v>
      </c>
      <c r="G73">
        <v>17.05236562</v>
      </c>
      <c r="H73">
        <v>15.77253015</v>
      </c>
      <c r="I73">
        <v>16.118244480000001</v>
      </c>
      <c r="J73">
        <v>16.33116266</v>
      </c>
      <c r="K73">
        <v>15.02422282</v>
      </c>
      <c r="L73">
        <v>14.54400712</v>
      </c>
      <c r="M73">
        <v>14.700405679999999</v>
      </c>
      <c r="N73">
        <v>15.254253350000001</v>
      </c>
      <c r="O73">
        <v>15.18796446</v>
      </c>
      <c r="P73">
        <v>14.45977968</v>
      </c>
      <c r="Q73">
        <v>13.17666236</v>
      </c>
      <c r="R73">
        <v>12.25892573</v>
      </c>
      <c r="S73">
        <v>11.49420525</v>
      </c>
      <c r="T73">
        <v>11.35824672</v>
      </c>
      <c r="U73">
        <v>11.430815450000001</v>
      </c>
      <c r="V73">
        <v>11.674077499999999</v>
      </c>
      <c r="W73">
        <v>11.88871838</v>
      </c>
      <c r="X73">
        <v>12.10250666</v>
      </c>
      <c r="Y73">
        <v>12.22944109</v>
      </c>
      <c r="Z73">
        <v>12.444738340000001</v>
      </c>
      <c r="AA73">
        <v>12.71766716</v>
      </c>
      <c r="AB73">
        <v>13.049598080000001</v>
      </c>
      <c r="AC73">
        <v>13.43537929</v>
      </c>
      <c r="AD73">
        <v>13.63618892</v>
      </c>
      <c r="AE73">
        <v>13.847926360000001</v>
      </c>
      <c r="AF73">
        <v>14.06137837</v>
      </c>
      <c r="AG73">
        <v>14.271348039999999</v>
      </c>
      <c r="AH73">
        <v>14.480132319999999</v>
      </c>
      <c r="AI73">
        <v>14.68553034</v>
      </c>
      <c r="AJ73">
        <v>14.88651806</v>
      </c>
      <c r="AK73">
        <v>15.090211849999999</v>
      </c>
      <c r="AL73">
        <v>15.2929621</v>
      </c>
      <c r="AM73">
        <v>15.495089500000001</v>
      </c>
      <c r="AN73">
        <v>15.6427704</v>
      </c>
      <c r="AO73">
        <v>15.770882179999999</v>
      </c>
      <c r="AP73">
        <v>15.881868969999999</v>
      </c>
      <c r="AQ73">
        <v>15.98528825</v>
      </c>
      <c r="AR73">
        <v>16.07883343</v>
      </c>
      <c r="AS73">
        <v>16.175914219999999</v>
      </c>
      <c r="AT73">
        <v>16.27111361</v>
      </c>
      <c r="AU73">
        <v>16.364806189999999</v>
      </c>
      <c r="AV73">
        <v>16.458805040000001</v>
      </c>
      <c r="AW73">
        <v>16.569663460000001</v>
      </c>
    </row>
    <row r="74" spans="2:49" x14ac:dyDescent="0.25">
      <c r="B74" t="s">
        <v>366</v>
      </c>
      <c r="C74">
        <v>9.6518912203120095</v>
      </c>
      <c r="D74">
        <v>9.8068554558467902</v>
      </c>
      <c r="E74">
        <v>9.9643076920000002</v>
      </c>
      <c r="F74">
        <v>9.5878607680000005</v>
      </c>
      <c r="G74">
        <v>8.9236317239999998</v>
      </c>
      <c r="H74">
        <v>9.1545957379999905</v>
      </c>
      <c r="I74">
        <v>8.4834204139999905</v>
      </c>
      <c r="J74">
        <v>7.8687417679999996</v>
      </c>
      <c r="K74">
        <v>7.405169753</v>
      </c>
      <c r="L74">
        <v>7.2089892659999997</v>
      </c>
      <c r="M74">
        <v>7.063385169</v>
      </c>
      <c r="N74">
        <v>7.1515709860000003</v>
      </c>
      <c r="O74">
        <v>7.1270501099999999</v>
      </c>
      <c r="P74">
        <v>6.8012017069999997</v>
      </c>
      <c r="Q74">
        <v>6.4012344089999997</v>
      </c>
      <c r="R74">
        <v>6.3564807620000003</v>
      </c>
      <c r="S74">
        <v>6.1109810229999999</v>
      </c>
      <c r="T74">
        <v>6.0623212549999996</v>
      </c>
      <c r="U74">
        <v>6.0095011530000004</v>
      </c>
      <c r="V74">
        <v>5.9276654239999997</v>
      </c>
      <c r="W74">
        <v>5.7820496109999997</v>
      </c>
      <c r="X74">
        <v>5.6090605589999996</v>
      </c>
      <c r="Y74">
        <v>5.4113325510000001</v>
      </c>
      <c r="Z74">
        <v>5.2450949019999999</v>
      </c>
      <c r="AA74">
        <v>5.1058067850000004</v>
      </c>
      <c r="AB74">
        <v>4.9882040270000001</v>
      </c>
      <c r="AC74">
        <v>4.8828292060000003</v>
      </c>
      <c r="AD74">
        <v>4.7758674919999997</v>
      </c>
      <c r="AE74">
        <v>4.6695234360000004</v>
      </c>
      <c r="AF74">
        <v>4.5637438680000004</v>
      </c>
      <c r="AG74">
        <v>4.4579622390000004</v>
      </c>
      <c r="AH74">
        <v>4.3533304910000004</v>
      </c>
      <c r="AI74">
        <v>4.2518029049999999</v>
      </c>
      <c r="AJ74">
        <v>4.152184675</v>
      </c>
      <c r="AK74">
        <v>4.0551576599999999</v>
      </c>
      <c r="AL74">
        <v>3.960043448</v>
      </c>
      <c r="AM74">
        <v>3.8671352990000001</v>
      </c>
      <c r="AN74">
        <v>3.7614555690000002</v>
      </c>
      <c r="AO74">
        <v>3.6545670370000001</v>
      </c>
      <c r="AP74">
        <v>3.5479086400000002</v>
      </c>
      <c r="AQ74">
        <v>3.4425097390000001</v>
      </c>
      <c r="AR74">
        <v>3.3385861609999998</v>
      </c>
      <c r="AS74">
        <v>3.235348895</v>
      </c>
      <c r="AT74">
        <v>3.1325103780000001</v>
      </c>
      <c r="AU74">
        <v>3.0306500079999998</v>
      </c>
      <c r="AV74">
        <v>2.9303854139999999</v>
      </c>
      <c r="AW74">
        <v>2.8339646489999999</v>
      </c>
    </row>
    <row r="75" spans="2:49" x14ac:dyDescent="0.25">
      <c r="B75" t="s">
        <v>367</v>
      </c>
      <c r="C75">
        <v>4.6065844460580001</v>
      </c>
      <c r="D75">
        <v>4.68054464938142</v>
      </c>
      <c r="E75">
        <v>4.7556923080000004</v>
      </c>
      <c r="F75">
        <v>4.84453084</v>
      </c>
      <c r="G75">
        <v>4.7273308680000001</v>
      </c>
      <c r="H75">
        <v>4.5745174119999996</v>
      </c>
      <c r="I75">
        <v>4.5488829290000004</v>
      </c>
      <c r="J75" s="42">
        <v>4.4127316370000003</v>
      </c>
      <c r="K75">
        <v>4.2165545609999997</v>
      </c>
      <c r="L75">
        <v>4.1002092379999997</v>
      </c>
      <c r="M75">
        <v>4.0757315739999997</v>
      </c>
      <c r="N75">
        <v>4.1519749560000001</v>
      </c>
      <c r="O75">
        <v>3.9699109190000001</v>
      </c>
      <c r="P75">
        <v>3.727491514</v>
      </c>
      <c r="Q75">
        <v>3.469778684</v>
      </c>
      <c r="R75">
        <v>3.2695696910000001</v>
      </c>
      <c r="S75">
        <v>3.067387101</v>
      </c>
      <c r="T75">
        <v>3.081477885</v>
      </c>
      <c r="U75">
        <v>3.1275863269999999</v>
      </c>
      <c r="V75">
        <v>3.1862011460000002</v>
      </c>
      <c r="W75">
        <v>3.1590689730000001</v>
      </c>
      <c r="X75">
        <v>3.108050532</v>
      </c>
      <c r="Y75">
        <v>3.0358863039999999</v>
      </c>
      <c r="Z75">
        <v>2.9602453629999999</v>
      </c>
      <c r="AA75">
        <v>2.8879109199999999</v>
      </c>
      <c r="AB75">
        <v>2.8211155589999999</v>
      </c>
      <c r="AC75">
        <v>2.759154873</v>
      </c>
      <c r="AD75">
        <v>2.6985903269999998</v>
      </c>
      <c r="AE75">
        <v>2.6389226730000002</v>
      </c>
      <c r="AF75">
        <v>2.5800898800000001</v>
      </c>
      <c r="AG75">
        <v>2.5219669360000001</v>
      </c>
      <c r="AH75">
        <v>2.4647645759999999</v>
      </c>
      <c r="AI75">
        <v>2.409165029</v>
      </c>
      <c r="AJ75">
        <v>2.3551336159999998</v>
      </c>
      <c r="AK75">
        <v>2.3028080389999999</v>
      </c>
      <c r="AL75">
        <v>2.2520803979999999</v>
      </c>
      <c r="AM75">
        <v>2.203015647</v>
      </c>
      <c r="AN75">
        <v>2.1711858799999999</v>
      </c>
      <c r="AO75">
        <v>2.1456543789999998</v>
      </c>
      <c r="AP75">
        <v>2.122436634</v>
      </c>
      <c r="AQ75">
        <v>2.1001518090000002</v>
      </c>
      <c r="AR75">
        <v>2.0782817470000001</v>
      </c>
      <c r="AS75">
        <v>2.0573449190000002</v>
      </c>
      <c r="AT75">
        <v>2.036660527</v>
      </c>
      <c r="AU75">
        <v>2.0160580179999998</v>
      </c>
      <c r="AV75">
        <v>1.995581958</v>
      </c>
      <c r="AW75">
        <v>1.9754672630000001</v>
      </c>
    </row>
    <row r="76" spans="2:49" x14ac:dyDescent="0.25">
      <c r="B76" t="s">
        <v>368</v>
      </c>
      <c r="C76">
        <v>23.690015269078899</v>
      </c>
      <c r="D76">
        <v>24.070366126976499</v>
      </c>
      <c r="E76">
        <v>24.45682364</v>
      </c>
      <c r="F76">
        <v>24.559381760000001</v>
      </c>
      <c r="G76">
        <v>24.600283000000001</v>
      </c>
      <c r="H76">
        <v>24.775874819999999</v>
      </c>
      <c r="I76">
        <v>24.89883588</v>
      </c>
      <c r="J76">
        <v>24.962860330000002</v>
      </c>
      <c r="K76">
        <v>24.812058919999998</v>
      </c>
      <c r="L76">
        <v>24.592600820000001</v>
      </c>
      <c r="M76">
        <v>24.38100738</v>
      </c>
      <c r="N76">
        <v>24.103235219999998</v>
      </c>
      <c r="O76">
        <v>23.889818640000001</v>
      </c>
      <c r="P76">
        <v>23.862529219999999</v>
      </c>
      <c r="Q76">
        <v>23.83759517</v>
      </c>
      <c r="R76">
        <v>23.810070459999999</v>
      </c>
      <c r="S76">
        <v>23.55001815</v>
      </c>
      <c r="T76">
        <v>23.187655190000001</v>
      </c>
      <c r="U76">
        <v>22.665078520000002</v>
      </c>
      <c r="V76">
        <v>22.086795519999999</v>
      </c>
      <c r="W76">
        <v>21.500047410000001</v>
      </c>
      <c r="X76">
        <v>20.90225186</v>
      </c>
      <c r="Y76">
        <v>20.400743120000001</v>
      </c>
      <c r="Z76">
        <v>19.935436889999998</v>
      </c>
      <c r="AA76">
        <v>19.48259947</v>
      </c>
      <c r="AB76">
        <v>19.032341710000001</v>
      </c>
      <c r="AC76">
        <v>18.581258699999999</v>
      </c>
      <c r="AD76">
        <v>18.128547879999999</v>
      </c>
      <c r="AE76">
        <v>17.644146379999999</v>
      </c>
      <c r="AF76">
        <v>17.150638820000001</v>
      </c>
      <c r="AG76">
        <v>16.65715557</v>
      </c>
      <c r="AH76">
        <v>16.142046270000002</v>
      </c>
      <c r="AI76">
        <v>15.64999542</v>
      </c>
      <c r="AJ76">
        <v>15.17269331</v>
      </c>
      <c r="AK76">
        <v>14.707274699999999</v>
      </c>
      <c r="AL76">
        <v>14.2530839</v>
      </c>
      <c r="AM76">
        <v>13.810149689999999</v>
      </c>
      <c r="AN76">
        <v>13.370221259999999</v>
      </c>
      <c r="AO76">
        <v>12.93696905</v>
      </c>
      <c r="AP76">
        <v>12.512327770000001</v>
      </c>
      <c r="AQ76">
        <v>12.097358870000001</v>
      </c>
      <c r="AR76">
        <v>11.692597409999999</v>
      </c>
      <c r="AS76">
        <v>11.296547840000001</v>
      </c>
      <c r="AT76">
        <v>10.91041616</v>
      </c>
      <c r="AU76">
        <v>10.534691990000001</v>
      </c>
      <c r="AV76">
        <v>10.169539</v>
      </c>
      <c r="AW76">
        <v>9.8150973879999999</v>
      </c>
    </row>
    <row r="77" spans="2:49" x14ac:dyDescent="0.25">
      <c r="B77" t="s">
        <v>369</v>
      </c>
      <c r="C77">
        <v>20.7498358478441</v>
      </c>
      <c r="D77">
        <v>21.0829811741058</v>
      </c>
      <c r="E77">
        <v>21.41736032</v>
      </c>
      <c r="F77">
        <v>21.779749389999999</v>
      </c>
      <c r="G77">
        <v>20.911887050000001</v>
      </c>
      <c r="H77">
        <v>19.371308419999998</v>
      </c>
      <c r="I77">
        <v>19.690104170000001</v>
      </c>
      <c r="J77">
        <v>19.126802720000001</v>
      </c>
      <c r="K77">
        <v>19.254356300000001</v>
      </c>
      <c r="L77">
        <v>18.731032129999999</v>
      </c>
      <c r="M77">
        <v>18.61122172</v>
      </c>
      <c r="N77">
        <v>18.534251680000001</v>
      </c>
      <c r="O77">
        <v>18.368597529999999</v>
      </c>
      <c r="P77">
        <v>18.580374710000001</v>
      </c>
      <c r="Q77">
        <v>18.417651060000001</v>
      </c>
      <c r="R77">
        <v>18.29316914</v>
      </c>
      <c r="S77">
        <v>18.131004359999999</v>
      </c>
      <c r="T77">
        <v>18.242812199999999</v>
      </c>
      <c r="U77">
        <v>18.279034280000001</v>
      </c>
      <c r="V77">
        <v>18.363146489999998</v>
      </c>
      <c r="W77">
        <v>18.369587729999999</v>
      </c>
      <c r="X77">
        <v>18.193337549999999</v>
      </c>
      <c r="Y77">
        <v>17.97081244</v>
      </c>
      <c r="Z77">
        <v>17.794777939999999</v>
      </c>
      <c r="AA77">
        <v>17.643666870000001</v>
      </c>
      <c r="AB77">
        <v>17.521185410000001</v>
      </c>
      <c r="AC77">
        <v>17.427078470000001</v>
      </c>
      <c r="AD77">
        <v>17.254290180000002</v>
      </c>
      <c r="AE77">
        <v>17.098864290000002</v>
      </c>
      <c r="AF77">
        <v>16.967058059999999</v>
      </c>
      <c r="AG77">
        <v>16.850402070000001</v>
      </c>
      <c r="AH77">
        <v>16.737845700000001</v>
      </c>
      <c r="AI77">
        <v>16.723349120000002</v>
      </c>
      <c r="AJ77">
        <v>16.71645685</v>
      </c>
      <c r="AK77">
        <v>16.71585456</v>
      </c>
      <c r="AL77">
        <v>16.718113150000001</v>
      </c>
      <c r="AM77">
        <v>16.72056757</v>
      </c>
      <c r="AN77">
        <v>16.864959079999998</v>
      </c>
      <c r="AO77">
        <v>17.021008859999998</v>
      </c>
      <c r="AP77">
        <v>17.178540810000001</v>
      </c>
      <c r="AQ77">
        <v>17.336551490000002</v>
      </c>
      <c r="AR77">
        <v>17.492282230000001</v>
      </c>
      <c r="AS77">
        <v>17.747475860000002</v>
      </c>
      <c r="AT77">
        <v>18.00165045</v>
      </c>
      <c r="AU77">
        <v>18.254738459999999</v>
      </c>
      <c r="AV77">
        <v>18.505853850000001</v>
      </c>
      <c r="AW77">
        <v>18.757954489999999</v>
      </c>
    </row>
    <row r="78" spans="2:49" x14ac:dyDescent="0.25">
      <c r="B78" t="s">
        <v>370</v>
      </c>
      <c r="C78">
        <v>0.28090746897060498</v>
      </c>
      <c r="D78">
        <v>0.28541752924702302</v>
      </c>
      <c r="E78">
        <v>0.28999999999999998</v>
      </c>
      <c r="F78">
        <v>0.29591463699999998</v>
      </c>
      <c r="G78">
        <v>0.29704583000000001</v>
      </c>
      <c r="H78">
        <v>0.2844696759</v>
      </c>
      <c r="I78">
        <v>0.29971334039999997</v>
      </c>
      <c r="J78">
        <v>0.30528846700000001</v>
      </c>
      <c r="K78">
        <v>0.31419256709999999</v>
      </c>
      <c r="L78">
        <v>0.30378825520000002</v>
      </c>
      <c r="M78">
        <v>0.31091255439999999</v>
      </c>
      <c r="N78">
        <v>0.29752352789999997</v>
      </c>
      <c r="O78">
        <v>0.28078462310000002</v>
      </c>
      <c r="P78">
        <v>0.28723836720000001</v>
      </c>
      <c r="Q78">
        <v>0.29329043859999998</v>
      </c>
      <c r="R78">
        <v>0.29280610579999999</v>
      </c>
      <c r="S78">
        <v>0.29713429130000002</v>
      </c>
      <c r="T78">
        <v>0.29615985810000001</v>
      </c>
      <c r="U78">
        <v>0.29012545940000001</v>
      </c>
      <c r="V78">
        <v>0.28274549850000003</v>
      </c>
      <c r="W78">
        <v>0.27733949479999997</v>
      </c>
      <c r="X78">
        <v>0.27450465610000002</v>
      </c>
      <c r="Y78">
        <v>0.27389188840000001</v>
      </c>
      <c r="Z78">
        <v>0.27540044879999998</v>
      </c>
      <c r="AA78">
        <v>0.27812166630000001</v>
      </c>
      <c r="AB78">
        <v>0.28142734139999998</v>
      </c>
      <c r="AC78">
        <v>0.2851387017</v>
      </c>
      <c r="AD78">
        <v>0.28954588139999998</v>
      </c>
      <c r="AE78">
        <v>0.29491913289999999</v>
      </c>
      <c r="AF78">
        <v>0.30098839189999999</v>
      </c>
      <c r="AG78">
        <v>0.30766694150000001</v>
      </c>
      <c r="AH78">
        <v>0.3149401275</v>
      </c>
      <c r="AI78">
        <v>0.32236368920000003</v>
      </c>
      <c r="AJ78">
        <v>0.33001841809999999</v>
      </c>
      <c r="AK78">
        <v>0.33787738950000001</v>
      </c>
      <c r="AL78">
        <v>0.34597472350000003</v>
      </c>
      <c r="AM78">
        <v>0.35428449439999998</v>
      </c>
      <c r="AN78">
        <v>0.36362654519999998</v>
      </c>
      <c r="AO78">
        <v>0.37371020890000001</v>
      </c>
      <c r="AP78">
        <v>0.38421503369999999</v>
      </c>
      <c r="AQ78">
        <v>0.3949840926</v>
      </c>
      <c r="AR78">
        <v>0.40593773599999999</v>
      </c>
      <c r="AS78">
        <v>0.41693979279999999</v>
      </c>
      <c r="AT78">
        <v>0.42813012360000002</v>
      </c>
      <c r="AU78">
        <v>0.43953811650000002</v>
      </c>
      <c r="AV78">
        <v>0.45113849779999998</v>
      </c>
      <c r="AW78">
        <v>0.46290351870000002</v>
      </c>
    </row>
    <row r="79" spans="2:49" x14ac:dyDescent="0.25">
      <c r="B79" t="s">
        <v>371</v>
      </c>
      <c r="C79">
        <v>11.323476938849501</v>
      </c>
      <c r="D79">
        <v>11.5052790237851</v>
      </c>
      <c r="E79">
        <v>11.69</v>
      </c>
      <c r="F79">
        <v>11.76611115</v>
      </c>
      <c r="G79">
        <v>11.658579250000001</v>
      </c>
      <c r="H79">
        <v>10.214207050000001</v>
      </c>
      <c r="I79">
        <v>10.70125298</v>
      </c>
      <c r="J79">
        <v>11.13593303</v>
      </c>
      <c r="K79">
        <v>10.988966059999999</v>
      </c>
      <c r="L79">
        <v>10.80795133</v>
      </c>
      <c r="M79">
        <v>10.72971965</v>
      </c>
      <c r="N79">
        <v>10.53467642</v>
      </c>
      <c r="O79">
        <v>10.178851849999999</v>
      </c>
      <c r="P79">
        <v>10.19305662</v>
      </c>
      <c r="Q79">
        <v>10.08590594</v>
      </c>
      <c r="R79">
        <v>9.7183842869999904</v>
      </c>
      <c r="S79">
        <v>9.5137374549999905</v>
      </c>
      <c r="T79">
        <v>9.3668794389999999</v>
      </c>
      <c r="U79">
        <v>9.2396438629999995</v>
      </c>
      <c r="V79">
        <v>9.1412652189999903</v>
      </c>
      <c r="W79">
        <v>9.1058904110000007</v>
      </c>
      <c r="X79">
        <v>9.1353142720000005</v>
      </c>
      <c r="Y79">
        <v>9.1842230570000005</v>
      </c>
      <c r="Z79">
        <v>9.3024547450000004</v>
      </c>
      <c r="AA79">
        <v>9.4632874919999903</v>
      </c>
      <c r="AB79">
        <v>9.653479849</v>
      </c>
      <c r="AC79">
        <v>9.8677294589999995</v>
      </c>
      <c r="AD79">
        <v>10.041491450000001</v>
      </c>
      <c r="AE79">
        <v>10.241030220000001</v>
      </c>
      <c r="AF79">
        <v>10.460619230000001</v>
      </c>
      <c r="AG79">
        <v>10.69649186</v>
      </c>
      <c r="AH79">
        <v>10.945305790000001</v>
      </c>
      <c r="AI79">
        <v>11.20307461</v>
      </c>
      <c r="AJ79">
        <v>11.465842200000001</v>
      </c>
      <c r="AK79">
        <v>11.735108820000001</v>
      </c>
      <c r="AL79">
        <v>12.011513539999999</v>
      </c>
      <c r="AM79">
        <v>12.29454383</v>
      </c>
      <c r="AN79">
        <v>12.591240490000001</v>
      </c>
      <c r="AO79">
        <v>12.907309039999999</v>
      </c>
      <c r="AP79">
        <v>13.23372619</v>
      </c>
      <c r="AQ79">
        <v>13.56819409</v>
      </c>
      <c r="AR79">
        <v>13.90793487</v>
      </c>
      <c r="AS79">
        <v>14.25422184</v>
      </c>
      <c r="AT79">
        <v>14.60796777</v>
      </c>
      <c r="AU79">
        <v>14.97047397</v>
      </c>
      <c r="AV79">
        <v>15.34083062</v>
      </c>
      <c r="AW79">
        <v>15.72045951</v>
      </c>
    </row>
    <row r="80" spans="2:49" x14ac:dyDescent="0.25">
      <c r="B80" t="s">
        <v>372</v>
      </c>
      <c r="C80">
        <v>12.401465507675301</v>
      </c>
      <c r="D80">
        <v>12.6005750477687</v>
      </c>
      <c r="E80">
        <v>12.802881360000001</v>
      </c>
      <c r="F80">
        <v>12.95784132</v>
      </c>
      <c r="G80">
        <v>13.37001938</v>
      </c>
      <c r="H80">
        <v>13.07159059</v>
      </c>
      <c r="I80">
        <v>13.423719869999999</v>
      </c>
      <c r="J80">
        <v>13.821384399999999</v>
      </c>
      <c r="K80">
        <v>14.148305239999999</v>
      </c>
      <c r="L80">
        <v>14.19112217</v>
      </c>
      <c r="M80">
        <v>14.1608339</v>
      </c>
      <c r="N80">
        <v>13.96593201</v>
      </c>
      <c r="O80">
        <v>13.88410442</v>
      </c>
      <c r="P80">
        <v>14.10650203</v>
      </c>
      <c r="Q80">
        <v>14.470968940000001</v>
      </c>
      <c r="R80">
        <v>14.464619989999999</v>
      </c>
      <c r="S80">
        <v>14.57237136</v>
      </c>
      <c r="T80">
        <v>14.42425358</v>
      </c>
      <c r="U80">
        <v>14.314783329999999</v>
      </c>
      <c r="V80">
        <v>14.157685770000001</v>
      </c>
      <c r="W80">
        <v>14.07999145</v>
      </c>
      <c r="X80">
        <v>14.03408604</v>
      </c>
      <c r="Y80">
        <v>13.988811780000001</v>
      </c>
      <c r="Z80">
        <v>13.97906263</v>
      </c>
      <c r="AA80">
        <v>13.98973318</v>
      </c>
      <c r="AB80">
        <v>14.00939741</v>
      </c>
      <c r="AC80">
        <v>14.03649349</v>
      </c>
      <c r="AD80">
        <v>14.085379980000001</v>
      </c>
      <c r="AE80">
        <v>14.146275259999999</v>
      </c>
      <c r="AF80">
        <v>14.21600387</v>
      </c>
      <c r="AG80">
        <v>14.29420082</v>
      </c>
      <c r="AH80">
        <v>14.379712</v>
      </c>
      <c r="AI80">
        <v>14.46492508</v>
      </c>
      <c r="AJ80">
        <v>14.55069847</v>
      </c>
      <c r="AK80">
        <v>14.63747409</v>
      </c>
      <c r="AL80">
        <v>14.725529030000001</v>
      </c>
      <c r="AM80">
        <v>14.81290463</v>
      </c>
      <c r="AN80">
        <v>14.9135977</v>
      </c>
      <c r="AO80">
        <v>15.01199229</v>
      </c>
      <c r="AP80">
        <v>15.10546766</v>
      </c>
      <c r="AQ80">
        <v>15.193396870000001</v>
      </c>
      <c r="AR80">
        <v>15.274432559999999</v>
      </c>
      <c r="AS80">
        <v>15.34628801</v>
      </c>
      <c r="AT80">
        <v>15.41227993</v>
      </c>
      <c r="AU80">
        <v>15.470417660000001</v>
      </c>
      <c r="AV80">
        <v>15.51962861</v>
      </c>
      <c r="AW80">
        <v>15.570374449999999</v>
      </c>
    </row>
    <row r="81" spans="2:49" x14ac:dyDescent="0.25">
      <c r="B81" t="s">
        <v>373</v>
      </c>
      <c r="C81">
        <v>10.826676236859401</v>
      </c>
      <c r="D81">
        <v>11.000502025829901</v>
      </c>
      <c r="E81">
        <v>11.17711864</v>
      </c>
      <c r="F81">
        <v>11.64057536</v>
      </c>
      <c r="G81">
        <v>12.14517655</v>
      </c>
      <c r="H81">
        <v>11.420486779999999</v>
      </c>
      <c r="I81">
        <v>11.92082821</v>
      </c>
      <c r="J81">
        <v>12.51236881</v>
      </c>
      <c r="K81">
        <v>12.89541373</v>
      </c>
      <c r="L81">
        <v>12.97279314</v>
      </c>
      <c r="M81">
        <v>12.99732799</v>
      </c>
      <c r="N81">
        <v>12.8071982</v>
      </c>
      <c r="O81">
        <v>12.260520919999999</v>
      </c>
      <c r="P81">
        <v>12.194722560000001</v>
      </c>
      <c r="Q81">
        <v>12.40706726</v>
      </c>
      <c r="R81">
        <v>12.277063030000001</v>
      </c>
      <c r="S81">
        <v>12.15711816</v>
      </c>
      <c r="T81">
        <v>12.16774457</v>
      </c>
      <c r="U81">
        <v>11.95586061</v>
      </c>
      <c r="V81">
        <v>11.642253309999999</v>
      </c>
      <c r="W81">
        <v>11.53703483</v>
      </c>
      <c r="X81">
        <v>11.568226770000001</v>
      </c>
      <c r="Y81">
        <v>11.66972015</v>
      </c>
      <c r="Z81">
        <v>11.80333688</v>
      </c>
      <c r="AA81">
        <v>11.942017119999999</v>
      </c>
      <c r="AB81">
        <v>12.06797167</v>
      </c>
      <c r="AC81">
        <v>12.17919403</v>
      </c>
      <c r="AD81">
        <v>12.29428133</v>
      </c>
      <c r="AE81">
        <v>12.411867060000001</v>
      </c>
      <c r="AF81">
        <v>12.529450750000001</v>
      </c>
      <c r="AG81">
        <v>12.64685412</v>
      </c>
      <c r="AH81">
        <v>12.76188001</v>
      </c>
      <c r="AI81">
        <v>12.867240349999999</v>
      </c>
      <c r="AJ81">
        <v>12.96323761</v>
      </c>
      <c r="AK81">
        <v>13.049846130000001</v>
      </c>
      <c r="AL81">
        <v>13.128843509999999</v>
      </c>
      <c r="AM81">
        <v>13.200029349999999</v>
      </c>
      <c r="AN81">
        <v>13.1988816</v>
      </c>
      <c r="AO81">
        <v>13.17220354</v>
      </c>
      <c r="AP81">
        <v>13.13598758</v>
      </c>
      <c r="AQ81">
        <v>13.094879260000001</v>
      </c>
      <c r="AR81">
        <v>13.05052922</v>
      </c>
      <c r="AS81">
        <v>12.9983757</v>
      </c>
      <c r="AT81">
        <v>12.943971380000001</v>
      </c>
      <c r="AU81">
        <v>12.88832906</v>
      </c>
      <c r="AV81">
        <v>12.83072035</v>
      </c>
      <c r="AW81">
        <v>12.769027319999999</v>
      </c>
    </row>
    <row r="82" spans="2:49" x14ac:dyDescent="0.25">
      <c r="B82" t="s">
        <v>374</v>
      </c>
      <c r="C82">
        <v>4.42659733299524E-4</v>
      </c>
      <c r="D82">
        <v>4.4976677849999601E-4</v>
      </c>
      <c r="E82">
        <v>4.5698792999999998E-4</v>
      </c>
      <c r="F82">
        <v>1.14803883E-3</v>
      </c>
      <c r="G82">
        <v>2.19669875E-3</v>
      </c>
      <c r="H82">
        <v>3.8882073700000001E-3</v>
      </c>
      <c r="I82">
        <v>6.1755926699999996E-3</v>
      </c>
      <c r="J82">
        <v>9.1783771800000007E-3</v>
      </c>
      <c r="K82">
        <v>1.26925327E-2</v>
      </c>
      <c r="L82">
        <v>1.7158665900000002E-2</v>
      </c>
      <c r="M82">
        <v>2.3113990000000001E-2</v>
      </c>
      <c r="N82">
        <v>3.0270977500000001E-2</v>
      </c>
      <c r="O82">
        <v>4.0141842599999998E-2</v>
      </c>
      <c r="P82">
        <v>5.3016641599999997E-2</v>
      </c>
      <c r="Q82">
        <v>6.9591057900000003E-2</v>
      </c>
      <c r="R82">
        <v>9.0625905399999998E-2</v>
      </c>
      <c r="S82">
        <v>0.1141214809</v>
      </c>
      <c r="T82">
        <v>0.14018689579999999</v>
      </c>
      <c r="U82">
        <v>0.17155834389999999</v>
      </c>
      <c r="V82">
        <v>0.21085131830000001</v>
      </c>
      <c r="W82">
        <v>0.25712062219999998</v>
      </c>
      <c r="X82">
        <v>0.31038991449999997</v>
      </c>
      <c r="Y82">
        <v>0.37858031520000002</v>
      </c>
      <c r="Z82">
        <v>0.46048276040000002</v>
      </c>
      <c r="AA82">
        <v>0.553665984</v>
      </c>
      <c r="AB82">
        <v>0.65635562400000003</v>
      </c>
      <c r="AC82">
        <v>0.76712982070000002</v>
      </c>
      <c r="AD82">
        <v>0.88468173189999999</v>
      </c>
      <c r="AE82">
        <v>1.004929229</v>
      </c>
      <c r="AF82">
        <v>1.126833145</v>
      </c>
      <c r="AG82">
        <v>1.2513543920000001</v>
      </c>
      <c r="AH82">
        <v>1.3762420070000001</v>
      </c>
      <c r="AI82">
        <v>1.501829391</v>
      </c>
      <c r="AJ82">
        <v>1.6316403159999999</v>
      </c>
      <c r="AK82">
        <v>1.7635989489999999</v>
      </c>
      <c r="AL82">
        <v>1.8965805039999999</v>
      </c>
      <c r="AM82">
        <v>2.0298599859999999</v>
      </c>
      <c r="AN82">
        <v>2.1624322309999999</v>
      </c>
      <c r="AO82">
        <v>2.2935717690000001</v>
      </c>
      <c r="AP82">
        <v>2.423741207</v>
      </c>
      <c r="AQ82">
        <v>2.5530528339999998</v>
      </c>
      <c r="AR82">
        <v>2.6814046060000001</v>
      </c>
      <c r="AS82">
        <v>2.8086700740000001</v>
      </c>
      <c r="AT82">
        <v>2.9340873730000001</v>
      </c>
      <c r="AU82">
        <v>3.0578157099999999</v>
      </c>
      <c r="AV82">
        <v>3.1798229999999998</v>
      </c>
      <c r="AW82">
        <v>3.300146931</v>
      </c>
    </row>
    <row r="83" spans="2:49" x14ac:dyDescent="0.25">
      <c r="B83" t="s">
        <v>375</v>
      </c>
      <c r="C83">
        <v>1.1996237928359601</v>
      </c>
      <c r="D83">
        <v>1.2188841408592499</v>
      </c>
      <c r="E83">
        <v>1.238453217</v>
      </c>
      <c r="F83">
        <v>1.277506544</v>
      </c>
      <c r="G83">
        <v>1.250257258</v>
      </c>
      <c r="H83">
        <v>1.1112460280000001</v>
      </c>
      <c r="I83">
        <v>1.1643391830000001</v>
      </c>
      <c r="J83">
        <v>1.1813520209999999</v>
      </c>
      <c r="K83">
        <v>1.198691827</v>
      </c>
      <c r="L83">
        <v>1.2057089249999999</v>
      </c>
      <c r="M83">
        <v>1.213677632</v>
      </c>
      <c r="N83">
        <v>1.210814058</v>
      </c>
      <c r="O83">
        <v>1.214608181</v>
      </c>
      <c r="P83">
        <v>1.279236831</v>
      </c>
      <c r="Q83">
        <v>1.3072891689999999</v>
      </c>
      <c r="R83">
        <v>1.3497772459999999</v>
      </c>
      <c r="S83">
        <v>1.3621153079999999</v>
      </c>
      <c r="T83">
        <v>1.3768031549999999</v>
      </c>
      <c r="U83">
        <v>1.38122608</v>
      </c>
      <c r="V83">
        <v>1.3822904199999999</v>
      </c>
      <c r="W83">
        <v>1.380899783</v>
      </c>
      <c r="X83">
        <v>1.4063336049999999</v>
      </c>
      <c r="Y83">
        <v>1.451248697</v>
      </c>
      <c r="Z83">
        <v>1.4981728569999999</v>
      </c>
      <c r="AA83">
        <v>1.547367792</v>
      </c>
      <c r="AB83">
        <v>1.598697874</v>
      </c>
      <c r="AC83">
        <v>1.652423441</v>
      </c>
      <c r="AD83">
        <v>1.7252899799999999</v>
      </c>
      <c r="AE83">
        <v>1.798638247</v>
      </c>
      <c r="AF83">
        <v>1.877175861</v>
      </c>
      <c r="AG83">
        <v>1.959859099</v>
      </c>
      <c r="AH83">
        <v>2.0426804430000001</v>
      </c>
      <c r="AI83">
        <v>2.1229706990000001</v>
      </c>
      <c r="AJ83">
        <v>2.2052829040000002</v>
      </c>
      <c r="AK83">
        <v>2.2901292020000001</v>
      </c>
      <c r="AL83">
        <v>2.3776337710000002</v>
      </c>
      <c r="AM83">
        <v>2.467667193</v>
      </c>
      <c r="AN83">
        <v>2.528681191</v>
      </c>
      <c r="AO83">
        <v>2.5939230549999999</v>
      </c>
      <c r="AP83">
        <v>2.6617123930000002</v>
      </c>
      <c r="AQ83">
        <v>2.7315281100000002</v>
      </c>
      <c r="AR83">
        <v>2.8028149889999998</v>
      </c>
      <c r="AS83">
        <v>2.8519844239999999</v>
      </c>
      <c r="AT83">
        <v>2.9018837350000002</v>
      </c>
      <c r="AU83">
        <v>2.9524045330000002</v>
      </c>
      <c r="AV83">
        <v>3.0032997410000002</v>
      </c>
      <c r="AW83">
        <v>3.0547760369999999</v>
      </c>
    </row>
    <row r="84" spans="2:49" x14ac:dyDescent="0.25">
      <c r="B84" t="s">
        <v>376</v>
      </c>
      <c r="C84">
        <v>0.33902625565417799</v>
      </c>
      <c r="D84">
        <v>0.34446943184985501</v>
      </c>
      <c r="E84">
        <v>0.35</v>
      </c>
      <c r="F84">
        <v>0.35779393949999999</v>
      </c>
      <c r="G84">
        <v>0.35029398229999997</v>
      </c>
      <c r="H84">
        <v>0.34242850740000003</v>
      </c>
      <c r="I84">
        <v>0.3591112749</v>
      </c>
      <c r="J84">
        <v>0.35573891050000001</v>
      </c>
      <c r="K84">
        <v>0.35181124670000002</v>
      </c>
      <c r="L84">
        <v>0.33351976840000003</v>
      </c>
      <c r="M84">
        <v>0.33901848919999999</v>
      </c>
      <c r="N84">
        <v>0.32802154690000002</v>
      </c>
      <c r="O84">
        <v>0.31481209929999998</v>
      </c>
      <c r="P84">
        <v>0.31943170310000002</v>
      </c>
      <c r="Q84">
        <v>0.3129284739</v>
      </c>
      <c r="R84">
        <v>0.30530289830000001</v>
      </c>
      <c r="S84">
        <v>0.30267098590000002</v>
      </c>
      <c r="T84">
        <v>0.30175118379999999</v>
      </c>
      <c r="U84">
        <v>0.30177147739999999</v>
      </c>
      <c r="V84">
        <v>0.30374949089999997</v>
      </c>
      <c r="W84">
        <v>0.30502170229999997</v>
      </c>
      <c r="X84">
        <v>0.30604996649999999</v>
      </c>
      <c r="Y84">
        <v>0.3091635023</v>
      </c>
      <c r="Z84">
        <v>0.3127074306</v>
      </c>
      <c r="AA84">
        <v>0.31599772650000002</v>
      </c>
      <c r="AB84">
        <v>0.31908871389999999</v>
      </c>
      <c r="AC84">
        <v>0.32214445629999999</v>
      </c>
      <c r="AD84">
        <v>0.32508544379999998</v>
      </c>
      <c r="AE84">
        <v>0.32844721939999999</v>
      </c>
      <c r="AF84">
        <v>0.3321147472</v>
      </c>
      <c r="AG84">
        <v>0.33602531889999998</v>
      </c>
      <c r="AH84">
        <v>0.3402496404</v>
      </c>
      <c r="AI84">
        <v>0.34464587540000002</v>
      </c>
      <c r="AJ84">
        <v>0.34930059569999999</v>
      </c>
      <c r="AK84">
        <v>0.35414712809999999</v>
      </c>
      <c r="AL84">
        <v>0.35910939580000001</v>
      </c>
      <c r="AM84">
        <v>0.36414861380000002</v>
      </c>
      <c r="AN84">
        <v>0.36933561440000001</v>
      </c>
      <c r="AO84">
        <v>0.37460874970000002</v>
      </c>
      <c r="AP84">
        <v>0.37982548789999998</v>
      </c>
      <c r="AQ84">
        <v>0.38498015429999999</v>
      </c>
      <c r="AR84">
        <v>0.39006359169999999</v>
      </c>
      <c r="AS84">
        <v>0.3952254623</v>
      </c>
      <c r="AT84">
        <v>0.40032668020000001</v>
      </c>
      <c r="AU84">
        <v>0.40535134509999998</v>
      </c>
      <c r="AV84">
        <v>0.41032356780000001</v>
      </c>
      <c r="AW84">
        <v>0.41533871919999998</v>
      </c>
    </row>
    <row r="85" spans="2:49" x14ac:dyDescent="0.25">
      <c r="B85" t="s">
        <v>377</v>
      </c>
      <c r="C85">
        <v>12.8442518570697</v>
      </c>
      <c r="D85">
        <v>13.0504704752259</v>
      </c>
      <c r="E85">
        <v>13.26</v>
      </c>
      <c r="F85">
        <v>13.41517442</v>
      </c>
      <c r="G85">
        <v>12.97392002</v>
      </c>
      <c r="H85">
        <v>11.74038625</v>
      </c>
      <c r="I85">
        <v>12.114588680000001</v>
      </c>
      <c r="J85">
        <v>12.289362949999999</v>
      </c>
      <c r="K85">
        <v>11.685721940000001</v>
      </c>
      <c r="L85">
        <v>11.30451105</v>
      </c>
      <c r="M85">
        <v>11.18913809</v>
      </c>
      <c r="N85">
        <v>11.126873959999999</v>
      </c>
      <c r="O85">
        <v>11.35582514</v>
      </c>
      <c r="P85">
        <v>11.75702879</v>
      </c>
      <c r="Q85">
        <v>11.715136340000001</v>
      </c>
      <c r="R85">
        <v>11.59487494</v>
      </c>
      <c r="S85">
        <v>11.56995485</v>
      </c>
      <c r="T85">
        <v>11.48863577</v>
      </c>
      <c r="U85">
        <v>11.47705807</v>
      </c>
      <c r="V85">
        <v>11.576604339999999</v>
      </c>
      <c r="W85">
        <v>11.647535599999999</v>
      </c>
      <c r="X85">
        <v>11.705982499999999</v>
      </c>
      <c r="Y85">
        <v>11.821264060000001</v>
      </c>
      <c r="Z85">
        <v>11.98810819</v>
      </c>
      <c r="AA85">
        <v>12.15972335</v>
      </c>
      <c r="AB85">
        <v>12.340655509999999</v>
      </c>
      <c r="AC85">
        <v>12.5366874</v>
      </c>
      <c r="AD85">
        <v>12.63816924</v>
      </c>
      <c r="AE85" s="100">
        <v>12.75200774</v>
      </c>
      <c r="AF85" s="100">
        <v>12.876089110000001</v>
      </c>
      <c r="AG85">
        <v>13.006992759999999</v>
      </c>
      <c r="AH85">
        <v>13.14488598</v>
      </c>
      <c r="AI85">
        <v>13.294040750000001</v>
      </c>
      <c r="AJ85" s="100">
        <v>13.4506584</v>
      </c>
      <c r="AK85">
        <v>13.61531783</v>
      </c>
      <c r="AL85">
        <v>13.78374571</v>
      </c>
      <c r="AM85">
        <v>13.95448055</v>
      </c>
      <c r="AN85">
        <v>14.103585369999999</v>
      </c>
      <c r="AO85">
        <v>14.25109994</v>
      </c>
      <c r="AP85">
        <v>14.392497179999999</v>
      </c>
      <c r="AQ85">
        <v>14.531276849999999</v>
      </c>
      <c r="AR85">
        <v>14.66603623</v>
      </c>
      <c r="AS85">
        <v>14.80753268</v>
      </c>
      <c r="AT85">
        <v>14.94696568</v>
      </c>
      <c r="AU85">
        <v>15.08463193</v>
      </c>
      <c r="AV85">
        <v>15.22145291</v>
      </c>
      <c r="AW85">
        <v>15.365217100000001</v>
      </c>
    </row>
    <row r="86" spans="2:49" x14ac:dyDescent="0.25">
      <c r="B86" t="s">
        <v>378</v>
      </c>
      <c r="C86" s="100">
        <v>17.113958899133198</v>
      </c>
      <c r="D86">
        <v>17.388729044925601</v>
      </c>
      <c r="E86">
        <v>17.667910710000001</v>
      </c>
      <c r="F86">
        <v>17.617929019999998</v>
      </c>
      <c r="G86" s="100">
        <v>17.328080459999999</v>
      </c>
      <c r="H86">
        <v>17.126170689999999</v>
      </c>
      <c r="I86">
        <v>17.117276050000001</v>
      </c>
      <c r="J86">
        <v>16.816476640000001</v>
      </c>
      <c r="K86" s="100">
        <v>16.261820289999999</v>
      </c>
      <c r="L86" s="100">
        <v>15.815590909999999</v>
      </c>
      <c r="M86" s="100">
        <v>15.45975848</v>
      </c>
      <c r="N86">
        <v>15.162121170000001</v>
      </c>
      <c r="O86">
        <v>15.082499930000001</v>
      </c>
      <c r="P86">
        <v>14.90440355</v>
      </c>
      <c r="Q86">
        <v>14.428377960000001</v>
      </c>
      <c r="R86">
        <v>13.93475087</v>
      </c>
      <c r="S86">
        <v>13.46884122</v>
      </c>
      <c r="T86">
        <v>13.11949287</v>
      </c>
      <c r="U86">
        <v>13.021876320000001</v>
      </c>
      <c r="V86">
        <v>12.918072280000001</v>
      </c>
      <c r="W86">
        <v>12.680437100000001</v>
      </c>
      <c r="X86">
        <v>12.38778503</v>
      </c>
      <c r="Y86">
        <v>12.18955223</v>
      </c>
      <c r="Z86">
        <v>11.9480194</v>
      </c>
      <c r="AA86">
        <v>11.70212035</v>
      </c>
      <c r="AB86">
        <v>11.473395350000001</v>
      </c>
      <c r="AC86">
        <v>11.26183586</v>
      </c>
      <c r="AD86">
        <v>11.05215769</v>
      </c>
      <c r="AE86">
        <v>10.852638239999999</v>
      </c>
      <c r="AF86">
        <v>10.663725100000001</v>
      </c>
      <c r="AG86">
        <v>10.482319</v>
      </c>
      <c r="AH86">
        <v>10.30945273</v>
      </c>
      <c r="AI86">
        <v>10.152386630000001</v>
      </c>
      <c r="AJ86">
        <v>10.00482294</v>
      </c>
      <c r="AK86">
        <v>9.8642302920000002</v>
      </c>
      <c r="AL86">
        <v>9.7268657059999999</v>
      </c>
      <c r="AM86">
        <v>9.5924958409999999</v>
      </c>
      <c r="AN86">
        <v>9.4459758659999995</v>
      </c>
      <c r="AO86">
        <v>9.2951964109999903</v>
      </c>
      <c r="AP86">
        <v>9.1409251620000003</v>
      </c>
      <c r="AQ86">
        <v>8.9849861180000001</v>
      </c>
      <c r="AR86">
        <v>8.8273995359999997</v>
      </c>
      <c r="AS86">
        <v>8.6748829599999997</v>
      </c>
      <c r="AT86">
        <v>8.5170208709999997</v>
      </c>
      <c r="AU86">
        <v>8.3551799819999903</v>
      </c>
      <c r="AV86">
        <v>8.1910523479999995</v>
      </c>
      <c r="AW86">
        <v>8.0311456969999995</v>
      </c>
    </row>
    <row r="87" spans="2:49" x14ac:dyDescent="0.25">
      <c r="B87" t="s">
        <v>379</v>
      </c>
      <c r="C87" s="100">
        <v>5.6395460874857797</v>
      </c>
      <c r="D87" s="100">
        <v>5.7300908240832298</v>
      </c>
      <c r="E87" s="100">
        <v>5.8220892859999998</v>
      </c>
      <c r="F87">
        <v>6.165708779</v>
      </c>
      <c r="G87">
        <v>6.4227209240000001</v>
      </c>
      <c r="H87">
        <v>6.5550851689999998</v>
      </c>
      <c r="I87">
        <v>6.9905737009999998</v>
      </c>
      <c r="J87">
        <v>7.3000298289999996</v>
      </c>
      <c r="K87">
        <v>7.4108417920000003</v>
      </c>
      <c r="L87">
        <v>7.5497808510000004</v>
      </c>
      <c r="M87">
        <v>7.791127736</v>
      </c>
      <c r="N87">
        <v>8.1521604480000001</v>
      </c>
      <c r="O87">
        <v>8.1482947509999999</v>
      </c>
      <c r="P87">
        <v>8.002584251</v>
      </c>
      <c r="Q87">
        <v>7.6138927890000003</v>
      </c>
      <c r="R87">
        <v>7.2044471620000001</v>
      </c>
      <c r="S87">
        <v>6.8143133850000002</v>
      </c>
      <c r="T87">
        <v>6.6952024960000003</v>
      </c>
      <c r="U87">
        <v>6.617292752</v>
      </c>
      <c r="V87">
        <v>6.5748353079999999</v>
      </c>
      <c r="W87">
        <v>6.5660973939999998</v>
      </c>
      <c r="X87">
        <v>6.5638372650000001</v>
      </c>
      <c r="Y87">
        <v>6.6283654189999996</v>
      </c>
      <c r="Z87">
        <v>6.6801356759999999</v>
      </c>
      <c r="AA87">
        <v>6.7030020080000003</v>
      </c>
      <c r="AB87">
        <v>6.7020756459999999</v>
      </c>
      <c r="AC87">
        <v>6.6846830319999997</v>
      </c>
      <c r="AD87">
        <v>6.6534006789999998</v>
      </c>
      <c r="AE87">
        <v>6.6135152939999999</v>
      </c>
      <c r="AF87">
        <v>6.5684639770000004</v>
      </c>
      <c r="AG87">
        <v>6.519336419</v>
      </c>
      <c r="AH87">
        <v>6.4671731939999999</v>
      </c>
      <c r="AI87">
        <v>6.4156301689999999</v>
      </c>
      <c r="AJ87">
        <v>6.3644987190000002</v>
      </c>
      <c r="AK87">
        <v>6.3126923269999997</v>
      </c>
      <c r="AL87">
        <v>6.2587923590000001</v>
      </c>
      <c r="AM87">
        <v>6.2024826300000004</v>
      </c>
      <c r="AN87">
        <v>6.1070424609999998</v>
      </c>
      <c r="AO87">
        <v>5.9960985850000004</v>
      </c>
      <c r="AP87">
        <v>5.87955264</v>
      </c>
      <c r="AQ87">
        <v>5.7619069759999997</v>
      </c>
      <c r="AR87">
        <v>5.6449703060000003</v>
      </c>
      <c r="AS87">
        <v>5.5302545099999998</v>
      </c>
      <c r="AT87">
        <v>5.4162042169999998</v>
      </c>
      <c r="AU87" s="100">
        <v>5.3028987079999998</v>
      </c>
      <c r="AV87" s="100">
        <v>5.1908948879999999</v>
      </c>
      <c r="AW87">
        <v>5.0809909150000001</v>
      </c>
    </row>
    <row r="88" spans="2:49" x14ac:dyDescent="0.25">
      <c r="B88" t="s">
        <v>380</v>
      </c>
      <c r="C88" s="100">
        <v>1.0609788529198101E-6</v>
      </c>
      <c r="D88" s="100">
        <v>1.0780132115867701E-6</v>
      </c>
      <c r="E88" s="100">
        <v>1.0953210600000001E-6</v>
      </c>
      <c r="F88" s="100">
        <v>1.39188985E-6</v>
      </c>
      <c r="G88" s="100">
        <v>2.81675259E-6</v>
      </c>
      <c r="H88" s="100">
        <v>4.1107740100000001E-6</v>
      </c>
      <c r="I88" s="100">
        <v>5.4975605800000003E-6</v>
      </c>
      <c r="J88" s="100">
        <v>7.27532107E-6</v>
      </c>
      <c r="K88" s="100">
        <v>9.0101194000000004E-6</v>
      </c>
      <c r="L88" s="100">
        <v>1.0579743000000001E-5</v>
      </c>
      <c r="M88" s="100">
        <v>1.20902505E-5</v>
      </c>
      <c r="N88" s="100">
        <v>1.3040384700000001E-5</v>
      </c>
      <c r="O88" s="100">
        <v>1.38936148E-5</v>
      </c>
      <c r="P88" s="100">
        <v>1.4639009499999999E-5</v>
      </c>
      <c r="Q88" s="100">
        <v>1.59942253E-5</v>
      </c>
      <c r="R88" s="100">
        <v>1.7367714499999999E-5</v>
      </c>
      <c r="S88" s="100">
        <v>1.9022006400000001E-5</v>
      </c>
      <c r="T88" s="100">
        <v>2.0248920500000001E-5</v>
      </c>
      <c r="U88" s="100">
        <v>2.2111940299999998E-5</v>
      </c>
      <c r="V88" s="100">
        <v>2.4349837900000001E-5</v>
      </c>
      <c r="W88" s="100">
        <v>2.6576588300000001E-5</v>
      </c>
      <c r="X88" s="100">
        <v>2.8750633199999999E-5</v>
      </c>
      <c r="Y88" s="100">
        <v>3.1386250600000001E-5</v>
      </c>
      <c r="Z88" s="100">
        <v>3.4109102300000002E-5</v>
      </c>
      <c r="AA88" s="100">
        <v>3.6764886399999999E-5</v>
      </c>
      <c r="AB88" s="100">
        <v>3.9280626100000001E-5</v>
      </c>
      <c r="AC88" s="100">
        <v>4.16278074E-5</v>
      </c>
      <c r="AD88" s="100">
        <v>4.3788048E-5</v>
      </c>
      <c r="AE88" s="100">
        <v>4.5529309299999997E-5</v>
      </c>
      <c r="AF88" s="100">
        <v>4.70107653E-5</v>
      </c>
      <c r="AG88" s="100">
        <v>4.83025294E-5</v>
      </c>
      <c r="AH88" s="100">
        <v>4.92307766E-5</v>
      </c>
      <c r="AI88" s="100">
        <v>5.0160275499999998E-5</v>
      </c>
      <c r="AJ88" s="100">
        <v>5.1030586499999999E-5</v>
      </c>
      <c r="AK88" s="100">
        <v>5.1822601299999998E-5</v>
      </c>
      <c r="AL88" s="100">
        <v>5.2535928699999997E-5</v>
      </c>
      <c r="AM88" s="100">
        <v>5.3175979400000003E-5</v>
      </c>
      <c r="AN88" s="100">
        <v>5.3733617699999998E-5</v>
      </c>
      <c r="AO88" s="100">
        <v>5.4242226600000001E-5</v>
      </c>
      <c r="AP88" s="100">
        <v>5.4720085900000002E-5</v>
      </c>
      <c r="AQ88" s="100">
        <v>5.5178552000000003E-5</v>
      </c>
      <c r="AR88" s="100">
        <v>5.56248743E-5</v>
      </c>
      <c r="AS88" s="100">
        <v>5.6050407099999999E-5</v>
      </c>
      <c r="AT88" s="100">
        <v>5.6472532799999999E-5</v>
      </c>
      <c r="AU88" s="100">
        <v>5.6899957400000003E-5</v>
      </c>
      <c r="AV88" s="100">
        <v>5.7337522399999998E-5</v>
      </c>
      <c r="AW88" s="100">
        <v>5.7790259000000003E-5</v>
      </c>
    </row>
    <row r="89" spans="2:49" x14ac:dyDescent="0.25">
      <c r="B89" t="s">
        <v>381</v>
      </c>
      <c r="C89">
        <v>0.26347077198670499</v>
      </c>
      <c r="D89">
        <v>0.26770088045298701</v>
      </c>
      <c r="E89">
        <v>0.27199883920000001</v>
      </c>
      <c r="F89">
        <v>0.29496248260000002</v>
      </c>
      <c r="G89">
        <v>0.2831460865</v>
      </c>
      <c r="H89">
        <v>0.23130189079999999</v>
      </c>
      <c r="I89">
        <v>0.25473431639999999</v>
      </c>
      <c r="J89">
        <v>0.2530340224</v>
      </c>
      <c r="K89">
        <v>0.26861571200000001</v>
      </c>
      <c r="L89">
        <v>0.26198686180000003</v>
      </c>
      <c r="M89">
        <v>0.25656264810000001</v>
      </c>
      <c r="N89">
        <v>0.25119208259999998</v>
      </c>
      <c r="O89">
        <v>0.2422021355</v>
      </c>
      <c r="P89">
        <v>0.25172119139999999</v>
      </c>
      <c r="Q89">
        <v>0.26383550760000002</v>
      </c>
      <c r="R89">
        <v>0.27657180320000002</v>
      </c>
      <c r="S89">
        <v>0.29556909590000002</v>
      </c>
      <c r="T89">
        <v>0.35781518429999998</v>
      </c>
      <c r="U89">
        <v>0.40918103719999999</v>
      </c>
      <c r="V89">
        <v>0.4528747199</v>
      </c>
      <c r="W89">
        <v>0.48777966039999998</v>
      </c>
      <c r="X89">
        <v>0.61788497220000005</v>
      </c>
      <c r="Y89">
        <v>0.75452109769999998</v>
      </c>
      <c r="Z89">
        <v>0.89183585970000001</v>
      </c>
      <c r="AA89">
        <v>1.0299299799999999</v>
      </c>
      <c r="AB89">
        <v>1.1698475129999999</v>
      </c>
      <c r="AC89">
        <v>1.312540788</v>
      </c>
      <c r="AD89">
        <v>1.4838073060000001</v>
      </c>
      <c r="AE89">
        <v>1.657997191</v>
      </c>
      <c r="AF89">
        <v>1.8372105809999999</v>
      </c>
      <c r="AG89">
        <v>2.021369655</v>
      </c>
      <c r="AH89">
        <v>2.2092145919999999</v>
      </c>
      <c r="AI89">
        <v>2.359175182</v>
      </c>
      <c r="AJ89">
        <v>2.5139261419999999</v>
      </c>
      <c r="AK89">
        <v>2.673698946</v>
      </c>
      <c r="AL89">
        <v>2.83827864</v>
      </c>
      <c r="AM89">
        <v>3.0074453490000002</v>
      </c>
      <c r="AN89">
        <v>3.09843578</v>
      </c>
      <c r="AO89">
        <v>3.1940713660000002</v>
      </c>
      <c r="AP89">
        <v>3.2923596279999998</v>
      </c>
      <c r="AQ89">
        <v>3.3930043649999999</v>
      </c>
      <c r="AR89">
        <v>3.4953909300000001</v>
      </c>
      <c r="AS89">
        <v>3.5505021870000002</v>
      </c>
      <c r="AT89">
        <v>3.6057999440000001</v>
      </c>
      <c r="AU89">
        <v>3.6611222589999999</v>
      </c>
      <c r="AV89">
        <v>3.7162056589999999</v>
      </c>
      <c r="AW89">
        <v>3.7715975429999999</v>
      </c>
    </row>
    <row r="90" spans="2:49" x14ac:dyDescent="0.25">
      <c r="B90" t="s">
        <v>81</v>
      </c>
      <c r="C90">
        <v>2318131524.4374599</v>
      </c>
      <c r="D90">
        <v>2355349875.8831902</v>
      </c>
      <c r="E90" s="100">
        <v>2393165780</v>
      </c>
      <c r="F90" s="100">
        <v>2417743066</v>
      </c>
      <c r="G90" s="100">
        <v>2442572755</v>
      </c>
      <c r="H90">
        <v>2467657440</v>
      </c>
      <c r="I90" s="100">
        <v>2492999739</v>
      </c>
      <c r="J90" s="100">
        <v>2518602297</v>
      </c>
      <c r="K90" s="100">
        <v>2544467789</v>
      </c>
      <c r="L90" s="100">
        <v>2570598913</v>
      </c>
      <c r="M90" s="100">
        <v>2596998398</v>
      </c>
      <c r="N90">
        <v>2623669000</v>
      </c>
      <c r="O90">
        <v>2653988446</v>
      </c>
      <c r="P90">
        <v>2684658267</v>
      </c>
      <c r="Q90">
        <v>2715682513</v>
      </c>
      <c r="R90">
        <v>2745467125</v>
      </c>
      <c r="S90">
        <v>2775151740</v>
      </c>
      <c r="T90">
        <v>2804229571</v>
      </c>
      <c r="U90">
        <v>2833057577</v>
      </c>
      <c r="V90">
        <v>2863783189</v>
      </c>
      <c r="W90">
        <v>2894524521</v>
      </c>
      <c r="X90" s="100">
        <v>2924411523</v>
      </c>
      <c r="Y90">
        <v>2953544095</v>
      </c>
      <c r="Z90">
        <v>2981851909</v>
      </c>
      <c r="AA90">
        <v>3009484025</v>
      </c>
      <c r="AB90">
        <v>3036284686</v>
      </c>
      <c r="AC90">
        <v>3062184172</v>
      </c>
      <c r="AD90">
        <v>3087964217</v>
      </c>
      <c r="AE90">
        <v>3113483048</v>
      </c>
      <c r="AF90">
        <v>3138686341</v>
      </c>
      <c r="AG90">
        <v>3163564425</v>
      </c>
      <c r="AH90">
        <v>3188384924</v>
      </c>
      <c r="AI90">
        <v>3212818008</v>
      </c>
      <c r="AJ90">
        <v>3236712515</v>
      </c>
      <c r="AK90">
        <v>3260337894</v>
      </c>
      <c r="AL90">
        <v>3283638812</v>
      </c>
      <c r="AM90">
        <v>3306510935</v>
      </c>
      <c r="AN90">
        <v>3328474335</v>
      </c>
      <c r="AO90">
        <v>3349315510</v>
      </c>
      <c r="AP90">
        <v>3369011741</v>
      </c>
      <c r="AQ90">
        <v>3387834688</v>
      </c>
      <c r="AR90">
        <v>3405571666</v>
      </c>
      <c r="AS90">
        <v>3422253727</v>
      </c>
      <c r="AT90">
        <v>3438013091</v>
      </c>
      <c r="AU90">
        <v>3452736286</v>
      </c>
      <c r="AV90">
        <v>3466409026</v>
      </c>
      <c r="AW90">
        <v>3479017918</v>
      </c>
    </row>
    <row r="91" spans="2:49" x14ac:dyDescent="0.25">
      <c r="B91" t="s">
        <v>82</v>
      </c>
      <c r="C91" s="100">
        <v>640398.31806251395</v>
      </c>
      <c r="D91">
        <v>650680.12020171306</v>
      </c>
      <c r="E91">
        <v>661127</v>
      </c>
      <c r="F91">
        <v>1312268.3230000001</v>
      </c>
      <c r="G91" s="100">
        <v>7520295.1179999998</v>
      </c>
      <c r="H91">
        <v>16561647.33</v>
      </c>
      <c r="I91">
        <v>26537357.890000001</v>
      </c>
      <c r="J91">
        <v>36992648.960000001</v>
      </c>
      <c r="K91" s="100">
        <v>48159607.659999996</v>
      </c>
      <c r="L91" s="100">
        <v>59864696.890000001</v>
      </c>
      <c r="M91">
        <v>72613455.609999999</v>
      </c>
      <c r="N91" s="100">
        <v>86503624.560000002</v>
      </c>
      <c r="O91">
        <v>102029356.5</v>
      </c>
      <c r="P91">
        <v>118531344.90000001</v>
      </c>
      <c r="Q91">
        <v>136472573.19999999</v>
      </c>
      <c r="R91">
        <v>155618896.80000001</v>
      </c>
      <c r="S91">
        <v>177686539.40000001</v>
      </c>
      <c r="T91">
        <v>201353471.59999999</v>
      </c>
      <c r="U91">
        <v>229153005.40000001</v>
      </c>
      <c r="V91">
        <v>259796123.80000001</v>
      </c>
      <c r="W91">
        <v>294840421.39999998</v>
      </c>
      <c r="X91">
        <v>331771930.30000001</v>
      </c>
      <c r="Y91">
        <v>372289415.30000001</v>
      </c>
      <c r="Z91">
        <v>415196921</v>
      </c>
      <c r="AA91">
        <v>458821542.39999998</v>
      </c>
      <c r="AB91">
        <v>502474464.80000001</v>
      </c>
      <c r="AC91">
        <v>545830506</v>
      </c>
      <c r="AD91">
        <v>588838710.10000002</v>
      </c>
      <c r="AE91">
        <v>631480227.39999998</v>
      </c>
      <c r="AF91">
        <v>673725358.70000005</v>
      </c>
      <c r="AG91">
        <v>715537413.39999998</v>
      </c>
      <c r="AH91">
        <v>756908680.20000005</v>
      </c>
      <c r="AI91" s="100">
        <v>797803732.70000005</v>
      </c>
      <c r="AJ91">
        <v>838217509.89999998</v>
      </c>
      <c r="AK91">
        <v>878219746.29999995</v>
      </c>
      <c r="AL91" s="100">
        <v>917881227.29999995</v>
      </c>
      <c r="AM91">
        <v>957268781.60000002</v>
      </c>
      <c r="AN91">
        <v>996383515.79999995</v>
      </c>
      <c r="AO91">
        <v>1035215529</v>
      </c>
      <c r="AP91">
        <v>1073758888</v>
      </c>
      <c r="AQ91">
        <v>1112059148</v>
      </c>
      <c r="AR91" s="100">
        <v>1150097825</v>
      </c>
      <c r="AS91">
        <v>1187890632</v>
      </c>
      <c r="AT91">
        <v>1225505829</v>
      </c>
      <c r="AU91">
        <v>1262982109</v>
      </c>
      <c r="AV91">
        <v>1300350603</v>
      </c>
      <c r="AW91">
        <v>1337614187</v>
      </c>
    </row>
    <row r="92" spans="2:49" x14ac:dyDescent="0.25">
      <c r="B92" t="s">
        <v>83</v>
      </c>
      <c r="C92" s="100">
        <v>41062689.603059798</v>
      </c>
      <c r="D92">
        <v>41721964.366740197</v>
      </c>
      <c r="E92">
        <v>42391824</v>
      </c>
      <c r="F92">
        <v>45407962.549999997</v>
      </c>
      <c r="G92" s="100">
        <v>45243888.289999999</v>
      </c>
      <c r="H92">
        <v>44239696.020000003</v>
      </c>
      <c r="I92">
        <v>43723559.539999999</v>
      </c>
      <c r="J92">
        <v>44979263.689999998</v>
      </c>
      <c r="K92" s="100">
        <v>47747118.479999997</v>
      </c>
      <c r="L92" s="100">
        <v>51684533.009999998</v>
      </c>
      <c r="M92">
        <v>56079002.810000002</v>
      </c>
      <c r="N92">
        <v>60244635.899999999</v>
      </c>
      <c r="O92">
        <v>62320760.450000003</v>
      </c>
      <c r="P92">
        <v>64196492.68</v>
      </c>
      <c r="Q92">
        <v>66292577.619999997</v>
      </c>
      <c r="R92">
        <v>71275704.890000001</v>
      </c>
      <c r="S92">
        <v>76114063.349999994</v>
      </c>
      <c r="T92">
        <v>82896842.579999998</v>
      </c>
      <c r="U92">
        <v>90788005.879999995</v>
      </c>
      <c r="V92">
        <v>103527251.7</v>
      </c>
      <c r="W92">
        <v>115908028.7</v>
      </c>
      <c r="X92">
        <v>127350361.90000001</v>
      </c>
      <c r="Y92">
        <v>135906955.59999999</v>
      </c>
      <c r="Z92">
        <v>139993619.19999999</v>
      </c>
      <c r="AA92">
        <v>142131296</v>
      </c>
      <c r="AB92">
        <v>143051667.69999999</v>
      </c>
      <c r="AC92">
        <v>143355209.69999999</v>
      </c>
      <c r="AD92">
        <v>143412252.09999999</v>
      </c>
      <c r="AE92">
        <v>143172810.59999999</v>
      </c>
      <c r="AF92">
        <v>142605620.19999999</v>
      </c>
      <c r="AG92">
        <v>141734971.40000001</v>
      </c>
      <c r="AH92">
        <v>140642711.30000001</v>
      </c>
      <c r="AI92">
        <v>139367842.40000001</v>
      </c>
      <c r="AJ92">
        <v>138030555.90000001</v>
      </c>
      <c r="AK92">
        <v>136776070.59999999</v>
      </c>
      <c r="AL92">
        <v>135643518.5</v>
      </c>
      <c r="AM92">
        <v>134630986.09999999</v>
      </c>
      <c r="AN92">
        <v>133648494.40000001</v>
      </c>
      <c r="AO92">
        <v>132633078.2</v>
      </c>
      <c r="AP92">
        <v>131580642.59999999</v>
      </c>
      <c r="AQ92">
        <v>130577551.8</v>
      </c>
      <c r="AR92">
        <v>129577576.59999999</v>
      </c>
      <c r="AS92">
        <v>128646555.40000001</v>
      </c>
      <c r="AT92">
        <v>127940917.8</v>
      </c>
      <c r="AU92">
        <v>127392941.90000001</v>
      </c>
      <c r="AV92">
        <v>126931373.8</v>
      </c>
      <c r="AW92">
        <v>126482001</v>
      </c>
    </row>
    <row r="93" spans="2:49" x14ac:dyDescent="0.25">
      <c r="B93" t="s">
        <v>84</v>
      </c>
      <c r="C93" s="100">
        <v>291506404.18067801</v>
      </c>
      <c r="D93" s="100">
        <v>296186633.79021603</v>
      </c>
      <c r="E93" s="100">
        <v>300942006</v>
      </c>
      <c r="F93" s="100">
        <v>326427531.30000001</v>
      </c>
      <c r="G93">
        <v>352254292.10000002</v>
      </c>
      <c r="H93">
        <v>377868513.80000001</v>
      </c>
      <c r="I93">
        <v>399213167.5</v>
      </c>
      <c r="J93">
        <v>420140555.39999998</v>
      </c>
      <c r="K93" s="100">
        <v>442853941.5</v>
      </c>
      <c r="L93" s="100">
        <v>467882339.5</v>
      </c>
      <c r="M93">
        <v>492821692.80000001</v>
      </c>
      <c r="N93">
        <v>515682291.69999999</v>
      </c>
      <c r="O93">
        <v>535101549.69999999</v>
      </c>
      <c r="P93">
        <v>552114967.29999995</v>
      </c>
      <c r="Q93">
        <v>569946524.29999995</v>
      </c>
      <c r="R93">
        <v>592035264.10000002</v>
      </c>
      <c r="S93">
        <v>614379583.5</v>
      </c>
      <c r="T93">
        <v>639218424</v>
      </c>
      <c r="U93">
        <v>663573844.39999998</v>
      </c>
      <c r="V93">
        <v>691651608.5</v>
      </c>
      <c r="W93">
        <v>719218517.60000002</v>
      </c>
      <c r="X93">
        <v>747321468.60000002</v>
      </c>
      <c r="Y93">
        <v>772169794.20000005</v>
      </c>
      <c r="Z93">
        <v>793411002.29999995</v>
      </c>
      <c r="AA93">
        <v>810563632</v>
      </c>
      <c r="AB93">
        <v>824267247</v>
      </c>
      <c r="AC93">
        <v>835220032.39999998</v>
      </c>
      <c r="AD93">
        <v>844314566.70000005</v>
      </c>
      <c r="AE93">
        <v>852012155</v>
      </c>
      <c r="AF93">
        <v>858662333.39999998</v>
      </c>
      <c r="AG93">
        <v>864510827.29999995</v>
      </c>
      <c r="AH93">
        <v>869818552</v>
      </c>
      <c r="AI93">
        <v>874577868.70000005</v>
      </c>
      <c r="AJ93">
        <v>878789293.29999995</v>
      </c>
      <c r="AK93">
        <v>882578254</v>
      </c>
      <c r="AL93">
        <v>885956560.39999998</v>
      </c>
      <c r="AM93">
        <v>888918758.70000005</v>
      </c>
      <c r="AN93">
        <v>891366566.79999995</v>
      </c>
      <c r="AO93">
        <v>893360643.60000002</v>
      </c>
      <c r="AP93">
        <v>894950278.89999998</v>
      </c>
      <c r="AQ93">
        <v>896221594.60000002</v>
      </c>
      <c r="AR93">
        <v>897080544.39999998</v>
      </c>
      <c r="AS93">
        <v>897503270.20000005</v>
      </c>
      <c r="AT93">
        <v>897503489.29999995</v>
      </c>
      <c r="AU93">
        <v>897030462.10000002</v>
      </c>
      <c r="AV93">
        <v>896062183.5</v>
      </c>
      <c r="AW93">
        <v>894574973.20000005</v>
      </c>
    </row>
    <row r="94" spans="2:49" x14ac:dyDescent="0.25">
      <c r="B94" t="s">
        <v>85</v>
      </c>
      <c r="C94" s="100">
        <v>640671991.67983496</v>
      </c>
      <c r="D94" s="100">
        <v>650958187.73748195</v>
      </c>
      <c r="E94" s="100">
        <v>661409532</v>
      </c>
      <c r="F94" s="100">
        <v>681999793.79999995</v>
      </c>
      <c r="G94" s="100">
        <v>703055329.29999995</v>
      </c>
      <c r="H94" s="100">
        <v>724061403.29999995</v>
      </c>
      <c r="I94" s="100">
        <v>742548672.39999998</v>
      </c>
      <c r="J94" s="100">
        <v>760853938.89999998</v>
      </c>
      <c r="K94" s="100">
        <v>780334353</v>
      </c>
      <c r="L94" s="100">
        <v>800440764.79999995</v>
      </c>
      <c r="M94" s="100">
        <v>819172265.60000002</v>
      </c>
      <c r="N94" s="100">
        <v>835197378.29999995</v>
      </c>
      <c r="O94" s="100">
        <v>849872725.79999995</v>
      </c>
      <c r="P94" s="100">
        <v>861889378.5</v>
      </c>
      <c r="Q94" s="100">
        <v>873837341.60000002</v>
      </c>
      <c r="R94" s="100">
        <v>884681876.20000005</v>
      </c>
      <c r="S94">
        <v>894450569.5</v>
      </c>
      <c r="T94">
        <v>901715811.60000002</v>
      </c>
      <c r="U94">
        <v>905275086.29999995</v>
      </c>
      <c r="V94">
        <v>903167838.20000005</v>
      </c>
      <c r="W94">
        <v>896216492.79999995</v>
      </c>
      <c r="X94">
        <v>885372688.60000002</v>
      </c>
      <c r="Y94">
        <v>873582436.39999998</v>
      </c>
      <c r="Z94">
        <v>862350752.79999995</v>
      </c>
      <c r="AA94" s="100">
        <v>852318647.39999998</v>
      </c>
      <c r="AB94" s="100">
        <v>843326820.39999998</v>
      </c>
      <c r="AC94" s="100">
        <v>834993525.29999995</v>
      </c>
      <c r="AD94" s="100">
        <v>827405520.89999998</v>
      </c>
      <c r="AE94" s="100">
        <v>820405337.60000002</v>
      </c>
      <c r="AF94" s="100">
        <v>813900129.60000002</v>
      </c>
      <c r="AG94" s="100">
        <v>807808513</v>
      </c>
      <c r="AH94" s="100">
        <v>802168887.79999995</v>
      </c>
      <c r="AI94" s="100">
        <v>796730990.70000005</v>
      </c>
      <c r="AJ94" s="100">
        <v>791286828.70000005</v>
      </c>
      <c r="AK94" s="100">
        <v>785814900.70000005</v>
      </c>
      <c r="AL94" s="100">
        <v>780185071</v>
      </c>
      <c r="AM94" s="100">
        <v>774280602.10000002</v>
      </c>
      <c r="AN94" s="100">
        <v>767903219.5</v>
      </c>
      <c r="AO94" s="100">
        <v>761031562.89999998</v>
      </c>
      <c r="AP94" s="100">
        <v>753684027.29999995</v>
      </c>
      <c r="AQ94" s="100">
        <v>745922803.70000005</v>
      </c>
      <c r="AR94" s="100">
        <v>737672957.10000002</v>
      </c>
      <c r="AS94" s="100">
        <v>728898795.79999995</v>
      </c>
      <c r="AT94" s="100">
        <v>719532213.29999995</v>
      </c>
      <c r="AU94" s="100">
        <v>709543815.60000002</v>
      </c>
      <c r="AV94" s="100">
        <v>698961846.20000005</v>
      </c>
      <c r="AW94">
        <v>689224154.10000002</v>
      </c>
    </row>
    <row r="95" spans="2:49" x14ac:dyDescent="0.25">
      <c r="B95" t="s">
        <v>86</v>
      </c>
      <c r="C95">
        <v>762047427.55376601</v>
      </c>
      <c r="D95">
        <v>774282345.494367</v>
      </c>
      <c r="E95">
        <v>786713699</v>
      </c>
      <c r="F95">
        <v>775621140.39999998</v>
      </c>
      <c r="G95" s="100">
        <v>763100982.5</v>
      </c>
      <c r="H95" s="100">
        <v>749823240.20000005</v>
      </c>
      <c r="I95" s="100">
        <v>739513897</v>
      </c>
      <c r="J95" s="100">
        <v>728331086.5</v>
      </c>
      <c r="K95" s="100">
        <v>714480841.29999995</v>
      </c>
      <c r="L95" s="100">
        <v>698204267</v>
      </c>
      <c r="M95" s="100">
        <v>681864286.20000005</v>
      </c>
      <c r="N95">
        <v>667558382.60000002</v>
      </c>
      <c r="O95">
        <v>658059738</v>
      </c>
      <c r="P95">
        <v>650982618.5</v>
      </c>
      <c r="Q95">
        <v>642575086.20000005</v>
      </c>
      <c r="R95">
        <v>629123873</v>
      </c>
      <c r="S95">
        <v>614372057.39999998</v>
      </c>
      <c r="T95">
        <v>596907561.20000005</v>
      </c>
      <c r="U95">
        <v>578491011.60000002</v>
      </c>
      <c r="V95">
        <v>557375061.5</v>
      </c>
      <c r="W95">
        <v>536819744.69999999</v>
      </c>
      <c r="X95">
        <v>517134159.60000002</v>
      </c>
      <c r="Y95">
        <v>498955613.89999998</v>
      </c>
      <c r="Z95">
        <v>483313459.30000001</v>
      </c>
      <c r="AA95">
        <v>469608768.39999998</v>
      </c>
      <c r="AB95">
        <v>457440742.5</v>
      </c>
      <c r="AC95">
        <v>446417587.69999999</v>
      </c>
      <c r="AD95">
        <v>436236033.69999999</v>
      </c>
      <c r="AE95">
        <v>426681112.30000001</v>
      </c>
      <c r="AF95">
        <v>417614378.80000001</v>
      </c>
      <c r="AG95" s="100">
        <v>408949474.10000002</v>
      </c>
      <c r="AH95" s="100">
        <v>400632594.30000001</v>
      </c>
      <c r="AI95">
        <v>392626192.60000002</v>
      </c>
      <c r="AJ95" s="100">
        <v>384899863.69999999</v>
      </c>
      <c r="AK95" s="100">
        <v>377427697.5</v>
      </c>
      <c r="AL95">
        <v>370184778.60000002</v>
      </c>
      <c r="AM95">
        <v>363145595.19999999</v>
      </c>
      <c r="AN95" s="100">
        <v>356255700.19999999</v>
      </c>
      <c r="AO95" s="100">
        <v>349409749.89999998</v>
      </c>
      <c r="AP95" s="100">
        <v>342561797.19999999</v>
      </c>
      <c r="AQ95" s="100">
        <v>335708417.5</v>
      </c>
      <c r="AR95" s="100">
        <v>328863405.5</v>
      </c>
      <c r="AS95">
        <v>322031914.30000001</v>
      </c>
      <c r="AT95">
        <v>315188661.10000002</v>
      </c>
      <c r="AU95">
        <v>308330613.60000002</v>
      </c>
      <c r="AV95">
        <v>301470042.30000001</v>
      </c>
      <c r="AW95">
        <v>294630937</v>
      </c>
    </row>
    <row r="96" spans="2:49" x14ac:dyDescent="0.25">
      <c r="B96" t="s">
        <v>87</v>
      </c>
      <c r="C96">
        <v>399231640.45290101</v>
      </c>
      <c r="D96">
        <v>405641433.57550502</v>
      </c>
      <c r="E96">
        <v>412154138</v>
      </c>
      <c r="F96">
        <v>406642858</v>
      </c>
      <c r="G96" s="100">
        <v>399769480.5</v>
      </c>
      <c r="H96" s="100">
        <v>392177522</v>
      </c>
      <c r="I96" s="100">
        <v>386185677.19999999</v>
      </c>
      <c r="J96" s="100">
        <v>379600368.10000002</v>
      </c>
      <c r="K96" s="100">
        <v>371154088.80000001</v>
      </c>
      <c r="L96" s="100">
        <v>361084093.19999999</v>
      </c>
      <c r="M96">
        <v>350939840.5</v>
      </c>
      <c r="N96">
        <v>342069762.60000002</v>
      </c>
      <c r="O96">
        <v>335982506</v>
      </c>
      <c r="P96">
        <v>331382658.19999999</v>
      </c>
      <c r="Q96">
        <v>326025084.80000001</v>
      </c>
      <c r="R96">
        <v>317910124.39999998</v>
      </c>
      <c r="S96">
        <v>308967831.69999999</v>
      </c>
      <c r="T96">
        <v>298756757.19999999</v>
      </c>
      <c r="U96">
        <v>287977381.60000002</v>
      </c>
      <c r="V96">
        <v>276081092.10000002</v>
      </c>
      <c r="W96">
        <v>264505368</v>
      </c>
      <c r="X96">
        <v>253265280.69999999</v>
      </c>
      <c r="Y96">
        <v>242763160.19999999</v>
      </c>
      <c r="Z96">
        <v>233487998.09999999</v>
      </c>
      <c r="AA96">
        <v>225253333.59999999</v>
      </c>
      <c r="AB96">
        <v>217874613</v>
      </c>
      <c r="AC96">
        <v>211160554.59999999</v>
      </c>
      <c r="AD96">
        <v>204955842.30000001</v>
      </c>
      <c r="AE96">
        <v>199142432</v>
      </c>
      <c r="AF96">
        <v>193638815.09999999</v>
      </c>
      <c r="AG96">
        <v>188390641.69999999</v>
      </c>
      <c r="AH96">
        <v>183361309.30000001</v>
      </c>
      <c r="AI96">
        <v>178524555.09999999</v>
      </c>
      <c r="AJ96">
        <v>173860608.30000001</v>
      </c>
      <c r="AK96">
        <v>169353726.40000001</v>
      </c>
      <c r="AL96">
        <v>164989645.90000001</v>
      </c>
      <c r="AM96">
        <v>160754565.90000001</v>
      </c>
      <c r="AN96">
        <v>156619453.30000001</v>
      </c>
      <c r="AO96">
        <v>152526673.5</v>
      </c>
      <c r="AP96">
        <v>148450467.30000001</v>
      </c>
      <c r="AQ96">
        <v>144388562.40000001</v>
      </c>
      <c r="AR96">
        <v>140348494.09999999</v>
      </c>
      <c r="AS96">
        <v>136334574.09999999</v>
      </c>
      <c r="AT96">
        <v>132336448.59999999</v>
      </c>
      <c r="AU96">
        <v>128354404.2</v>
      </c>
      <c r="AV96">
        <v>124396347.59999999</v>
      </c>
      <c r="AW96">
        <v>120475744.3</v>
      </c>
    </row>
    <row r="97" spans="2:49" x14ac:dyDescent="0.25">
      <c r="B97" t="s">
        <v>88</v>
      </c>
      <c r="C97">
        <v>182970972.649156</v>
      </c>
      <c r="D97" s="100">
        <v>185908630.79867601</v>
      </c>
      <c r="E97" s="100">
        <v>188893454</v>
      </c>
      <c r="F97" s="100">
        <v>180331511.5</v>
      </c>
      <c r="G97">
        <v>171628487.19999999</v>
      </c>
      <c r="H97">
        <v>162925417.09999999</v>
      </c>
      <c r="I97" s="100">
        <v>155277407</v>
      </c>
      <c r="J97" s="100">
        <v>147704435.80000001</v>
      </c>
      <c r="K97" s="100">
        <v>139737837.90000001</v>
      </c>
      <c r="L97" s="100">
        <v>131438218.40000001</v>
      </c>
      <c r="M97">
        <v>123507854.40000001</v>
      </c>
      <c r="N97">
        <v>116412924.40000001</v>
      </c>
      <c r="O97" s="100">
        <v>110621809.5</v>
      </c>
      <c r="P97">
        <v>105560807</v>
      </c>
      <c r="Q97">
        <v>100533324.90000001</v>
      </c>
      <c r="R97">
        <v>94821386.060000002</v>
      </c>
      <c r="S97">
        <v>89181094.629999995</v>
      </c>
      <c r="T97">
        <v>83380703.120000005</v>
      </c>
      <c r="U97">
        <v>77799241.819999903</v>
      </c>
      <c r="V97">
        <v>72184213.689999998</v>
      </c>
      <c r="W97">
        <v>67015947.850000001</v>
      </c>
      <c r="X97">
        <v>62195633.079999998</v>
      </c>
      <c r="Y97">
        <v>57876719.469999999</v>
      </c>
      <c r="Z97">
        <v>54098156.700000003</v>
      </c>
      <c r="AA97">
        <v>50786805.219999999</v>
      </c>
      <c r="AB97">
        <v>47849130.770000003</v>
      </c>
      <c r="AC97">
        <v>45206756.560000002</v>
      </c>
      <c r="AD97">
        <v>42801291.25</v>
      </c>
      <c r="AE97">
        <v>40588972.640000001</v>
      </c>
      <c r="AF97">
        <v>38539705.299999997</v>
      </c>
      <c r="AG97">
        <v>36632583.969999999</v>
      </c>
      <c r="AH97">
        <v>34852189.340000004</v>
      </c>
      <c r="AI97">
        <v>33186826.190000001</v>
      </c>
      <c r="AJ97">
        <v>31627855.5</v>
      </c>
      <c r="AK97">
        <v>30167498.149999999</v>
      </c>
      <c r="AL97">
        <v>28798010.420000002</v>
      </c>
      <c r="AM97">
        <v>27511645.079999998</v>
      </c>
      <c r="AN97">
        <v>26297385.100000001</v>
      </c>
      <c r="AO97">
        <v>25138272.98</v>
      </c>
      <c r="AP97">
        <v>24025639.469999999</v>
      </c>
      <c r="AQ97">
        <v>22956609.399999999</v>
      </c>
      <c r="AR97">
        <v>21930863.059999999</v>
      </c>
      <c r="AS97">
        <v>20947985.289999999</v>
      </c>
      <c r="AT97">
        <v>20005531.550000001</v>
      </c>
      <c r="AU97">
        <v>19101939.670000002</v>
      </c>
      <c r="AV97">
        <v>18236629.149999999</v>
      </c>
      <c r="AW97">
        <v>17410042.41</v>
      </c>
    </row>
    <row r="98" spans="2:49" x14ac:dyDescent="0.25">
      <c r="B98" s="62" t="s">
        <v>382</v>
      </c>
      <c r="C98">
        <v>651205.12405279896</v>
      </c>
      <c r="D98">
        <v>661660.432957732</v>
      </c>
      <c r="E98">
        <v>672283.60519999999</v>
      </c>
      <c r="F98">
        <v>690924.66559999995</v>
      </c>
      <c r="G98">
        <v>678581.71100000001</v>
      </c>
      <c r="H98">
        <v>619435.65870000003</v>
      </c>
      <c r="I98">
        <v>636180.69220000005</v>
      </c>
      <c r="J98">
        <v>653802.57869999995</v>
      </c>
      <c r="K98">
        <v>644454.95090000005</v>
      </c>
      <c r="L98">
        <v>636957.33299999998</v>
      </c>
      <c r="M98">
        <v>640329.71609999996</v>
      </c>
      <c r="N98">
        <v>649163.82010000001</v>
      </c>
      <c r="O98">
        <v>659683.12349999999</v>
      </c>
      <c r="P98">
        <v>687399.4203</v>
      </c>
      <c r="Q98">
        <v>700150.70160000003</v>
      </c>
      <c r="R98">
        <v>714944.25320000004</v>
      </c>
      <c r="S98">
        <v>725536.8933</v>
      </c>
      <c r="T98">
        <v>738423.0392</v>
      </c>
      <c r="U98">
        <v>747152.39119999995</v>
      </c>
      <c r="V98">
        <v>758345.23620000004</v>
      </c>
      <c r="W98">
        <v>783716.7709</v>
      </c>
      <c r="X98">
        <v>815710.12990000006</v>
      </c>
      <c r="Y98">
        <v>853416.28319999995</v>
      </c>
      <c r="Z98">
        <v>900453.83160000003</v>
      </c>
      <c r="AA98">
        <v>956988.38910000003</v>
      </c>
      <c r="AB98">
        <v>1024446.227</v>
      </c>
      <c r="AC98">
        <v>1104571.6529999999</v>
      </c>
      <c r="AD98">
        <v>1116950.0919999999</v>
      </c>
      <c r="AE98">
        <v>1130216.7</v>
      </c>
      <c r="AF98">
        <v>1144296.078</v>
      </c>
      <c r="AG98">
        <v>1158882.1780000001</v>
      </c>
      <c r="AH98">
        <v>1173765.9439999999</v>
      </c>
      <c r="AI98">
        <v>1189661.7279999999</v>
      </c>
      <c r="AJ98">
        <v>1205853.1470000001</v>
      </c>
      <c r="AK98">
        <v>1222511.9509999999</v>
      </c>
      <c r="AL98">
        <v>1239329.9650000001</v>
      </c>
      <c r="AM98">
        <v>1256461.298</v>
      </c>
      <c r="AN98">
        <v>1273434.7660000001</v>
      </c>
      <c r="AO98">
        <v>1291099.6340000001</v>
      </c>
      <c r="AP98">
        <v>1309077.7930000001</v>
      </c>
      <c r="AQ98">
        <v>1327395.0689999999</v>
      </c>
      <c r="AR98">
        <v>1345900.736</v>
      </c>
      <c r="AS98">
        <v>1364676.1740000001</v>
      </c>
      <c r="AT98">
        <v>1383567.7320000001</v>
      </c>
      <c r="AU98">
        <v>1402605.7120000001</v>
      </c>
      <c r="AV98">
        <v>1421776.0519999999</v>
      </c>
      <c r="AW98">
        <v>1441345.7050000001</v>
      </c>
    </row>
    <row r="99" spans="2:49" x14ac:dyDescent="0.25">
      <c r="B99" t="s">
        <v>383</v>
      </c>
      <c r="C99">
        <v>11699515.674308199</v>
      </c>
      <c r="D99">
        <v>11887355.182774801</v>
      </c>
      <c r="E99">
        <v>12078210.52</v>
      </c>
      <c r="F99">
        <v>12394208.23</v>
      </c>
      <c r="G99">
        <v>12130936.02</v>
      </c>
      <c r="H99">
        <v>11018218.310000001</v>
      </c>
      <c r="I99">
        <v>11233802.220000001</v>
      </c>
      <c r="J99">
        <v>11656711.98</v>
      </c>
      <c r="K99">
        <v>11446952.24</v>
      </c>
      <c r="L99">
        <v>11263843.59</v>
      </c>
      <c r="M99">
        <v>11300821.92</v>
      </c>
      <c r="N99">
        <v>11409654.07</v>
      </c>
      <c r="O99">
        <v>11619492.98</v>
      </c>
      <c r="P99">
        <v>12136393.41</v>
      </c>
      <c r="Q99">
        <v>12362443.25</v>
      </c>
      <c r="R99">
        <v>12640256.91</v>
      </c>
      <c r="S99">
        <v>12645031.109999999</v>
      </c>
      <c r="T99">
        <v>13034691.91</v>
      </c>
      <c r="U99">
        <v>13206589.74</v>
      </c>
      <c r="V99">
        <v>13577582.970000001</v>
      </c>
      <c r="W99">
        <v>13610629.48</v>
      </c>
      <c r="X99">
        <v>13699640.720000001</v>
      </c>
      <c r="Y99">
        <v>13581456.060000001</v>
      </c>
      <c r="Z99">
        <v>13578933.82</v>
      </c>
      <c r="AA99">
        <v>13580756.289999999</v>
      </c>
      <c r="AB99">
        <v>13592165.550000001</v>
      </c>
      <c r="AC99">
        <v>13621181.869999999</v>
      </c>
      <c r="AD99">
        <v>13696701.449999999</v>
      </c>
      <c r="AE99" s="100">
        <v>13785796.23</v>
      </c>
      <c r="AF99" s="100">
        <v>13885213.800000001</v>
      </c>
      <c r="AG99">
        <v>13993698.5</v>
      </c>
      <c r="AH99">
        <v>14118922.470000001</v>
      </c>
      <c r="AI99">
        <v>14243117.1</v>
      </c>
      <c r="AJ99" s="100">
        <v>14368420.41</v>
      </c>
      <c r="AK99">
        <v>14510146.83</v>
      </c>
      <c r="AL99">
        <v>14656051.369999999</v>
      </c>
      <c r="AM99">
        <v>14802948.67</v>
      </c>
      <c r="AN99">
        <v>14920306.060000001</v>
      </c>
      <c r="AO99">
        <v>15050351.689999999</v>
      </c>
      <c r="AP99">
        <v>15183391.220000001</v>
      </c>
      <c r="AQ99">
        <v>15329272.52</v>
      </c>
      <c r="AR99">
        <v>15469367.58</v>
      </c>
      <c r="AS99">
        <v>15617651.779999999</v>
      </c>
      <c r="AT99">
        <v>15768934.93</v>
      </c>
      <c r="AU99">
        <v>15918328.91</v>
      </c>
      <c r="AV99">
        <v>16068633.49</v>
      </c>
      <c r="AW99">
        <v>16270242.73</v>
      </c>
    </row>
    <row r="100" spans="2:49" x14ac:dyDescent="0.25">
      <c r="B100" t="s">
        <v>384</v>
      </c>
      <c r="C100">
        <v>12350720.798361</v>
      </c>
      <c r="D100">
        <v>12549015.615732601</v>
      </c>
      <c r="E100">
        <v>12750494.119999999</v>
      </c>
      <c r="F100">
        <v>13085132.9</v>
      </c>
      <c r="G100" s="100">
        <v>12809517.73</v>
      </c>
      <c r="H100">
        <v>11637653.970000001</v>
      </c>
      <c r="I100">
        <v>11869982.91</v>
      </c>
      <c r="J100">
        <v>12310514.560000001</v>
      </c>
      <c r="K100" s="100">
        <v>12091407.189999999</v>
      </c>
      <c r="L100" s="100">
        <v>11900800.92</v>
      </c>
      <c r="M100" s="100">
        <v>11941151.640000001</v>
      </c>
      <c r="N100">
        <v>12058817.890000001</v>
      </c>
      <c r="O100">
        <v>12279176.1</v>
      </c>
      <c r="P100">
        <v>12823792.83</v>
      </c>
      <c r="Q100">
        <v>13062593.949999999</v>
      </c>
      <c r="R100">
        <v>13355201.16</v>
      </c>
      <c r="S100">
        <v>13370568.01</v>
      </c>
      <c r="T100">
        <v>13773114.949999999</v>
      </c>
      <c r="U100">
        <v>13953742.140000001</v>
      </c>
      <c r="V100">
        <v>14335928.199999999</v>
      </c>
      <c r="W100">
        <v>14394346.25</v>
      </c>
      <c r="X100">
        <v>14515350.85</v>
      </c>
      <c r="Y100">
        <v>14434872.35</v>
      </c>
      <c r="Z100">
        <v>14479387.66</v>
      </c>
      <c r="AA100">
        <v>14537744.68</v>
      </c>
      <c r="AB100">
        <v>14616611.779999999</v>
      </c>
      <c r="AC100">
        <v>14725753.529999999</v>
      </c>
      <c r="AD100">
        <v>14813651.539999999</v>
      </c>
      <c r="AE100">
        <v>14916012.93</v>
      </c>
      <c r="AF100">
        <v>15029509.880000001</v>
      </c>
      <c r="AG100">
        <v>15152580.68</v>
      </c>
      <c r="AH100">
        <v>15292688.41</v>
      </c>
      <c r="AI100">
        <v>15432778.83</v>
      </c>
      <c r="AJ100">
        <v>15574273.560000001</v>
      </c>
      <c r="AK100">
        <v>15732658.779999999</v>
      </c>
      <c r="AL100">
        <v>15895381.33</v>
      </c>
      <c r="AM100">
        <v>16059409.960000001</v>
      </c>
      <c r="AN100">
        <v>16193740.82</v>
      </c>
      <c r="AO100">
        <v>16341451.33</v>
      </c>
      <c r="AP100">
        <v>16492469.02</v>
      </c>
      <c r="AQ100">
        <v>16656667.58</v>
      </c>
      <c r="AR100">
        <v>16815268.32</v>
      </c>
      <c r="AS100">
        <v>16982327.949999999</v>
      </c>
      <c r="AT100">
        <v>17152502.66</v>
      </c>
      <c r="AU100">
        <v>17320934.629999999</v>
      </c>
      <c r="AV100">
        <v>17490409.539999999</v>
      </c>
      <c r="AW100">
        <v>17711588.440000001</v>
      </c>
    </row>
    <row r="101" spans="2:49" x14ac:dyDescent="0.25">
      <c r="B101" t="s">
        <v>385</v>
      </c>
      <c r="C101" s="100">
        <v>144913116.15770999</v>
      </c>
      <c r="D101" s="100">
        <v>147239743.11109701</v>
      </c>
      <c r="E101" s="100">
        <v>149603724.80000001</v>
      </c>
      <c r="F101">
        <v>146979951</v>
      </c>
      <c r="G101">
        <v>142803986.59999999</v>
      </c>
      <c r="H101">
        <v>142123555.30000001</v>
      </c>
      <c r="I101">
        <v>138892579.09999999</v>
      </c>
      <c r="J101">
        <v>135145660.19999999</v>
      </c>
      <c r="K101">
        <v>130809551.3</v>
      </c>
      <c r="L101">
        <v>127385472.7</v>
      </c>
      <c r="M101">
        <v>124385883.90000001</v>
      </c>
      <c r="N101">
        <v>122074023.2</v>
      </c>
      <c r="O101">
        <v>121011759.3</v>
      </c>
      <c r="P101">
        <v>119434469.40000001</v>
      </c>
      <c r="Q101">
        <v>117140897.40000001</v>
      </c>
      <c r="R101">
        <v>115891857.5</v>
      </c>
      <c r="S101">
        <v>113369097</v>
      </c>
      <c r="T101">
        <v>111134252.90000001</v>
      </c>
      <c r="U101">
        <v>108830701.90000001</v>
      </c>
      <c r="V101">
        <v>106275953.59999999</v>
      </c>
      <c r="W101">
        <v>103278861.40000001</v>
      </c>
      <c r="X101">
        <v>100091944.59999999</v>
      </c>
      <c r="Y101">
        <v>97447452</v>
      </c>
      <c r="Z101">
        <v>94948332.870000005</v>
      </c>
      <c r="AA101">
        <v>92571380.5</v>
      </c>
      <c r="AB101">
        <v>90297436.920000002</v>
      </c>
      <c r="AC101">
        <v>88092914.480000004</v>
      </c>
      <c r="AD101">
        <v>85919778.780000001</v>
      </c>
      <c r="AE101">
        <v>83676521.069999903</v>
      </c>
      <c r="AF101">
        <v>81430840.799999997</v>
      </c>
      <c r="AG101">
        <v>79199198.700000003</v>
      </c>
      <c r="AH101">
        <v>76925265.480000004</v>
      </c>
      <c r="AI101">
        <v>74833860.900000006</v>
      </c>
      <c r="AJ101">
        <v>72808986.409999996</v>
      </c>
      <c r="AK101">
        <v>70840236.549999997</v>
      </c>
      <c r="AL101">
        <v>68917281.049999997</v>
      </c>
      <c r="AM101">
        <v>67041493.609999999</v>
      </c>
      <c r="AN101">
        <v>65093784.240000002</v>
      </c>
      <c r="AO101">
        <v>63159610.829999998</v>
      </c>
      <c r="AP101">
        <v>61250224.859999999</v>
      </c>
      <c r="AQ101">
        <v>59374488.100000001</v>
      </c>
      <c r="AR101">
        <v>57534717.240000002</v>
      </c>
      <c r="AS101">
        <v>55729549.25</v>
      </c>
      <c r="AT101">
        <v>53951227.060000002</v>
      </c>
      <c r="AU101" s="100">
        <v>52204921.630000003</v>
      </c>
      <c r="AV101" s="100">
        <v>50495340.93</v>
      </c>
      <c r="AW101">
        <v>48838442.82</v>
      </c>
    </row>
    <row r="102" spans="2:49" x14ac:dyDescent="0.25">
      <c r="B102" t="s">
        <v>386</v>
      </c>
      <c r="C102" s="100">
        <v>1098851.8998263199</v>
      </c>
      <c r="D102" s="100">
        <v>1116494.32251175</v>
      </c>
      <c r="E102" s="100">
        <v>1134420</v>
      </c>
      <c r="F102" s="100">
        <v>1106885.5419999999</v>
      </c>
      <c r="G102" s="100">
        <v>1077459.0209999999</v>
      </c>
      <c r="H102" s="100">
        <v>1047188.676</v>
      </c>
      <c r="I102">
        <v>1021594.9129999999</v>
      </c>
      <c r="J102" s="100">
        <v>995391.74210000003</v>
      </c>
      <c r="K102" s="100">
        <v>965914.93799999997</v>
      </c>
      <c r="L102" s="100">
        <v>933543.27780000004</v>
      </c>
      <c r="M102" s="100">
        <v>901885.69799999997</v>
      </c>
      <c r="N102" s="100">
        <v>873773.4166</v>
      </c>
      <c r="O102">
        <v>852651.80449999997</v>
      </c>
      <c r="P102">
        <v>835119.27919999999</v>
      </c>
      <c r="Q102">
        <v>816604.20010000002</v>
      </c>
      <c r="R102">
        <v>792365.82090000005</v>
      </c>
      <c r="S102">
        <v>767099.0037</v>
      </c>
      <c r="T102">
        <v>739273.47199999995</v>
      </c>
      <c r="U102">
        <v>710871.20409999997</v>
      </c>
      <c r="V102">
        <v>680075.15590000001</v>
      </c>
      <c r="W102">
        <v>650401.12419999996</v>
      </c>
      <c r="X102">
        <v>621814.86010000005</v>
      </c>
      <c r="Y102">
        <v>595479.77740000002</v>
      </c>
      <c r="Z102">
        <v>572373.09160000004</v>
      </c>
      <c r="AA102">
        <v>552011.3186</v>
      </c>
      <c r="AB102">
        <v>533865.5773</v>
      </c>
      <c r="AC102">
        <v>517422.77020000003</v>
      </c>
      <c r="AD102">
        <v>502322.74790000002</v>
      </c>
      <c r="AE102">
        <v>488276.85249999998</v>
      </c>
      <c r="AF102">
        <v>475091.1691</v>
      </c>
      <c r="AG102">
        <v>462634.68449999997</v>
      </c>
      <c r="AH102">
        <v>450826.45490000001</v>
      </c>
      <c r="AI102">
        <v>439580.62569999998</v>
      </c>
      <c r="AJ102">
        <v>428830.51579999999</v>
      </c>
      <c r="AK102">
        <v>418534.15779999999</v>
      </c>
      <c r="AL102">
        <v>408640.54009999998</v>
      </c>
      <c r="AM102">
        <v>399099.89370000002</v>
      </c>
      <c r="AN102">
        <v>389824.05940000003</v>
      </c>
      <c r="AO102">
        <v>380686.77289999998</v>
      </c>
      <c r="AP102">
        <v>371631.96460000001</v>
      </c>
      <c r="AQ102">
        <v>362655.72340000002</v>
      </c>
      <c r="AR102">
        <v>353760.576</v>
      </c>
      <c r="AS102">
        <v>344947.31800000003</v>
      </c>
      <c r="AT102">
        <v>336186.78940000001</v>
      </c>
      <c r="AU102">
        <v>327471.25180000003</v>
      </c>
      <c r="AV102">
        <v>318812.22009999998</v>
      </c>
      <c r="AW102">
        <v>310359.7562</v>
      </c>
    </row>
    <row r="103" spans="2:49" x14ac:dyDescent="0.25">
      <c r="B103" t="s">
        <v>387</v>
      </c>
      <c r="C103">
        <v>1098851.8998263199</v>
      </c>
      <c r="D103">
        <v>1116494.32251175</v>
      </c>
      <c r="E103">
        <v>1134420</v>
      </c>
      <c r="F103">
        <v>1106885.5419999999</v>
      </c>
      <c r="G103">
        <v>1077459.0209999999</v>
      </c>
      <c r="H103">
        <v>1047188.676</v>
      </c>
      <c r="I103">
        <v>1021594.9129999999</v>
      </c>
      <c r="J103">
        <v>995391.74210000003</v>
      </c>
      <c r="K103">
        <v>965914.93799999997</v>
      </c>
      <c r="L103">
        <v>933543.27780000004</v>
      </c>
      <c r="M103">
        <v>901885.69799999997</v>
      </c>
      <c r="N103">
        <v>873773.4166</v>
      </c>
      <c r="O103">
        <v>852651.80449999997</v>
      </c>
      <c r="P103">
        <v>835119.27919999999</v>
      </c>
      <c r="Q103">
        <v>816604.20010000002</v>
      </c>
      <c r="R103">
        <v>792365.82090000005</v>
      </c>
      <c r="S103">
        <v>767099.0037</v>
      </c>
      <c r="T103">
        <v>739273.47199999995</v>
      </c>
      <c r="U103">
        <v>710871.20409999997</v>
      </c>
      <c r="V103">
        <v>680075.15590000001</v>
      </c>
      <c r="W103">
        <v>650401.12419999996</v>
      </c>
      <c r="X103">
        <v>621814.86010000005</v>
      </c>
      <c r="Y103">
        <v>595479.77740000002</v>
      </c>
      <c r="Z103">
        <v>572373.09160000004</v>
      </c>
      <c r="AA103">
        <v>552011.3186</v>
      </c>
      <c r="AB103">
        <v>533865.5773</v>
      </c>
      <c r="AC103">
        <v>517422.77020000003</v>
      </c>
      <c r="AD103">
        <v>502322.74790000002</v>
      </c>
      <c r="AE103">
        <v>488276.85249999998</v>
      </c>
      <c r="AF103">
        <v>475091.1691</v>
      </c>
      <c r="AG103">
        <v>462634.68449999997</v>
      </c>
      <c r="AH103">
        <v>450826.45490000001</v>
      </c>
      <c r="AI103">
        <v>439580.62569999998</v>
      </c>
      <c r="AJ103">
        <v>428830.51579999999</v>
      </c>
      <c r="AK103">
        <v>418534.15779999999</v>
      </c>
      <c r="AL103">
        <v>408640.54009999998</v>
      </c>
      <c r="AM103">
        <v>399099.89370000002</v>
      </c>
      <c r="AN103">
        <v>389824.05940000003</v>
      </c>
      <c r="AO103">
        <v>380686.77289999998</v>
      </c>
      <c r="AP103">
        <v>371631.96460000001</v>
      </c>
      <c r="AQ103">
        <v>362655.72340000002</v>
      </c>
      <c r="AR103">
        <v>353760.576</v>
      </c>
      <c r="AS103">
        <v>344947.31800000003</v>
      </c>
      <c r="AT103">
        <v>336186.78940000001</v>
      </c>
      <c r="AU103">
        <v>327471.25180000003</v>
      </c>
      <c r="AV103">
        <v>318812.22009999998</v>
      </c>
      <c r="AW103">
        <v>310359.7562</v>
      </c>
    </row>
    <row r="104" spans="2:49" x14ac:dyDescent="0.25">
      <c r="B104" t="s">
        <v>388</v>
      </c>
      <c r="C104" s="100">
        <v>105875266.531468</v>
      </c>
      <c r="D104">
        <v>107575128.18195701</v>
      </c>
      <c r="E104">
        <v>109302281.7</v>
      </c>
      <c r="F104">
        <v>107987443.59999999</v>
      </c>
      <c r="G104" s="100">
        <v>105581026.90000001</v>
      </c>
      <c r="H104">
        <v>106422773</v>
      </c>
      <c r="I104">
        <v>104273489.90000001</v>
      </c>
      <c r="J104">
        <v>102132469</v>
      </c>
      <c r="K104" s="100">
        <v>99809865.069999903</v>
      </c>
      <c r="L104" s="100">
        <v>98117767.439999998</v>
      </c>
      <c r="M104">
        <v>96617448.700000003</v>
      </c>
      <c r="N104" s="100">
        <v>95640689.829999998</v>
      </c>
      <c r="O104">
        <v>94841770.549999997</v>
      </c>
      <c r="P104">
        <v>93687497.599999994</v>
      </c>
      <c r="Q104">
        <v>92311033.650000006</v>
      </c>
      <c r="R104">
        <v>92007021.819999903</v>
      </c>
      <c r="S104">
        <v>90377377.819999903</v>
      </c>
      <c r="T104">
        <v>88846028.829999998</v>
      </c>
      <c r="U104">
        <v>86827702.519999996</v>
      </c>
      <c r="V104">
        <v>84567278.769999996</v>
      </c>
      <c r="W104">
        <v>82198748.549999997</v>
      </c>
      <c r="X104">
        <v>79721896.219999999</v>
      </c>
      <c r="Y104">
        <v>77619480.140000001</v>
      </c>
      <c r="Z104">
        <v>75720624.819999903</v>
      </c>
      <c r="AA104">
        <v>73940307.670000002</v>
      </c>
      <c r="AB104">
        <v>72231537.400000006</v>
      </c>
      <c r="AC104">
        <v>70557036.530000001</v>
      </c>
      <c r="AD104">
        <v>68877825.890000001</v>
      </c>
      <c r="AE104">
        <v>67105183.509999998</v>
      </c>
      <c r="AF104">
        <v>65306857.969999999</v>
      </c>
      <c r="AG104">
        <v>63508029.469999999</v>
      </c>
      <c r="AH104">
        <v>61647614.450000003</v>
      </c>
      <c r="AI104" s="100">
        <v>59860537.549999997</v>
      </c>
      <c r="AJ104">
        <v>58123579.369999997</v>
      </c>
      <c r="AK104">
        <v>56430169.799999997</v>
      </c>
      <c r="AL104" s="100">
        <v>54776898.520000003</v>
      </c>
      <c r="AM104">
        <v>53164123.140000001</v>
      </c>
      <c r="AN104">
        <v>51511214.359999999</v>
      </c>
      <c r="AO104">
        <v>49875057.009999998</v>
      </c>
      <c r="AP104">
        <v>48265796.170000002</v>
      </c>
      <c r="AQ104">
        <v>46689712.439999998</v>
      </c>
      <c r="AR104" s="100">
        <v>45149054.859999999</v>
      </c>
      <c r="AS104">
        <v>43635318.740000002</v>
      </c>
      <c r="AT104">
        <v>42153215.590000004</v>
      </c>
      <c r="AU104">
        <v>40705944.310000002</v>
      </c>
      <c r="AV104">
        <v>39295835.869999997</v>
      </c>
      <c r="AW104">
        <v>37930036.100000001</v>
      </c>
    </row>
    <row r="105" spans="2:49" x14ac:dyDescent="0.25">
      <c r="B105" t="s">
        <v>389</v>
      </c>
      <c r="C105" s="100">
        <v>105875266.531468</v>
      </c>
      <c r="D105">
        <v>107575128.18195701</v>
      </c>
      <c r="E105">
        <v>109302281.7</v>
      </c>
      <c r="F105">
        <v>107987443.59999999</v>
      </c>
      <c r="G105" s="100">
        <v>105581026.90000001</v>
      </c>
      <c r="H105">
        <v>106422773</v>
      </c>
      <c r="I105">
        <v>104273489.90000001</v>
      </c>
      <c r="J105">
        <v>102132469</v>
      </c>
      <c r="K105" s="100">
        <v>99809865.069999903</v>
      </c>
      <c r="L105" s="100">
        <v>98117767.439999998</v>
      </c>
      <c r="M105">
        <v>96617448.700000003</v>
      </c>
      <c r="N105">
        <v>95640689.829999998</v>
      </c>
      <c r="O105">
        <v>94841770.549999997</v>
      </c>
      <c r="P105">
        <v>93687497.599999994</v>
      </c>
      <c r="Q105">
        <v>92311033.650000006</v>
      </c>
      <c r="R105">
        <v>92007021.819999903</v>
      </c>
      <c r="S105">
        <v>90377377.819999903</v>
      </c>
      <c r="T105">
        <v>88846028.829999998</v>
      </c>
      <c r="U105">
        <v>86827702.519999996</v>
      </c>
      <c r="V105">
        <v>84567278.769999996</v>
      </c>
      <c r="W105">
        <v>82198748.549999997</v>
      </c>
      <c r="X105">
        <v>79721896.219999999</v>
      </c>
      <c r="Y105">
        <v>77619480.140000001</v>
      </c>
      <c r="Z105">
        <v>75720624.819999903</v>
      </c>
      <c r="AA105">
        <v>73940307.670000002</v>
      </c>
      <c r="AB105">
        <v>72231537.400000006</v>
      </c>
      <c r="AC105">
        <v>70557036.530000001</v>
      </c>
      <c r="AD105">
        <v>68877825.890000001</v>
      </c>
      <c r="AE105">
        <v>67105183.509999998</v>
      </c>
      <c r="AF105">
        <v>65306857.969999999</v>
      </c>
      <c r="AG105">
        <v>63508029.469999999</v>
      </c>
      <c r="AH105">
        <v>61647614.450000003</v>
      </c>
      <c r="AI105">
        <v>59860537.549999997</v>
      </c>
      <c r="AJ105">
        <v>58123579.369999997</v>
      </c>
      <c r="AK105">
        <v>56430169.799999997</v>
      </c>
      <c r="AL105">
        <v>54776898.520000003</v>
      </c>
      <c r="AM105">
        <v>53164123.140000001</v>
      </c>
      <c r="AN105">
        <v>51511214.359999999</v>
      </c>
      <c r="AO105">
        <v>49875057.009999998</v>
      </c>
      <c r="AP105">
        <v>48265796.170000002</v>
      </c>
      <c r="AQ105">
        <v>46689712.439999998</v>
      </c>
      <c r="AR105">
        <v>45149054.859999999</v>
      </c>
      <c r="AS105">
        <v>43635318.740000002</v>
      </c>
      <c r="AT105">
        <v>42153215.590000004</v>
      </c>
      <c r="AU105">
        <v>40705944.310000002</v>
      </c>
      <c r="AV105">
        <v>39295835.869999997</v>
      </c>
      <c r="AW105">
        <v>37930036.100000001</v>
      </c>
    </row>
    <row r="106" spans="2:49" x14ac:dyDescent="0.25">
      <c r="B106" t="s">
        <v>390</v>
      </c>
      <c r="C106">
        <v>37938997.726415001</v>
      </c>
      <c r="D106">
        <v>38548120.6066292</v>
      </c>
      <c r="E106">
        <v>39167023.149999999</v>
      </c>
      <c r="F106">
        <v>37885621.869999997</v>
      </c>
      <c r="G106">
        <v>36145500.670000002</v>
      </c>
      <c r="H106">
        <v>34653593.689999998</v>
      </c>
      <c r="I106">
        <v>33597494.299999997</v>
      </c>
      <c r="J106">
        <v>32017799.420000002</v>
      </c>
      <c r="K106" s="100">
        <v>30033771.300000001</v>
      </c>
      <c r="L106" s="100">
        <v>28334162.030000001</v>
      </c>
      <c r="M106">
        <v>26866549.469999999</v>
      </c>
      <c r="N106">
        <v>25559559.969999999</v>
      </c>
      <c r="O106">
        <v>25317336.920000002</v>
      </c>
      <c r="P106">
        <v>24911852.48</v>
      </c>
      <c r="Q106">
        <v>24013259.539999999</v>
      </c>
      <c r="R106">
        <v>23092469.879999999</v>
      </c>
      <c r="S106">
        <v>22224620.149999999</v>
      </c>
      <c r="T106">
        <v>21548950.620000001</v>
      </c>
      <c r="U106">
        <v>21292128.199999999</v>
      </c>
      <c r="V106">
        <v>21028599.710000001</v>
      </c>
      <c r="W106">
        <v>20429711.75</v>
      </c>
      <c r="X106">
        <v>19748233.530000001</v>
      </c>
      <c r="Y106">
        <v>19232492.079999998</v>
      </c>
      <c r="Z106">
        <v>18655334.949999999</v>
      </c>
      <c r="AA106">
        <v>18079061.52</v>
      </c>
      <c r="AB106">
        <v>17532033.949999999</v>
      </c>
      <c r="AC106">
        <v>17018455.190000001</v>
      </c>
      <c r="AD106">
        <v>16539630.140000001</v>
      </c>
      <c r="AE106">
        <v>16083060.710000001</v>
      </c>
      <c r="AF106">
        <v>15648891.66</v>
      </c>
      <c r="AG106">
        <v>15228534.550000001</v>
      </c>
      <c r="AH106">
        <v>14826824.57</v>
      </c>
      <c r="AI106">
        <v>14533742.720000001</v>
      </c>
      <c r="AJ106">
        <v>14256576.529999999</v>
      </c>
      <c r="AK106">
        <v>13991532.59</v>
      </c>
      <c r="AL106">
        <v>13731741.99</v>
      </c>
      <c r="AM106">
        <v>13478270.58</v>
      </c>
      <c r="AN106">
        <v>13192745.82</v>
      </c>
      <c r="AO106">
        <v>12903867.039999999</v>
      </c>
      <c r="AP106">
        <v>12612796.720000001</v>
      </c>
      <c r="AQ106">
        <v>12322119.939999999</v>
      </c>
      <c r="AR106">
        <v>12031901.800000001</v>
      </c>
      <c r="AS106">
        <v>11749283.189999999</v>
      </c>
      <c r="AT106">
        <v>11461824.68</v>
      </c>
      <c r="AU106">
        <v>11171506.07</v>
      </c>
      <c r="AV106">
        <v>10880692.84</v>
      </c>
      <c r="AW106">
        <v>10598046.960000001</v>
      </c>
    </row>
    <row r="107" spans="2:49" x14ac:dyDescent="0.25">
      <c r="B107" t="s">
        <v>391</v>
      </c>
      <c r="C107" s="100">
        <v>37938997.726415001</v>
      </c>
      <c r="D107" s="100">
        <v>38548120.6066292</v>
      </c>
      <c r="E107" s="100">
        <v>39167023.149999999</v>
      </c>
      <c r="F107" s="100">
        <v>37885621.869999997</v>
      </c>
      <c r="G107" s="100">
        <v>36145500.670000002</v>
      </c>
      <c r="H107">
        <v>34653593.689999998</v>
      </c>
      <c r="I107">
        <v>33597494.299999997</v>
      </c>
      <c r="J107">
        <v>32017799.420000002</v>
      </c>
      <c r="K107" s="100">
        <v>30033771.300000001</v>
      </c>
      <c r="L107" s="100">
        <v>28334162.030000001</v>
      </c>
      <c r="M107">
        <v>26866549.469999999</v>
      </c>
      <c r="N107">
        <v>25559559.969999999</v>
      </c>
      <c r="O107">
        <v>25317336.920000002</v>
      </c>
      <c r="P107">
        <v>24911852.48</v>
      </c>
      <c r="Q107">
        <v>24013259.539999999</v>
      </c>
      <c r="R107">
        <v>23092469.879999999</v>
      </c>
      <c r="S107">
        <v>22224620.149999999</v>
      </c>
      <c r="T107">
        <v>21548950.620000001</v>
      </c>
      <c r="U107">
        <v>21292128.199999999</v>
      </c>
      <c r="V107">
        <v>21028599.710000001</v>
      </c>
      <c r="W107">
        <v>20429711.75</v>
      </c>
      <c r="X107">
        <v>19748233.530000001</v>
      </c>
      <c r="Y107">
        <v>19232492.079999998</v>
      </c>
      <c r="Z107">
        <v>18655334.949999999</v>
      </c>
      <c r="AA107">
        <v>18079061.52</v>
      </c>
      <c r="AB107">
        <v>17532033.949999999</v>
      </c>
      <c r="AC107">
        <v>17018455.190000001</v>
      </c>
      <c r="AD107">
        <v>16539630.140000001</v>
      </c>
      <c r="AE107">
        <v>16083060.710000001</v>
      </c>
      <c r="AF107">
        <v>15648891.66</v>
      </c>
      <c r="AG107">
        <v>15228534.550000001</v>
      </c>
      <c r="AH107">
        <v>14826824.57</v>
      </c>
      <c r="AI107">
        <v>14533742.720000001</v>
      </c>
      <c r="AJ107">
        <v>14256576.529999999</v>
      </c>
      <c r="AK107">
        <v>13991532.59</v>
      </c>
      <c r="AL107">
        <v>13731741.99</v>
      </c>
      <c r="AM107">
        <v>13478270.58</v>
      </c>
      <c r="AN107">
        <v>13192745.82</v>
      </c>
      <c r="AO107">
        <v>12903867.039999999</v>
      </c>
      <c r="AP107">
        <v>12612796.720000001</v>
      </c>
      <c r="AQ107">
        <v>12322119.939999999</v>
      </c>
      <c r="AR107">
        <v>12031901.800000001</v>
      </c>
      <c r="AS107">
        <v>11749283.189999999</v>
      </c>
      <c r="AT107">
        <v>11461824.68</v>
      </c>
      <c r="AU107">
        <v>11171506.07</v>
      </c>
      <c r="AV107">
        <v>10880692.84</v>
      </c>
      <c r="AW107">
        <v>10598046.960000001</v>
      </c>
    </row>
    <row r="108" spans="2:49" x14ac:dyDescent="0.25">
      <c r="B108" t="s">
        <v>392</v>
      </c>
      <c r="C108">
        <v>7249974.6999914004</v>
      </c>
      <c r="D108">
        <v>7366375.3888705196</v>
      </c>
      <c r="E108">
        <v>7487365.2489999998</v>
      </c>
      <c r="F108">
        <v>7612201.8720000004</v>
      </c>
      <c r="G108" s="100">
        <v>7328140.3959999997</v>
      </c>
      <c r="H108">
        <v>7375029.8380000005</v>
      </c>
      <c r="I108">
        <v>7616850.1440000003</v>
      </c>
      <c r="J108">
        <v>7322021.6109999996</v>
      </c>
      <c r="K108" s="100">
        <v>7077075.841</v>
      </c>
      <c r="L108" s="100">
        <v>6708343.0549999997</v>
      </c>
      <c r="M108">
        <v>6925981.3159999996</v>
      </c>
      <c r="N108">
        <v>7025113.5650000004</v>
      </c>
      <c r="O108">
        <v>7077127.2570000002</v>
      </c>
      <c r="P108">
        <v>7239419.5599999996</v>
      </c>
      <c r="Q108">
        <v>6994789.3720000004</v>
      </c>
      <c r="R108">
        <v>6966908.6619999995</v>
      </c>
      <c r="S108">
        <v>6967395.6279999996</v>
      </c>
      <c r="T108">
        <v>6968278.9400000004</v>
      </c>
      <c r="U108">
        <v>6942624.4780000001</v>
      </c>
      <c r="V108">
        <v>6927299.2649999997</v>
      </c>
      <c r="W108">
        <v>6884413.6859999998</v>
      </c>
      <c r="X108">
        <v>6828930.8969999999</v>
      </c>
      <c r="Y108">
        <v>6815874.2970000003</v>
      </c>
      <c r="Z108">
        <v>6843089.6610000003</v>
      </c>
      <c r="AA108">
        <v>6897892.1880000001</v>
      </c>
      <c r="AB108">
        <v>6971585.2300000004</v>
      </c>
      <c r="AC108">
        <v>7057189.1339999996</v>
      </c>
      <c r="AD108">
        <v>7144006.7439999999</v>
      </c>
      <c r="AE108">
        <v>7237396.3499999996</v>
      </c>
      <c r="AF108">
        <v>7332378.9100000001</v>
      </c>
      <c r="AG108">
        <v>7426775.8449999997</v>
      </c>
      <c r="AH108">
        <v>7522512.7470000004</v>
      </c>
      <c r="AI108">
        <v>7617863.8260000004</v>
      </c>
      <c r="AJ108">
        <v>7713024.8600000003</v>
      </c>
      <c r="AK108">
        <v>7808223.3039999995</v>
      </c>
      <c r="AL108">
        <v>7903256.1919999998</v>
      </c>
      <c r="AM108">
        <v>7998226.4929999998</v>
      </c>
      <c r="AN108">
        <v>8076596.79</v>
      </c>
      <c r="AO108">
        <v>8146127.2340000002</v>
      </c>
      <c r="AP108">
        <v>8208651.2429999998</v>
      </c>
      <c r="AQ108">
        <v>8266826.9110000003</v>
      </c>
      <c r="AR108">
        <v>8321955.2450000001</v>
      </c>
      <c r="AS108">
        <v>8370635.8339999998</v>
      </c>
      <c r="AT108">
        <v>8414309.2320000008</v>
      </c>
      <c r="AU108">
        <v>8454768.5429999996</v>
      </c>
      <c r="AV108">
        <v>8493584.0309999995</v>
      </c>
      <c r="AW108">
        <v>8533370.5779999997</v>
      </c>
    </row>
    <row r="109" spans="2:49" x14ac:dyDescent="0.25">
      <c r="B109" t="s">
        <v>393</v>
      </c>
      <c r="C109">
        <v>11428306.3019633</v>
      </c>
      <c r="D109">
        <v>11611791.4562317</v>
      </c>
      <c r="E109">
        <v>11800890.689999999</v>
      </c>
      <c r="F109">
        <v>11749772.43</v>
      </c>
      <c r="G109" s="100">
        <v>11108551.609999999</v>
      </c>
      <c r="H109" s="100">
        <v>10995083.76</v>
      </c>
      <c r="I109" s="100">
        <v>10808128.84</v>
      </c>
      <c r="J109" s="100">
        <v>10519220.050000001</v>
      </c>
      <c r="K109" s="100">
        <v>9838516.9289999995</v>
      </c>
      <c r="L109" s="100">
        <v>9414671.0490000006</v>
      </c>
      <c r="M109">
        <v>9344882.2449999899</v>
      </c>
      <c r="N109">
        <v>9283912.5319999997</v>
      </c>
      <c r="O109">
        <v>9000563.9330000002</v>
      </c>
      <c r="P109">
        <v>8597024.7180000003</v>
      </c>
      <c r="Q109">
        <v>7894423.0429999996</v>
      </c>
      <c r="R109">
        <v>7305832.6880000001</v>
      </c>
      <c r="S109">
        <v>6992817.7750000004</v>
      </c>
      <c r="T109">
        <v>6861549.3389999997</v>
      </c>
      <c r="U109">
        <v>6879310.4809999997</v>
      </c>
      <c r="V109">
        <v>6972946.1210000003</v>
      </c>
      <c r="W109">
        <v>7035536.2819999997</v>
      </c>
      <c r="X109">
        <v>7096009.983</v>
      </c>
      <c r="Y109">
        <v>7164011.182</v>
      </c>
      <c r="Z109">
        <v>7247536.5049999999</v>
      </c>
      <c r="AA109">
        <v>7343659.7709999997</v>
      </c>
      <c r="AB109">
        <v>7449374.8550000004</v>
      </c>
      <c r="AC109">
        <v>7561201.2999999998</v>
      </c>
      <c r="AD109">
        <v>7676232.0769999996</v>
      </c>
      <c r="AE109">
        <v>7797235.2920000004</v>
      </c>
      <c r="AF109">
        <v>7917063.5750000002</v>
      </c>
      <c r="AG109">
        <v>8032242.6150000002</v>
      </c>
      <c r="AH109">
        <v>8147918.5990000004</v>
      </c>
      <c r="AI109">
        <v>8275709.4529999997</v>
      </c>
      <c r="AJ109">
        <v>8402335.6539999899</v>
      </c>
      <c r="AK109">
        <v>8528320.2760000005</v>
      </c>
      <c r="AL109">
        <v>8653252.6150000002</v>
      </c>
      <c r="AM109">
        <v>8777989.6079999898</v>
      </c>
      <c r="AN109">
        <v>8885245.9649999999</v>
      </c>
      <c r="AO109">
        <v>8984627.9079999998</v>
      </c>
      <c r="AP109">
        <v>9079206.8460000008</v>
      </c>
      <c r="AQ109">
        <v>9171729.8120000008</v>
      </c>
      <c r="AR109">
        <v>9263715.8619999997</v>
      </c>
      <c r="AS109">
        <v>9354748.6760000009</v>
      </c>
      <c r="AT109">
        <v>9444134.0150000006</v>
      </c>
      <c r="AU109">
        <v>9532750.3800000008</v>
      </c>
      <c r="AV109">
        <v>9621622.9250000007</v>
      </c>
      <c r="AW109">
        <v>9712208.3159999996</v>
      </c>
    </row>
    <row r="110" spans="2:49" x14ac:dyDescent="0.25">
      <c r="B110" t="s">
        <v>394</v>
      </c>
      <c r="C110">
        <v>1153294.1412084801</v>
      </c>
      <c r="D110" s="100">
        <v>1171810.6516891399</v>
      </c>
      <c r="E110" s="100">
        <v>1190798.162</v>
      </c>
      <c r="F110" s="100">
        <v>1136544.7679999999</v>
      </c>
      <c r="G110">
        <v>1044283.432</v>
      </c>
      <c r="H110">
        <v>891531.92709999997</v>
      </c>
      <c r="I110" s="100">
        <v>921149.34519999998</v>
      </c>
      <c r="J110" s="100">
        <v>874438.52020000003</v>
      </c>
      <c r="K110" s="100">
        <v>807925.92020000005</v>
      </c>
      <c r="L110" s="100">
        <v>752607.81030000001</v>
      </c>
      <c r="M110">
        <v>727217.28449999995</v>
      </c>
      <c r="N110">
        <v>730678.33349999995</v>
      </c>
      <c r="O110">
        <v>733185.9264</v>
      </c>
      <c r="P110">
        <v>724424.84199999995</v>
      </c>
      <c r="Q110">
        <v>665768.00690000004</v>
      </c>
      <c r="R110">
        <v>614602.53249999997</v>
      </c>
      <c r="S110">
        <v>561547.47459999996</v>
      </c>
      <c r="T110">
        <v>525729.77170000004</v>
      </c>
      <c r="U110">
        <v>507793.93469999998</v>
      </c>
      <c r="V110">
        <v>500736.5208</v>
      </c>
      <c r="W110">
        <v>493019.96759999997</v>
      </c>
      <c r="X110">
        <v>486785.4497</v>
      </c>
      <c r="Y110">
        <v>490499.02850000001</v>
      </c>
      <c r="Z110">
        <v>494528.02510000003</v>
      </c>
      <c r="AA110">
        <v>498647.77529999998</v>
      </c>
      <c r="AB110">
        <v>502769.87719999999</v>
      </c>
      <c r="AC110">
        <v>506849.17540000001</v>
      </c>
      <c r="AD110">
        <v>512149.71419999999</v>
      </c>
      <c r="AE110">
        <v>515967.59019999998</v>
      </c>
      <c r="AF110">
        <v>521175.07490000001</v>
      </c>
      <c r="AG110">
        <v>526756.11430000002</v>
      </c>
      <c r="AH110">
        <v>530469.57490000001</v>
      </c>
      <c r="AI110">
        <v>539303.9889</v>
      </c>
      <c r="AJ110">
        <v>547596.09030000004</v>
      </c>
      <c r="AK110">
        <v>555732.39379999996</v>
      </c>
      <c r="AL110">
        <v>563762.28280000004</v>
      </c>
      <c r="AM110">
        <v>571748.19759999996</v>
      </c>
      <c r="AN110">
        <v>578116.72790000006</v>
      </c>
      <c r="AO110">
        <v>584432.83940000006</v>
      </c>
      <c r="AP110">
        <v>590530.33050000004</v>
      </c>
      <c r="AQ110">
        <v>596480.64870000002</v>
      </c>
      <c r="AR110">
        <v>602309.28639999998</v>
      </c>
      <c r="AS110">
        <v>607787.23910000001</v>
      </c>
      <c r="AT110">
        <v>613099.98340000003</v>
      </c>
      <c r="AU110">
        <v>618270.63419999997</v>
      </c>
      <c r="AV110">
        <v>623349.30610000005</v>
      </c>
      <c r="AW110">
        <v>628470.5453</v>
      </c>
    </row>
    <row r="111" spans="2:49" x14ac:dyDescent="0.25">
      <c r="B111" t="s">
        <v>395</v>
      </c>
      <c r="C111">
        <v>6211298.5004764497</v>
      </c>
      <c r="D111">
        <v>6311022.9070030199</v>
      </c>
      <c r="E111">
        <v>6414338.9579999996</v>
      </c>
      <c r="F111">
        <v>6418171.3600000003</v>
      </c>
      <c r="G111">
        <v>5861667.7010000004</v>
      </c>
      <c r="H111">
        <v>5149661.53</v>
      </c>
      <c r="I111">
        <v>5207632.0070000002</v>
      </c>
      <c r="J111">
        <v>5586739.392</v>
      </c>
      <c r="K111">
        <v>5000077.9649999999</v>
      </c>
      <c r="L111">
        <v>4729903.5240000002</v>
      </c>
      <c r="M111">
        <v>4781476.08</v>
      </c>
      <c r="N111">
        <v>4874850.3650000002</v>
      </c>
      <c r="O111">
        <v>4932604.9579999996</v>
      </c>
      <c r="P111">
        <v>4770677.977</v>
      </c>
      <c r="Q111">
        <v>4385416.9230000004</v>
      </c>
      <c r="R111">
        <v>4083263.074</v>
      </c>
      <c r="S111" s="100">
        <v>3843003.7859999998</v>
      </c>
      <c r="T111" s="100">
        <v>3760185.7930000001</v>
      </c>
      <c r="U111" s="100">
        <v>3758746.3289999999</v>
      </c>
      <c r="V111" s="100">
        <v>3799381.085</v>
      </c>
      <c r="W111">
        <v>3970807.577</v>
      </c>
      <c r="X111">
        <v>4160941.5430000001</v>
      </c>
      <c r="Y111">
        <v>4378942.7980000004</v>
      </c>
      <c r="Z111">
        <v>4650018.676</v>
      </c>
      <c r="AA111">
        <v>4978590.9560000002</v>
      </c>
      <c r="AB111">
        <v>5371861.2549999999</v>
      </c>
      <c r="AC111">
        <v>5836595.8039999995</v>
      </c>
      <c r="AD111">
        <v>5924910.733</v>
      </c>
      <c r="AE111">
        <v>6012818.642</v>
      </c>
      <c r="AF111">
        <v>6099180.1770000001</v>
      </c>
      <c r="AG111">
        <v>6181697.2390000001</v>
      </c>
      <c r="AH111">
        <v>6260230.5410000002</v>
      </c>
      <c r="AI111">
        <v>6346435.5999999996</v>
      </c>
      <c r="AJ111">
        <v>6430367.4850000003</v>
      </c>
      <c r="AK111">
        <v>6513910.8059999999</v>
      </c>
      <c r="AL111">
        <v>6595644.5060000001</v>
      </c>
      <c r="AM111">
        <v>6677101.1109999996</v>
      </c>
      <c r="AN111">
        <v>6731921.7489999998</v>
      </c>
      <c r="AO111">
        <v>6773671.051</v>
      </c>
      <c r="AP111">
        <v>6805094.8760000002</v>
      </c>
      <c r="AQ111">
        <v>6829532.2589999996</v>
      </c>
      <c r="AR111">
        <v>6848056.8789999997</v>
      </c>
      <c r="AS111">
        <v>6868455.1859999998</v>
      </c>
      <c r="AT111">
        <v>6889032.7620000001</v>
      </c>
      <c r="AU111">
        <v>6909694.0599999996</v>
      </c>
      <c r="AV111">
        <v>6930519.949</v>
      </c>
      <c r="AW111">
        <v>6953420.1100000003</v>
      </c>
    </row>
    <row r="112" spans="2:49" x14ac:dyDescent="0.25">
      <c r="B112" t="s">
        <v>396</v>
      </c>
      <c r="C112" s="100">
        <v>19068539.7330263</v>
      </c>
      <c r="D112">
        <v>19374691.306334</v>
      </c>
      <c r="E112">
        <v>19692663.129999999</v>
      </c>
      <c r="F112">
        <v>19823996.629999999</v>
      </c>
      <c r="G112" s="100">
        <v>18194299.34</v>
      </c>
      <c r="H112">
        <v>15890488.369999999</v>
      </c>
      <c r="I112">
        <v>16149704.619999999</v>
      </c>
      <c r="J112">
        <v>17595011.030000001</v>
      </c>
      <c r="K112">
        <v>15765746.59</v>
      </c>
      <c r="L112">
        <v>14966058.949999999</v>
      </c>
      <c r="M112">
        <v>15146059.4</v>
      </c>
      <c r="N112">
        <v>15260584.109999999</v>
      </c>
      <c r="O112">
        <v>15362588.82</v>
      </c>
      <c r="P112">
        <v>14927971.380000001</v>
      </c>
      <c r="Q112">
        <v>13809863.789999999</v>
      </c>
      <c r="R112">
        <v>12931962.07</v>
      </c>
      <c r="S112" s="100">
        <v>12036037.99</v>
      </c>
      <c r="T112" s="100">
        <v>11917643.51</v>
      </c>
      <c r="U112" s="100">
        <v>11896210.869999999</v>
      </c>
      <c r="V112" s="100">
        <v>12133359.220000001</v>
      </c>
      <c r="W112">
        <v>12084602.119999999</v>
      </c>
      <c r="X112">
        <v>12065877.58</v>
      </c>
      <c r="Y112">
        <v>11897685.75</v>
      </c>
      <c r="Z112">
        <v>11868193.08</v>
      </c>
      <c r="AA112">
        <v>11877612.390000001</v>
      </c>
      <c r="AB112">
        <v>11921244.59</v>
      </c>
      <c r="AC112">
        <v>11994810.16</v>
      </c>
      <c r="AD112">
        <v>12102998.609999999</v>
      </c>
      <c r="AE112">
        <v>12216266.24</v>
      </c>
      <c r="AF112">
        <v>12330218.289999999</v>
      </c>
      <c r="AG112">
        <v>12442828.76</v>
      </c>
      <c r="AH112">
        <v>12562199.57</v>
      </c>
      <c r="AI112">
        <v>12678510.34</v>
      </c>
      <c r="AJ112">
        <v>12789715.08</v>
      </c>
      <c r="AK112">
        <v>12911062.18</v>
      </c>
      <c r="AL112">
        <v>13032270.93</v>
      </c>
      <c r="AM112">
        <v>13151497.83</v>
      </c>
      <c r="AN112">
        <v>13196551.470000001</v>
      </c>
      <c r="AO112">
        <v>13220674.33</v>
      </c>
      <c r="AP112">
        <v>13224261.720000001</v>
      </c>
      <c r="AQ112">
        <v>13221971.699999999</v>
      </c>
      <c r="AR112">
        <v>13201446.33</v>
      </c>
      <c r="AS112">
        <v>13192964.300000001</v>
      </c>
      <c r="AT112">
        <v>13189633.16</v>
      </c>
      <c r="AU112">
        <v>13186173.1</v>
      </c>
      <c r="AV112">
        <v>13184564.289999999</v>
      </c>
      <c r="AW112">
        <v>13226246.119999999</v>
      </c>
    </row>
    <row r="113" spans="2:49" x14ac:dyDescent="0.25">
      <c r="B113" t="s">
        <v>397</v>
      </c>
      <c r="C113">
        <v>14426006.8404216</v>
      </c>
      <c r="D113">
        <v>14657621.046468699</v>
      </c>
      <c r="E113">
        <v>14897820.91</v>
      </c>
      <c r="F113">
        <v>14862203.039999999</v>
      </c>
      <c r="G113">
        <v>13833344.41</v>
      </c>
      <c r="H113">
        <v>12642209.199999999</v>
      </c>
      <c r="I113">
        <v>13055390.470000001</v>
      </c>
      <c r="J113">
        <v>12120388.67</v>
      </c>
      <c r="K113">
        <v>10996730.109999999</v>
      </c>
      <c r="L113">
        <v>10762456.6</v>
      </c>
      <c r="M113">
        <v>10645801.25</v>
      </c>
      <c r="N113">
        <v>11087062.810000001</v>
      </c>
      <c r="O113">
        <v>10819087.32</v>
      </c>
      <c r="P113">
        <v>10095984.210000001</v>
      </c>
      <c r="Q113">
        <v>9202882.2559999898</v>
      </c>
      <c r="R113">
        <v>8474697.9460000005</v>
      </c>
      <c r="S113">
        <v>8053443.7149999999</v>
      </c>
      <c r="T113">
        <v>7963890.5999999996</v>
      </c>
      <c r="U113" s="100">
        <v>8045866.2920000004</v>
      </c>
      <c r="V113">
        <v>8211077.7769999998</v>
      </c>
      <c r="W113">
        <v>8494782.72299999</v>
      </c>
      <c r="X113">
        <v>8739835.1050000004</v>
      </c>
      <c r="Y113">
        <v>8956905.4179999996</v>
      </c>
      <c r="Z113">
        <v>9209103.4989999998</v>
      </c>
      <c r="AA113">
        <v>9500856.2019999996</v>
      </c>
      <c r="AB113">
        <v>9838316.0899999999</v>
      </c>
      <c r="AC113">
        <v>10220638.880000001</v>
      </c>
      <c r="AD113">
        <v>10285713.9</v>
      </c>
      <c r="AE113">
        <v>10376755.390000001</v>
      </c>
      <c r="AF113">
        <v>10478287.890000001</v>
      </c>
      <c r="AG113">
        <v>10581336.720000001</v>
      </c>
      <c r="AH113">
        <v>10684199.210000001</v>
      </c>
      <c r="AI113">
        <v>10795466.18</v>
      </c>
      <c r="AJ113">
        <v>10905784.27</v>
      </c>
      <c r="AK113">
        <v>11016902.630000001</v>
      </c>
      <c r="AL113">
        <v>11127917.560000001</v>
      </c>
      <c r="AM113">
        <v>11239173.189999999</v>
      </c>
      <c r="AN113">
        <v>11313346.66</v>
      </c>
      <c r="AO113">
        <v>11373233.189999999</v>
      </c>
      <c r="AP113">
        <v>11421790.460000001</v>
      </c>
      <c r="AQ113">
        <v>11464105.869999999</v>
      </c>
      <c r="AR113">
        <v>11501562.470000001</v>
      </c>
      <c r="AS113">
        <v>11539627.25</v>
      </c>
      <c r="AT113">
        <v>11574811.67</v>
      </c>
      <c r="AU113">
        <v>11608336.529999999</v>
      </c>
      <c r="AV113">
        <v>11641115.789999999</v>
      </c>
      <c r="AW113">
        <v>11676771.01</v>
      </c>
    </row>
    <row r="114" spans="2:49" x14ac:dyDescent="0.25">
      <c r="B114" t="s">
        <v>398</v>
      </c>
      <c r="C114">
        <v>9279692.21316991</v>
      </c>
      <c r="D114">
        <v>9428680.6732538398</v>
      </c>
      <c r="E114">
        <v>9581386.1769999899</v>
      </c>
      <c r="F114">
        <v>9524181.352</v>
      </c>
      <c r="G114">
        <v>9214470.6349999998</v>
      </c>
      <c r="H114">
        <v>8521929.8420000002</v>
      </c>
      <c r="I114">
        <v>8690582.8809999898</v>
      </c>
      <c r="J114">
        <v>8490640.9790000003</v>
      </c>
      <c r="K114">
        <v>8058138.8710000003</v>
      </c>
      <c r="L114">
        <v>7982057.2139999997</v>
      </c>
      <c r="M114">
        <v>7919762.2220000001</v>
      </c>
      <c r="N114">
        <v>8144225.1600000001</v>
      </c>
      <c r="O114">
        <v>7987824.9550000001</v>
      </c>
      <c r="P114">
        <v>7716722.8720000004</v>
      </c>
      <c r="Q114">
        <v>7344205.1869999999</v>
      </c>
      <c r="R114">
        <v>7206938.6140000001</v>
      </c>
      <c r="S114">
        <v>7032870.9340000004</v>
      </c>
      <c r="T114">
        <v>6929030.8289999999</v>
      </c>
      <c r="U114">
        <v>6918614.8830000004</v>
      </c>
      <c r="V114">
        <v>6963149.5089999996</v>
      </c>
      <c r="W114">
        <v>6971825.6629999997</v>
      </c>
      <c r="X114">
        <v>6962004.7860000003</v>
      </c>
      <c r="Y114">
        <v>6975640.5860000001</v>
      </c>
      <c r="Z114">
        <v>7004744.2039999999</v>
      </c>
      <c r="AA114">
        <v>7044525.2479999997</v>
      </c>
      <c r="AB114">
        <v>7094152.3499999996</v>
      </c>
      <c r="AC114">
        <v>7154031.6979999999</v>
      </c>
      <c r="AD114">
        <v>7215737.9610000001</v>
      </c>
      <c r="AE114">
        <v>7281939.5140000004</v>
      </c>
      <c r="AF114">
        <v>7352059.1770000001</v>
      </c>
      <c r="AG114">
        <v>7424314.5609999998</v>
      </c>
      <c r="AH114">
        <v>7499378.1519999998</v>
      </c>
      <c r="AI114">
        <v>7598296.7359999996</v>
      </c>
      <c r="AJ114">
        <v>7701085.8959999997</v>
      </c>
      <c r="AK114">
        <v>7806709.091</v>
      </c>
      <c r="AL114">
        <v>7913917.5970000001</v>
      </c>
      <c r="AM114">
        <v>8022534.3159999996</v>
      </c>
      <c r="AN114">
        <v>8114315.9400000004</v>
      </c>
      <c r="AO114">
        <v>8200412.2529999996</v>
      </c>
      <c r="AP114">
        <v>8281684.0539999995</v>
      </c>
      <c r="AQ114">
        <v>8359612.0089999996</v>
      </c>
      <c r="AR114">
        <v>8434512.9250000007</v>
      </c>
      <c r="AS114">
        <v>8508839.5969999898</v>
      </c>
      <c r="AT114">
        <v>8581540.2329999898</v>
      </c>
      <c r="AU114">
        <v>8652646.5549999997</v>
      </c>
      <c r="AV114">
        <v>8722277.6799999997</v>
      </c>
      <c r="AW114">
        <v>8791605.1359999999</v>
      </c>
    </row>
    <row r="115" spans="2:49" x14ac:dyDescent="0.25">
      <c r="B115" t="s">
        <v>399</v>
      </c>
      <c r="C115">
        <v>10783636.5742715</v>
      </c>
      <c r="D115">
        <v>10956771.347537501</v>
      </c>
      <c r="E115">
        <v>11135488.23</v>
      </c>
      <c r="F115">
        <v>11114588.43</v>
      </c>
      <c r="G115">
        <v>11076710.4</v>
      </c>
      <c r="H115">
        <v>10215433.98</v>
      </c>
      <c r="I115">
        <v>10557782.08</v>
      </c>
      <c r="J115">
        <v>10640831.17</v>
      </c>
      <c r="K115">
        <v>10405855.890000001</v>
      </c>
      <c r="L115">
        <v>10321103.57</v>
      </c>
      <c r="M115">
        <v>10252825.300000001</v>
      </c>
      <c r="N115">
        <v>10458419.210000001</v>
      </c>
      <c r="O115">
        <v>10558946.449999999</v>
      </c>
      <c r="P115">
        <v>10750714.16</v>
      </c>
      <c r="Q115">
        <v>10741266.01</v>
      </c>
      <c r="R115">
        <v>10936225.699999999</v>
      </c>
      <c r="S115">
        <v>10894097.890000001</v>
      </c>
      <c r="T115">
        <v>10761979.539999999</v>
      </c>
      <c r="U115">
        <v>10695263.98</v>
      </c>
      <c r="V115">
        <v>10685466.93</v>
      </c>
      <c r="W115">
        <v>10662203.560000001</v>
      </c>
      <c r="X115">
        <v>10632967.35</v>
      </c>
      <c r="Y115">
        <v>10682033.279999999</v>
      </c>
      <c r="Z115">
        <v>10764080.279999999</v>
      </c>
      <c r="AA115">
        <v>10865993.98</v>
      </c>
      <c r="AB115">
        <v>10978859.42</v>
      </c>
      <c r="AC115">
        <v>11099684.49</v>
      </c>
      <c r="AD115">
        <v>11235055.24</v>
      </c>
      <c r="AE115">
        <v>11376357.02</v>
      </c>
      <c r="AF115">
        <v>11522838.32</v>
      </c>
      <c r="AG115">
        <v>11673168.41</v>
      </c>
      <c r="AH115">
        <v>11827882.560000001</v>
      </c>
      <c r="AI115">
        <v>12005609.810000001</v>
      </c>
      <c r="AJ115">
        <v>12188290.58</v>
      </c>
      <c r="AK115">
        <v>12374700.85</v>
      </c>
      <c r="AL115">
        <v>12564117.85</v>
      </c>
      <c r="AM115">
        <v>12756376.18</v>
      </c>
      <c r="AN115">
        <v>12936212.82</v>
      </c>
      <c r="AO115">
        <v>13112440.83</v>
      </c>
      <c r="AP115">
        <v>13286762.57</v>
      </c>
      <c r="AQ115">
        <v>13460322.380000001</v>
      </c>
      <c r="AR115">
        <v>13633775.560000001</v>
      </c>
      <c r="AS115">
        <v>13801973.880000001</v>
      </c>
      <c r="AT115">
        <v>13967322.76</v>
      </c>
      <c r="AU115">
        <v>14130888.34</v>
      </c>
      <c r="AV115">
        <v>14293339.51</v>
      </c>
      <c r="AW115">
        <v>14455040.460000001</v>
      </c>
    </row>
    <row r="116" spans="2:49" x14ac:dyDescent="0.25">
      <c r="B116" t="s">
        <v>400</v>
      </c>
      <c r="C116">
        <v>584010.86634464201</v>
      </c>
      <c r="D116">
        <v>593387.34970747295</v>
      </c>
      <c r="E116">
        <v>603045.05370000005</v>
      </c>
      <c r="F116">
        <v>610361.90879999998</v>
      </c>
      <c r="G116">
        <v>577577.85250000004</v>
      </c>
      <c r="H116">
        <v>489109.12410000002</v>
      </c>
      <c r="I116">
        <v>505590.85700000002</v>
      </c>
      <c r="J116">
        <v>505482.20919999998</v>
      </c>
      <c r="K116">
        <v>464276.18369999999</v>
      </c>
      <c r="L116">
        <v>426996.24810000003</v>
      </c>
      <c r="M116">
        <v>408164.90389999998</v>
      </c>
      <c r="N116">
        <v>416927.598</v>
      </c>
      <c r="O116">
        <v>411285.17859999998</v>
      </c>
      <c r="P116">
        <v>405924.52789999999</v>
      </c>
      <c r="Q116">
        <v>383155.83919999999</v>
      </c>
      <c r="R116">
        <v>354119.60090000002</v>
      </c>
      <c r="S116">
        <v>336974.35969999997</v>
      </c>
      <c r="T116">
        <v>326240.87709999998</v>
      </c>
      <c r="U116">
        <v>321288.14240000001</v>
      </c>
      <c r="V116">
        <v>320870.22960000002</v>
      </c>
      <c r="W116">
        <v>319633.57539999997</v>
      </c>
      <c r="X116">
        <v>319075.82449999999</v>
      </c>
      <c r="Y116">
        <v>320601.05650000001</v>
      </c>
      <c r="Z116">
        <v>324142.9767</v>
      </c>
      <c r="AA116">
        <v>328760.58299999998</v>
      </c>
      <c r="AB116">
        <v>334376.78090000001</v>
      </c>
      <c r="AC116">
        <v>341006.72979999997</v>
      </c>
      <c r="AD116">
        <v>344185.79</v>
      </c>
      <c r="AE116">
        <v>347539.50380000001</v>
      </c>
      <c r="AF116">
        <v>351234.50349999999</v>
      </c>
      <c r="AG116">
        <v>355058.41729999997</v>
      </c>
      <c r="AH116">
        <v>358828.74239999999</v>
      </c>
      <c r="AI116">
        <v>363879.4436</v>
      </c>
      <c r="AJ116">
        <v>368997.93540000002</v>
      </c>
      <c r="AK116">
        <v>374261.00280000002</v>
      </c>
      <c r="AL116">
        <v>379588.80979999999</v>
      </c>
      <c r="AM116">
        <v>384975.83620000002</v>
      </c>
      <c r="AN116">
        <v>389514.59909999999</v>
      </c>
      <c r="AO116">
        <v>393958.91940000001</v>
      </c>
      <c r="AP116">
        <v>398263.51789999998</v>
      </c>
      <c r="AQ116">
        <v>402530.39260000002</v>
      </c>
      <c r="AR116">
        <v>406720.97989999998</v>
      </c>
      <c r="AS116">
        <v>410910.18709999998</v>
      </c>
      <c r="AT116">
        <v>415055.9817</v>
      </c>
      <c r="AU116">
        <v>419176.60859999998</v>
      </c>
      <c r="AV116">
        <v>423309.18199999997</v>
      </c>
      <c r="AW116">
        <v>427681.2709</v>
      </c>
    </row>
    <row r="117" spans="2:49" x14ac:dyDescent="0.25">
      <c r="B117" t="s">
        <v>401</v>
      </c>
      <c r="C117">
        <v>22712835.5539211</v>
      </c>
      <c r="D117">
        <v>23077497.475414101</v>
      </c>
      <c r="E117">
        <v>23448014.059999999</v>
      </c>
      <c r="F117">
        <v>23485680.73</v>
      </c>
      <c r="G117">
        <v>20478803.57</v>
      </c>
      <c r="H117">
        <v>16642307.460000001</v>
      </c>
      <c r="I117">
        <v>18104804.219999999</v>
      </c>
      <c r="J117">
        <v>17845087.899999999</v>
      </c>
      <c r="K117">
        <v>16700733.560000001</v>
      </c>
      <c r="L117">
        <v>17191392.809999999</v>
      </c>
      <c r="M117">
        <v>17629568.210000001</v>
      </c>
      <c r="N117">
        <v>18033813.949999999</v>
      </c>
      <c r="O117">
        <v>15770193.43</v>
      </c>
      <c r="P117">
        <v>14515849.07</v>
      </c>
      <c r="Q117">
        <v>13186497.02</v>
      </c>
      <c r="R117">
        <v>12040670.029999999</v>
      </c>
      <c r="S117">
        <v>11436508.390000001</v>
      </c>
      <c r="T117">
        <v>11279432.5</v>
      </c>
      <c r="U117">
        <v>11373228.130000001</v>
      </c>
      <c r="V117">
        <v>11611806.949999999</v>
      </c>
      <c r="W117">
        <v>11807653.949999999</v>
      </c>
      <c r="X117">
        <v>11985121.09</v>
      </c>
      <c r="Y117">
        <v>12131753.75</v>
      </c>
      <c r="Z117">
        <v>12287714.439999999</v>
      </c>
      <c r="AA117">
        <v>12444728.17</v>
      </c>
      <c r="AB117">
        <v>12612660.17</v>
      </c>
      <c r="AC117">
        <v>12793410.859999999</v>
      </c>
      <c r="AD117">
        <v>12935748.33</v>
      </c>
      <c r="AE117">
        <v>13078168.689999999</v>
      </c>
      <c r="AF117">
        <v>13224538.52</v>
      </c>
      <c r="AG117">
        <v>13372257.17</v>
      </c>
      <c r="AH117">
        <v>13519000.58</v>
      </c>
      <c r="AI117">
        <v>13681515.699999999</v>
      </c>
      <c r="AJ117">
        <v>13845895.109999999</v>
      </c>
      <c r="AK117">
        <v>14014567.859999999</v>
      </c>
      <c r="AL117">
        <v>14185177.779999999</v>
      </c>
      <c r="AM117">
        <v>14357448.57</v>
      </c>
      <c r="AN117">
        <v>14504006.800000001</v>
      </c>
      <c r="AO117">
        <v>14643872.52</v>
      </c>
      <c r="AP117">
        <v>14776498</v>
      </c>
      <c r="AQ117">
        <v>14905557.77</v>
      </c>
      <c r="AR117">
        <v>15030141.1</v>
      </c>
      <c r="AS117">
        <v>15166025.810000001</v>
      </c>
      <c r="AT117">
        <v>15305842.310000001</v>
      </c>
      <c r="AU117">
        <v>15447767.01</v>
      </c>
      <c r="AV117">
        <v>15591570.41</v>
      </c>
      <c r="AW117">
        <v>15743372.84</v>
      </c>
    </row>
    <row r="118" spans="2:49" x14ac:dyDescent="0.25">
      <c r="B118" t="s">
        <v>402</v>
      </c>
      <c r="C118">
        <v>611949.61832884501</v>
      </c>
      <c r="D118">
        <v>621774.66739182698</v>
      </c>
      <c r="E118">
        <v>631757.4608</v>
      </c>
      <c r="F118">
        <v>610653.56949999998</v>
      </c>
      <c r="G118">
        <v>548780.33310000005</v>
      </c>
      <c r="H118">
        <v>450682.6348</v>
      </c>
      <c r="I118">
        <v>473681.00449999998</v>
      </c>
      <c r="J118">
        <v>454455.87839999999</v>
      </c>
      <c r="K118">
        <v>407972.54009999998</v>
      </c>
      <c r="L118">
        <v>379240.19500000001</v>
      </c>
      <c r="M118">
        <v>367632.70789999998</v>
      </c>
      <c r="N118">
        <v>355610.75390000001</v>
      </c>
      <c r="O118">
        <v>341109.50180000003</v>
      </c>
      <c r="P118">
        <v>340000.25709999999</v>
      </c>
      <c r="Q118">
        <v>310786.34019999998</v>
      </c>
      <c r="R118">
        <v>282493.3469</v>
      </c>
      <c r="S118">
        <v>266795.14289999998</v>
      </c>
      <c r="T118">
        <v>254947.39980000001</v>
      </c>
      <c r="U118">
        <v>249829.22380000001</v>
      </c>
      <c r="V118">
        <v>249152.50510000001</v>
      </c>
      <c r="W118">
        <v>247821.31030000001</v>
      </c>
      <c r="X118">
        <v>246358.38800000001</v>
      </c>
      <c r="Y118">
        <v>247168.0214</v>
      </c>
      <c r="Z118">
        <v>248814.1072</v>
      </c>
      <c r="AA118">
        <v>250643.37239999999</v>
      </c>
      <c r="AB118">
        <v>252614.6611</v>
      </c>
      <c r="AC118">
        <v>254804.6489</v>
      </c>
      <c r="AD118">
        <v>255529.234</v>
      </c>
      <c r="AE118">
        <v>256391.1159</v>
      </c>
      <c r="AF118">
        <v>257322.33739999999</v>
      </c>
      <c r="AG118">
        <v>258179.66949999999</v>
      </c>
      <c r="AH118">
        <v>259000.9172</v>
      </c>
      <c r="AI118">
        <v>261420.19630000001</v>
      </c>
      <c r="AJ118">
        <v>263952.15580000001</v>
      </c>
      <c r="AK118">
        <v>266582.62199999997</v>
      </c>
      <c r="AL118">
        <v>269214.75469999999</v>
      </c>
      <c r="AM118">
        <v>271859.10019999999</v>
      </c>
      <c r="AN118">
        <v>273709.93349999998</v>
      </c>
      <c r="AO118">
        <v>275362.64049999998</v>
      </c>
      <c r="AP118">
        <v>276864.48749999999</v>
      </c>
      <c r="AQ118">
        <v>278297.68310000002</v>
      </c>
      <c r="AR118">
        <v>279680.36320000002</v>
      </c>
      <c r="AS118">
        <v>281043.05540000001</v>
      </c>
      <c r="AT118">
        <v>282304.98</v>
      </c>
      <c r="AU118">
        <v>283478.19929999998</v>
      </c>
      <c r="AV118">
        <v>284603.32659999997</v>
      </c>
      <c r="AW118">
        <v>285783.21879999997</v>
      </c>
    </row>
    <row r="119" spans="2:49" x14ac:dyDescent="0.25">
      <c r="B119" t="s">
        <v>403</v>
      </c>
      <c r="C119">
        <v>18604230.451297902</v>
      </c>
      <c r="D119">
        <v>18902927.3889024</v>
      </c>
      <c r="E119">
        <v>19209702.579999998</v>
      </c>
      <c r="F119">
        <v>19267451.210000001</v>
      </c>
      <c r="G119">
        <v>18191717.510000002</v>
      </c>
      <c r="H119">
        <v>16344989.43</v>
      </c>
      <c r="I119">
        <v>16348870.140000001</v>
      </c>
      <c r="J119">
        <v>15941504.800000001</v>
      </c>
      <c r="K119">
        <v>15015396.75</v>
      </c>
      <c r="L119">
        <v>14409797.09</v>
      </c>
      <c r="M119">
        <v>14198898.949999999</v>
      </c>
      <c r="N119">
        <v>14222400.01</v>
      </c>
      <c r="O119">
        <v>13949981.98</v>
      </c>
      <c r="P119">
        <v>13539583.43</v>
      </c>
      <c r="Q119">
        <v>12786094.42</v>
      </c>
      <c r="R119">
        <v>12365567.42</v>
      </c>
      <c r="S119">
        <v>11964977.189999999</v>
      </c>
      <c r="T119">
        <v>11811722.310000001</v>
      </c>
      <c r="U119">
        <v>11791468.220000001</v>
      </c>
      <c r="V119">
        <v>11910994.51</v>
      </c>
      <c r="W119">
        <v>11964922.310000001</v>
      </c>
      <c r="X119">
        <v>12006980.82</v>
      </c>
      <c r="Y119">
        <v>12039647.76</v>
      </c>
      <c r="Z119">
        <v>12134377.039999999</v>
      </c>
      <c r="AA119">
        <v>12237045.119999999</v>
      </c>
      <c r="AB119">
        <v>12349434.99</v>
      </c>
      <c r="AC119">
        <v>12471189.369999999</v>
      </c>
      <c r="AD119">
        <v>12598345.02</v>
      </c>
      <c r="AE119">
        <v>12734938.66</v>
      </c>
      <c r="AF119">
        <v>12875240.1</v>
      </c>
      <c r="AG119">
        <v>13014184.59</v>
      </c>
      <c r="AH119">
        <v>13152863.08</v>
      </c>
      <c r="AI119">
        <v>13329218.119999999</v>
      </c>
      <c r="AJ119">
        <v>13506723.66</v>
      </c>
      <c r="AK119">
        <v>13687791.18</v>
      </c>
      <c r="AL119">
        <v>13869579.1</v>
      </c>
      <c r="AM119">
        <v>14051776.65</v>
      </c>
      <c r="AN119">
        <v>14192171.130000001</v>
      </c>
      <c r="AO119">
        <v>14336632.109999999</v>
      </c>
      <c r="AP119">
        <v>14474641.85</v>
      </c>
      <c r="AQ119">
        <v>14610180.75</v>
      </c>
      <c r="AR119">
        <v>14742925.07</v>
      </c>
      <c r="AS119">
        <v>14878487.050000001</v>
      </c>
      <c r="AT119">
        <v>15006270.369999999</v>
      </c>
      <c r="AU119">
        <v>15130770.16</v>
      </c>
      <c r="AV119">
        <v>15253645.539999999</v>
      </c>
      <c r="AW119">
        <v>15381110.619999999</v>
      </c>
    </row>
    <row r="120" spans="2:49" x14ac:dyDescent="0.25">
      <c r="B120" t="s">
        <v>404</v>
      </c>
      <c r="C120">
        <v>583438.22926562198</v>
      </c>
      <c r="D120">
        <v>592805.51875492395</v>
      </c>
      <c r="E120">
        <v>602323.20449999999</v>
      </c>
      <c r="F120">
        <v>618609.71880000003</v>
      </c>
      <c r="G120">
        <v>603080.22869999998</v>
      </c>
      <c r="H120">
        <v>516440.94510000001</v>
      </c>
      <c r="I120">
        <v>504370.07339999999</v>
      </c>
      <c r="J120">
        <v>510004.53480000002</v>
      </c>
      <c r="K120">
        <v>488326.97169999999</v>
      </c>
      <c r="L120">
        <v>466968.03529999999</v>
      </c>
      <c r="M120">
        <v>428339.60590000002</v>
      </c>
      <c r="N120">
        <v>382651.69520000002</v>
      </c>
      <c r="O120">
        <v>362552.81400000001</v>
      </c>
      <c r="P120">
        <v>362769.43469999998</v>
      </c>
      <c r="Q120">
        <v>360152.19089999999</v>
      </c>
      <c r="R120">
        <v>358607.65340000001</v>
      </c>
      <c r="S120">
        <v>347737.00660000002</v>
      </c>
      <c r="T120">
        <v>357858.07539999997</v>
      </c>
      <c r="U120">
        <v>362125.03570000001</v>
      </c>
      <c r="V120">
        <v>376999.9093</v>
      </c>
      <c r="W120">
        <v>377619.7659</v>
      </c>
      <c r="X120">
        <v>380846.47100000002</v>
      </c>
      <c r="Y120">
        <v>375452.39679999999</v>
      </c>
      <c r="Z120">
        <v>373708.95250000001</v>
      </c>
      <c r="AA120">
        <v>370445.53350000002</v>
      </c>
      <c r="AB120">
        <v>366216.95750000002</v>
      </c>
      <c r="AC120">
        <v>361881.10379999998</v>
      </c>
      <c r="AD120">
        <v>359332.52990000002</v>
      </c>
      <c r="AE120">
        <v>357143.29879999999</v>
      </c>
      <c r="AF120">
        <v>355235.81849999999</v>
      </c>
      <c r="AG120">
        <v>353527.91310000001</v>
      </c>
      <c r="AH120">
        <v>352476.58409999998</v>
      </c>
      <c r="AI120">
        <v>353112.60119999998</v>
      </c>
      <c r="AJ120">
        <v>353734.71840000001</v>
      </c>
      <c r="AK120">
        <v>355020.5269</v>
      </c>
      <c r="AL120">
        <v>356344.91729999997</v>
      </c>
      <c r="AM120">
        <v>357593.71309999999</v>
      </c>
      <c r="AN120">
        <v>357449.58500000002</v>
      </c>
      <c r="AO120">
        <v>357841.01919999998</v>
      </c>
      <c r="AP120">
        <v>358291.9595</v>
      </c>
      <c r="AQ120">
        <v>359193.75219999999</v>
      </c>
      <c r="AR120">
        <v>359709.37579999998</v>
      </c>
      <c r="AS120">
        <v>360610.68300000002</v>
      </c>
      <c r="AT120">
        <v>361585.90879999998</v>
      </c>
      <c r="AU120">
        <v>362334.08279999997</v>
      </c>
      <c r="AV120">
        <v>362976.50339999999</v>
      </c>
      <c r="AW120">
        <v>365738.91749999998</v>
      </c>
    </row>
    <row r="121" spans="2:49" x14ac:dyDescent="0.25">
      <c r="B121" t="s">
        <v>405</v>
      </c>
      <c r="C121">
        <v>640997.09190401505</v>
      </c>
      <c r="D121">
        <v>651288.50755091803</v>
      </c>
      <c r="E121">
        <v>661996.35600000003</v>
      </c>
      <c r="F121">
        <v>676595.95429999998</v>
      </c>
      <c r="G121">
        <v>644979.11140000005</v>
      </c>
      <c r="H121">
        <v>624656.63930000004</v>
      </c>
      <c r="I121">
        <v>639578.59140000003</v>
      </c>
      <c r="J121">
        <v>622090.29520000005</v>
      </c>
      <c r="K121">
        <v>590109.29749999999</v>
      </c>
      <c r="L121">
        <v>591664.78469999996</v>
      </c>
      <c r="M121">
        <v>600080.88029999996</v>
      </c>
      <c r="N121">
        <v>627429.98389999999</v>
      </c>
      <c r="O121">
        <v>668969.09459999995</v>
      </c>
      <c r="P121">
        <v>696078.0821</v>
      </c>
      <c r="Q121">
        <v>661518.22030000004</v>
      </c>
      <c r="R121">
        <v>677117.43070000003</v>
      </c>
      <c r="S121">
        <v>672368.72019999998</v>
      </c>
      <c r="T121">
        <v>676728.53639999998</v>
      </c>
      <c r="U121">
        <v>685124.22089999996</v>
      </c>
      <c r="V121">
        <v>697144.41500000004</v>
      </c>
      <c r="W121">
        <v>701393.61679999996</v>
      </c>
      <c r="X121">
        <v>700338.6263</v>
      </c>
      <c r="Y121">
        <v>702595.86589999998</v>
      </c>
      <c r="Z121">
        <v>704501.24939999997</v>
      </c>
      <c r="AA121">
        <v>707468.74959999998</v>
      </c>
      <c r="AB121">
        <v>711977.83250000002</v>
      </c>
      <c r="AC121">
        <v>717719.54729999998</v>
      </c>
      <c r="AD121">
        <v>722902.03330000001</v>
      </c>
      <c r="AE121">
        <v>726036.15720000002</v>
      </c>
      <c r="AF121">
        <v>729894.70779999997</v>
      </c>
      <c r="AG121">
        <v>733838.66769999999</v>
      </c>
      <c r="AH121">
        <v>735823.72620000003</v>
      </c>
      <c r="AI121">
        <v>741162.43729999999</v>
      </c>
      <c r="AJ121">
        <v>746103.27339999995</v>
      </c>
      <c r="AK121">
        <v>751016.33689999999</v>
      </c>
      <c r="AL121">
        <v>755925.17890000006</v>
      </c>
      <c r="AM121">
        <v>760863.99910000002</v>
      </c>
      <c r="AN121">
        <v>763089.77150000003</v>
      </c>
      <c r="AO121">
        <v>764520.88879999996</v>
      </c>
      <c r="AP121">
        <v>765461.72140000004</v>
      </c>
      <c r="AQ121">
        <v>766245.38899999997</v>
      </c>
      <c r="AR121">
        <v>766959.13020000001</v>
      </c>
      <c r="AS121">
        <v>767294.76139999996</v>
      </c>
      <c r="AT121">
        <v>767352.67119999998</v>
      </c>
      <c r="AU121">
        <v>767207.22710000002</v>
      </c>
      <c r="AV121">
        <v>766972.53960000002</v>
      </c>
      <c r="AW121">
        <v>766938.37289999996</v>
      </c>
    </row>
    <row r="122" spans="2:49" x14ac:dyDescent="0.25">
      <c r="B122" t="s">
        <v>406</v>
      </c>
      <c r="C122">
        <v>2194958.1052306499</v>
      </c>
      <c r="D122">
        <v>2230198.86758945</v>
      </c>
      <c r="E122">
        <v>2254498.3689999999</v>
      </c>
      <c r="F122">
        <v>2243121.8160000001</v>
      </c>
      <c r="G122">
        <v>2234644.6770000001</v>
      </c>
      <c r="H122">
        <v>2231076.8590000002</v>
      </c>
      <c r="I122">
        <v>2238077.344</v>
      </c>
      <c r="J122">
        <v>2252490.6669999999</v>
      </c>
      <c r="K122">
        <v>2254667.2289999998</v>
      </c>
      <c r="L122">
        <v>2253079.4720000001</v>
      </c>
      <c r="M122">
        <v>2267868.3190000001</v>
      </c>
      <c r="N122">
        <v>2246832.4879999999</v>
      </c>
      <c r="O122">
        <v>2274730.7570000002</v>
      </c>
      <c r="P122">
        <v>2297154.3659999999</v>
      </c>
      <c r="Q122">
        <v>2326208.6359999999</v>
      </c>
      <c r="R122">
        <v>2355634.952</v>
      </c>
      <c r="S122">
        <v>2341417.7659999998</v>
      </c>
      <c r="T122">
        <v>2319027.4640000002</v>
      </c>
      <c r="U122">
        <v>2312624.8390000002</v>
      </c>
      <c r="V122">
        <v>2313876.2280000001</v>
      </c>
      <c r="W122">
        <v>2309642.8629999999</v>
      </c>
      <c r="X122">
        <v>2277835.41</v>
      </c>
      <c r="Y122">
        <v>2265091.7609999999</v>
      </c>
      <c r="Z122">
        <v>2245346.6680000001</v>
      </c>
      <c r="AA122">
        <v>2223285.585</v>
      </c>
      <c r="AB122">
        <v>2200199.736</v>
      </c>
      <c r="AC122">
        <v>2176752.9249999998</v>
      </c>
      <c r="AD122">
        <v>2151574.3679999998</v>
      </c>
      <c r="AE122">
        <v>2119954.5550000002</v>
      </c>
      <c r="AF122">
        <v>2091307.5009999999</v>
      </c>
      <c r="AG122">
        <v>2063532.848</v>
      </c>
      <c r="AH122">
        <v>2029882.6410000001</v>
      </c>
      <c r="AI122">
        <v>2020548.878</v>
      </c>
      <c r="AJ122">
        <v>2009742.34</v>
      </c>
      <c r="AK122">
        <v>1998333.5379999999</v>
      </c>
      <c r="AL122">
        <v>1986581.1040000001</v>
      </c>
      <c r="AM122">
        <v>1974558.7919999999</v>
      </c>
      <c r="AN122">
        <v>1976136.6569999999</v>
      </c>
      <c r="AO122">
        <v>1978486.665</v>
      </c>
      <c r="AP122">
        <v>1981109.041</v>
      </c>
      <c r="AQ122">
        <v>1983832.7660000001</v>
      </c>
      <c r="AR122">
        <v>1986455.557</v>
      </c>
      <c r="AS122">
        <v>1996916.4909999999</v>
      </c>
      <c r="AT122">
        <v>2007716.246</v>
      </c>
      <c r="AU122">
        <v>2018686.3019999999</v>
      </c>
      <c r="AV122">
        <v>2029751.2039999999</v>
      </c>
      <c r="AW122">
        <v>2041121.5460000001</v>
      </c>
    </row>
    <row r="123" spans="2:49" x14ac:dyDescent="0.25">
      <c r="B123" t="s">
        <v>407</v>
      </c>
      <c r="C123">
        <v>48301536.741083004</v>
      </c>
      <c r="D123">
        <v>49077033.537035801</v>
      </c>
      <c r="E123">
        <v>49885123.229999997</v>
      </c>
      <c r="F123">
        <v>49541557.609999999</v>
      </c>
      <c r="G123">
        <v>48541121.369999997</v>
      </c>
      <c r="H123">
        <v>46806864.880000003</v>
      </c>
      <c r="I123">
        <v>46379801.329999998</v>
      </c>
      <c r="J123">
        <v>46038589.270000003</v>
      </c>
      <c r="K123">
        <v>45439043.399999999</v>
      </c>
      <c r="L123">
        <v>44573275.840000004</v>
      </c>
      <c r="M123">
        <v>44080084.259999998</v>
      </c>
      <c r="N123">
        <v>43518433.259999998</v>
      </c>
      <c r="O123">
        <v>43457483.450000003</v>
      </c>
      <c r="P123">
        <v>43616203.390000001</v>
      </c>
      <c r="Q123">
        <v>43012772.020000003</v>
      </c>
      <c r="R123">
        <v>42450605.840000004</v>
      </c>
      <c r="S123">
        <v>42036289.670000002</v>
      </c>
      <c r="T123">
        <v>42417714.880000003</v>
      </c>
      <c r="U123">
        <v>42451532.920000002</v>
      </c>
      <c r="V123">
        <v>42575646.649999999</v>
      </c>
      <c r="W123">
        <v>42522510.07</v>
      </c>
      <c r="X123">
        <v>42137143.07</v>
      </c>
      <c r="Y123">
        <v>41677442.710000001</v>
      </c>
      <c r="Z123">
        <v>41330592.630000003</v>
      </c>
      <c r="AA123">
        <v>41036723.719999999</v>
      </c>
      <c r="AB123">
        <v>40806469.93</v>
      </c>
      <c r="AC123">
        <v>40642801.609999999</v>
      </c>
      <c r="AD123">
        <v>40303677.229999997</v>
      </c>
      <c r="AE123">
        <v>40015586.869999997</v>
      </c>
      <c r="AF123">
        <v>39785866.799999997</v>
      </c>
      <c r="AG123">
        <v>39594222.189999998</v>
      </c>
      <c r="AH123">
        <v>39420277.630000003</v>
      </c>
      <c r="AI123">
        <v>39446042.079999998</v>
      </c>
      <c r="AJ123">
        <v>39497739.109999999</v>
      </c>
      <c r="AK123">
        <v>39570513.240000002</v>
      </c>
      <c r="AL123">
        <v>39654107.049999997</v>
      </c>
      <c r="AM123">
        <v>39740658.200000003</v>
      </c>
      <c r="AN123">
        <v>40106012.020000003</v>
      </c>
      <c r="AO123">
        <v>40508964.490000002</v>
      </c>
      <c r="AP123">
        <v>40919653.100000001</v>
      </c>
      <c r="AQ123">
        <v>41333500.170000002</v>
      </c>
      <c r="AR123">
        <v>41741839.310000002</v>
      </c>
      <c r="AS123">
        <v>42359947.869999997</v>
      </c>
      <c r="AT123">
        <v>42975327.170000002</v>
      </c>
      <c r="AU123">
        <v>43586575.039999999</v>
      </c>
      <c r="AV123">
        <v>44190380.329999998</v>
      </c>
      <c r="AW123">
        <v>44793540.729999997</v>
      </c>
    </row>
    <row r="124" spans="2:49" x14ac:dyDescent="0.25">
      <c r="B124" t="s">
        <v>408</v>
      </c>
      <c r="C124">
        <v>9397840.0105028208</v>
      </c>
      <c r="D124">
        <v>9548725.3716889191</v>
      </c>
      <c r="E124">
        <v>9705874.77999999</v>
      </c>
      <c r="F124">
        <v>10805728.42</v>
      </c>
      <c r="G124">
        <v>8948928.9790000003</v>
      </c>
      <c r="H124">
        <v>6283487.966</v>
      </c>
      <c r="I124">
        <v>7356959.3600000003</v>
      </c>
      <c r="J124">
        <v>5652418.3820000002</v>
      </c>
      <c r="K124">
        <v>6504479.1449999996</v>
      </c>
      <c r="L124">
        <v>5664718.6289999997</v>
      </c>
      <c r="M124">
        <v>5567112.4960000003</v>
      </c>
      <c r="N124">
        <v>5561037.8640000001</v>
      </c>
      <c r="O124">
        <v>5033942.1780000003</v>
      </c>
      <c r="P124">
        <v>5403981.625</v>
      </c>
      <c r="Q124">
        <v>5404064.9469999997</v>
      </c>
      <c r="R124">
        <v>5489046.2079999996</v>
      </c>
      <c r="S124">
        <v>5437293.8609999996</v>
      </c>
      <c r="T124">
        <v>5337520.2630000003</v>
      </c>
      <c r="U124">
        <v>5338178.9359999998</v>
      </c>
      <c r="V124">
        <v>5357075.5089999996</v>
      </c>
      <c r="W124">
        <v>5372017.0240000002</v>
      </c>
      <c r="X124">
        <v>5383151.7520000003</v>
      </c>
      <c r="Y124">
        <v>5411363.5729999999</v>
      </c>
      <c r="Z124">
        <v>5457545.5800000001</v>
      </c>
      <c r="AA124">
        <v>5515232.7189999996</v>
      </c>
      <c r="AB124">
        <v>5583597.5729999999</v>
      </c>
      <c r="AC124">
        <v>5661647.8399999999</v>
      </c>
      <c r="AD124">
        <v>5735605.1869999999</v>
      </c>
      <c r="AE124">
        <v>5814439.2970000003</v>
      </c>
      <c r="AF124">
        <v>5898833.767</v>
      </c>
      <c r="AG124">
        <v>5987077.4110000003</v>
      </c>
      <c r="AH124">
        <v>6076887.8640000001</v>
      </c>
      <c r="AI124">
        <v>6172344.5729999999</v>
      </c>
      <c r="AJ124">
        <v>6269602.2539999997</v>
      </c>
      <c r="AK124">
        <v>6368885.9579999996</v>
      </c>
      <c r="AL124">
        <v>6469963.7520000003</v>
      </c>
      <c r="AM124">
        <v>6572479.1739999996</v>
      </c>
      <c r="AN124">
        <v>6668336.0089999996</v>
      </c>
      <c r="AO124">
        <v>6764917.7690000003</v>
      </c>
      <c r="AP124">
        <v>6860327.9239999996</v>
      </c>
      <c r="AQ124">
        <v>6955144.7630000003</v>
      </c>
      <c r="AR124">
        <v>7049265.8360000001</v>
      </c>
      <c r="AS124">
        <v>7141881.085</v>
      </c>
      <c r="AT124">
        <v>7232632.5779999997</v>
      </c>
      <c r="AU124">
        <v>7322404.7719999999</v>
      </c>
      <c r="AV124">
        <v>7411521.5089999996</v>
      </c>
      <c r="AW124">
        <v>7501202.2869999995</v>
      </c>
    </row>
    <row r="125" spans="2:49" x14ac:dyDescent="0.25">
      <c r="B125" t="s">
        <v>409</v>
      </c>
      <c r="C125">
        <v>2784044.1169573502</v>
      </c>
      <c r="D125">
        <v>2828742.8457796802</v>
      </c>
      <c r="E125">
        <v>2875233.8760000002</v>
      </c>
      <c r="F125">
        <v>2972596.8620000002</v>
      </c>
      <c r="G125">
        <v>2953568.7519999999</v>
      </c>
      <c r="H125">
        <v>2394838.5589999999</v>
      </c>
      <c r="I125">
        <v>2469295.091</v>
      </c>
      <c r="J125">
        <v>2590316.301</v>
      </c>
      <c r="K125">
        <v>2525634.1120000002</v>
      </c>
      <c r="L125">
        <v>2433318.7420000001</v>
      </c>
      <c r="M125">
        <v>2400879.3480000002</v>
      </c>
      <c r="N125">
        <v>2492010.852</v>
      </c>
      <c r="O125">
        <v>2471000.0669999998</v>
      </c>
      <c r="P125">
        <v>2480676.253</v>
      </c>
      <c r="Q125">
        <v>2588830.077</v>
      </c>
      <c r="R125">
        <v>2629997.1809999999</v>
      </c>
      <c r="S125">
        <v>2622070.676</v>
      </c>
      <c r="T125">
        <v>2616789.2349999999</v>
      </c>
      <c r="U125">
        <v>2601794.7230000002</v>
      </c>
      <c r="V125">
        <v>2592655.6</v>
      </c>
      <c r="W125">
        <v>2596627.2489999998</v>
      </c>
      <c r="X125">
        <v>2595111.8530000001</v>
      </c>
      <c r="Y125">
        <v>2604381.139</v>
      </c>
      <c r="Z125">
        <v>2619932.4649999999</v>
      </c>
      <c r="AA125">
        <v>2640335.9509999999</v>
      </c>
      <c r="AB125">
        <v>2664695.1510000001</v>
      </c>
      <c r="AC125">
        <v>2692594.4989999998</v>
      </c>
      <c r="AD125">
        <v>2721508.5759999999</v>
      </c>
      <c r="AE125">
        <v>2752305.6179999998</v>
      </c>
      <c r="AF125">
        <v>2785711.3629999999</v>
      </c>
      <c r="AG125">
        <v>2820829.27</v>
      </c>
      <c r="AH125">
        <v>2856485.196</v>
      </c>
      <c r="AI125">
        <v>2895541.5789999999</v>
      </c>
      <c r="AJ125">
        <v>2935348.14</v>
      </c>
      <c r="AK125">
        <v>2975767.7659999998</v>
      </c>
      <c r="AL125">
        <v>3016901.9989999998</v>
      </c>
      <c r="AM125">
        <v>3058698.8319999999</v>
      </c>
      <c r="AN125">
        <v>3097340.5240000002</v>
      </c>
      <c r="AO125">
        <v>3135354.6940000001</v>
      </c>
      <c r="AP125">
        <v>3172651.3059999999</v>
      </c>
      <c r="AQ125">
        <v>3209682.9750000001</v>
      </c>
      <c r="AR125">
        <v>3246504.3470000001</v>
      </c>
      <c r="AS125">
        <v>3283138.39</v>
      </c>
      <c r="AT125">
        <v>3319744.753</v>
      </c>
      <c r="AU125">
        <v>3356490.8149999999</v>
      </c>
      <c r="AV125">
        <v>3393412.5520000001</v>
      </c>
      <c r="AW125">
        <v>3431135.949</v>
      </c>
    </row>
    <row r="126" spans="2:49" x14ac:dyDescent="0.25">
      <c r="B126" t="s">
        <v>410</v>
      </c>
      <c r="C126">
        <v>20640520.667746101</v>
      </c>
      <c r="D126">
        <v>20971910.903432399</v>
      </c>
      <c r="E126">
        <v>21313932.760000002</v>
      </c>
      <c r="F126">
        <v>21836993.34</v>
      </c>
      <c r="G126">
        <v>21633392.77</v>
      </c>
      <c r="H126">
        <v>20849395.210000001</v>
      </c>
      <c r="I126">
        <v>21180158.140000001</v>
      </c>
      <c r="J126">
        <v>21000114.5</v>
      </c>
      <c r="K126">
        <v>20321927.109999999</v>
      </c>
      <c r="L126">
        <v>19868586.77</v>
      </c>
      <c r="M126">
        <v>19823373.789999999</v>
      </c>
      <c r="N126">
        <v>20156470.359999999</v>
      </c>
      <c r="O126">
        <v>19648254.149999999</v>
      </c>
      <c r="P126">
        <v>18858170.280000001</v>
      </c>
      <c r="Q126">
        <v>17765545.75</v>
      </c>
      <c r="R126">
        <v>16772181.810000001</v>
      </c>
      <c r="S126">
        <v>15795384.18</v>
      </c>
      <c r="T126">
        <v>15629223.48</v>
      </c>
      <c r="U126" s="100">
        <v>15576150.92</v>
      </c>
      <c r="V126">
        <v>15588806.869999999</v>
      </c>
      <c r="W126">
        <v>15421600.710000001</v>
      </c>
      <c r="X126">
        <v>15212842.630000001</v>
      </c>
      <c r="Y126">
        <v>15052913.359999999</v>
      </c>
      <c r="Z126">
        <v>14870129.619999999</v>
      </c>
      <c r="AA126">
        <v>14661120.77</v>
      </c>
      <c r="AB126">
        <v>14434720.58</v>
      </c>
      <c r="AC126">
        <v>14200116.689999999</v>
      </c>
      <c r="AD126">
        <v>13964238.76</v>
      </c>
      <c r="AE126">
        <v>13721652.189999999</v>
      </c>
      <c r="AF126">
        <v>13476019.5</v>
      </c>
      <c r="AG126">
        <v>13226764.210000001</v>
      </c>
      <c r="AH126">
        <v>12977147.99</v>
      </c>
      <c r="AI126">
        <v>12766849.949999999</v>
      </c>
      <c r="AJ126">
        <v>12560507.34</v>
      </c>
      <c r="AK126">
        <v>12357366.27</v>
      </c>
      <c r="AL126">
        <v>12155241.18</v>
      </c>
      <c r="AM126">
        <v>11954601.52</v>
      </c>
      <c r="AN126">
        <v>11743739.75</v>
      </c>
      <c r="AO126">
        <v>11532271.85</v>
      </c>
      <c r="AP126">
        <v>11321645.050000001</v>
      </c>
      <c r="AQ126">
        <v>11113386.6</v>
      </c>
      <c r="AR126">
        <v>10908150.24</v>
      </c>
      <c r="AS126">
        <v>10707467.949999999</v>
      </c>
      <c r="AT126">
        <v>10509290.43</v>
      </c>
      <c r="AU126">
        <v>10313303.800000001</v>
      </c>
      <c r="AV126">
        <v>10120125.029999999</v>
      </c>
      <c r="AW126">
        <v>9931012.6940000001</v>
      </c>
    </row>
    <row r="127" spans="2:49" x14ac:dyDescent="0.25">
      <c r="B127" t="s">
        <v>411</v>
      </c>
      <c r="C127">
        <v>261855678.291933</v>
      </c>
      <c r="D127">
        <v>266059855.90652901</v>
      </c>
      <c r="E127">
        <v>270378028</v>
      </c>
      <c r="F127">
        <v>270195154.80000001</v>
      </c>
      <c r="G127">
        <v>255872892.5</v>
      </c>
      <c r="H127">
        <v>234322023.59999999</v>
      </c>
      <c r="I127">
        <v>236681108.69999999</v>
      </c>
      <c r="J127">
        <v>231201694.90000001</v>
      </c>
      <c r="K127">
        <v>220214638.19999999</v>
      </c>
      <c r="L127">
        <v>212392808.40000001</v>
      </c>
      <c r="M127">
        <v>209389316.80000001</v>
      </c>
      <c r="N127">
        <v>208307433.19999999</v>
      </c>
      <c r="O127">
        <v>202106699.40000001</v>
      </c>
      <c r="P127">
        <v>196680075.69999999</v>
      </c>
      <c r="Q127">
        <v>187163887.80000001</v>
      </c>
      <c r="R127">
        <v>179437760.80000001</v>
      </c>
      <c r="S127">
        <v>172608551.5</v>
      </c>
      <c r="T127">
        <v>170867455.09999999</v>
      </c>
      <c r="U127">
        <v>170090172.59999999</v>
      </c>
      <c r="V127">
        <v>170587548.30000001</v>
      </c>
      <c r="W127">
        <v>170610729.5</v>
      </c>
      <c r="X127">
        <v>170175813.5</v>
      </c>
      <c r="Y127">
        <v>170050616</v>
      </c>
      <c r="Z127">
        <v>170533764.09999999</v>
      </c>
      <c r="AA127">
        <v>171298420.69999999</v>
      </c>
      <c r="AB127">
        <v>172395148.69999999</v>
      </c>
      <c r="AC127">
        <v>173785698.80000001</v>
      </c>
      <c r="AD127">
        <v>174391846.40000001</v>
      </c>
      <c r="AE127">
        <v>175105028.90000001</v>
      </c>
      <c r="AF127">
        <v>175609530.80000001</v>
      </c>
      <c r="AG127">
        <v>176392305.09999999</v>
      </c>
      <c r="AH127">
        <v>177191822.40000001</v>
      </c>
      <c r="AI127">
        <v>178373318.69999999</v>
      </c>
      <c r="AJ127">
        <v>179585399.69999999</v>
      </c>
      <c r="AK127">
        <v>180852764.19999999</v>
      </c>
      <c r="AL127">
        <v>182166257.30000001</v>
      </c>
      <c r="AM127">
        <v>183490968</v>
      </c>
      <c r="AN127">
        <v>184787680.80000001</v>
      </c>
      <c r="AO127">
        <v>186047784.19999999</v>
      </c>
      <c r="AP127">
        <v>187236535.59999999</v>
      </c>
      <c r="AQ127">
        <v>188394022.5</v>
      </c>
      <c r="AR127">
        <v>189502592.40000001</v>
      </c>
      <c r="AS127">
        <v>191576536.30000001</v>
      </c>
      <c r="AT127">
        <v>193738824.19999999</v>
      </c>
      <c r="AU127">
        <v>195900655.19999999</v>
      </c>
      <c r="AV127">
        <v>198054356.80000001</v>
      </c>
      <c r="AW127">
        <v>200284499.5</v>
      </c>
    </row>
    <row r="128" spans="2:49" x14ac:dyDescent="0.25">
      <c r="B128" t="s">
        <v>412</v>
      </c>
      <c r="C128">
        <v>5733144.4507061103</v>
      </c>
      <c r="D128">
        <v>5825191.9393003099</v>
      </c>
      <c r="E128">
        <v>5919233.7230000002</v>
      </c>
      <c r="F128">
        <v>5955222.2340000002</v>
      </c>
      <c r="G128">
        <v>5885411.8660000004</v>
      </c>
      <c r="H128">
        <v>6021519.1679999996</v>
      </c>
      <c r="I128">
        <v>6013537.6090000002</v>
      </c>
      <c r="J128">
        <v>5911716.5480000004</v>
      </c>
      <c r="K128">
        <v>5746338.6339999996</v>
      </c>
      <c r="L128">
        <v>5646084.9560000002</v>
      </c>
      <c r="M128">
        <v>5584153.108</v>
      </c>
      <c r="N128">
        <v>5626203.2510000002</v>
      </c>
      <c r="O128">
        <v>5530527.1509999996</v>
      </c>
      <c r="P128">
        <v>5305478.9129999997</v>
      </c>
      <c r="Q128">
        <v>4938700.4709999999</v>
      </c>
      <c r="R128">
        <v>4611833.4369999999</v>
      </c>
      <c r="S128">
        <v>4300772.8629999999</v>
      </c>
      <c r="T128">
        <v>4233778.2810000004</v>
      </c>
      <c r="U128">
        <v>4215946.8269999996</v>
      </c>
      <c r="V128">
        <v>4227385.898</v>
      </c>
      <c r="W128">
        <v>4175705.679</v>
      </c>
      <c r="X128">
        <v>4106400.3110000002</v>
      </c>
      <c r="Y128">
        <v>4053937.4449999998</v>
      </c>
      <c r="Z128">
        <v>3992266.5389999999</v>
      </c>
      <c r="AA128">
        <v>3919977.361</v>
      </c>
      <c r="AB128">
        <v>3840877.5019999999</v>
      </c>
      <c r="AC128">
        <v>3758962.08</v>
      </c>
      <c r="AD128">
        <v>3677657.5070000002</v>
      </c>
      <c r="AE128">
        <v>3594497.5249999999</v>
      </c>
      <c r="AF128">
        <v>3511019.852</v>
      </c>
      <c r="AG128">
        <v>3426954.45</v>
      </c>
      <c r="AH128">
        <v>3343629.0320000001</v>
      </c>
      <c r="AI128">
        <v>3278370.5980000002</v>
      </c>
      <c r="AJ128">
        <v>3215099.287</v>
      </c>
      <c r="AK128">
        <v>3153415.01</v>
      </c>
      <c r="AL128">
        <v>3092360.7250000001</v>
      </c>
      <c r="AM128">
        <v>3032107.8739999998</v>
      </c>
      <c r="AN128">
        <v>2965576.304</v>
      </c>
      <c r="AO128">
        <v>2897906.5290000001</v>
      </c>
      <c r="AP128">
        <v>2830217.8939999999</v>
      </c>
      <c r="AQ128">
        <v>2763308.7239999999</v>
      </c>
      <c r="AR128">
        <v>2697517.2250000001</v>
      </c>
      <c r="AS128">
        <v>2633322.014</v>
      </c>
      <c r="AT128">
        <v>2570026.8280000002</v>
      </c>
      <c r="AU128">
        <v>2507555.5520000001</v>
      </c>
      <c r="AV128">
        <v>2446145.3339999998</v>
      </c>
      <c r="AW128">
        <v>2386232.6630000002</v>
      </c>
    </row>
    <row r="129" spans="2:49" x14ac:dyDescent="0.25">
      <c r="B129" t="s">
        <v>413</v>
      </c>
      <c r="C129">
        <v>746221.21464997705</v>
      </c>
      <c r="D129">
        <v>758202.03762327298</v>
      </c>
      <c r="E129">
        <v>770375.21660000004</v>
      </c>
      <c r="F129">
        <v>781495.43830000004</v>
      </c>
      <c r="G129">
        <v>666574.88760000002</v>
      </c>
      <c r="H129">
        <v>571594.69810000004</v>
      </c>
      <c r="I129">
        <v>580937.03859999997</v>
      </c>
      <c r="J129">
        <v>621130.23219999997</v>
      </c>
      <c r="K129">
        <v>579338.57920000004</v>
      </c>
      <c r="L129">
        <v>598006.26760000002</v>
      </c>
      <c r="M129">
        <v>625080.49470000004</v>
      </c>
      <c r="N129">
        <v>619637.55839999998</v>
      </c>
      <c r="O129">
        <v>517182.19900000002</v>
      </c>
      <c r="P129">
        <v>423998.46019999997</v>
      </c>
      <c r="Q129">
        <v>358834.46529999998</v>
      </c>
      <c r="R129">
        <v>321307.86129999999</v>
      </c>
      <c r="S129">
        <v>286915.74080000003</v>
      </c>
      <c r="T129">
        <v>282196.01890000002</v>
      </c>
      <c r="U129">
        <v>283439.09789999999</v>
      </c>
      <c r="V129">
        <v>292414.1972</v>
      </c>
      <c r="W129">
        <v>295653.11869999999</v>
      </c>
      <c r="X129">
        <v>300469.1519</v>
      </c>
      <c r="Y129">
        <v>299861.59970000002</v>
      </c>
      <c r="Z129">
        <v>301723.6568</v>
      </c>
      <c r="AA129">
        <v>303992.91369999998</v>
      </c>
      <c r="AB129">
        <v>306847.47450000001</v>
      </c>
      <c r="AC129">
        <v>310347.75579999998</v>
      </c>
      <c r="AD129">
        <v>314720.44750000001</v>
      </c>
      <c r="AE129">
        <v>319287.64260000002</v>
      </c>
      <c r="AF129">
        <v>323931.95919999998</v>
      </c>
      <c r="AG129">
        <v>328608.74089999998</v>
      </c>
      <c r="AH129">
        <v>333511.77480000001</v>
      </c>
      <c r="AI129">
        <v>338209.63530000002</v>
      </c>
      <c r="AJ129">
        <v>342774.8248</v>
      </c>
      <c r="AK129">
        <v>347620.90299999999</v>
      </c>
      <c r="AL129">
        <v>352486.6409</v>
      </c>
      <c r="AM129">
        <v>357324.38640000002</v>
      </c>
      <c r="AN129">
        <v>360820.02059999999</v>
      </c>
      <c r="AO129">
        <v>364111.2145</v>
      </c>
      <c r="AP129">
        <v>367050.96269999997</v>
      </c>
      <c r="AQ129">
        <v>369941.99290000001</v>
      </c>
      <c r="AR129">
        <v>372382.33399999997</v>
      </c>
      <c r="AS129">
        <v>375533.51630000002</v>
      </c>
      <c r="AT129">
        <v>379074.886</v>
      </c>
      <c r="AU129">
        <v>382773.7598</v>
      </c>
      <c r="AV129">
        <v>386633.99190000002</v>
      </c>
      <c r="AW129">
        <v>391848.28950000001</v>
      </c>
    </row>
    <row r="130" spans="2:49" x14ac:dyDescent="0.25">
      <c r="B130" t="s">
        <v>414</v>
      </c>
      <c r="C130">
        <v>480333.66960581898</v>
      </c>
      <c r="D130">
        <v>488045.58203966799</v>
      </c>
      <c r="E130">
        <v>495881.31170000002</v>
      </c>
      <c r="F130">
        <v>499280.56510000001</v>
      </c>
      <c r="G130">
        <v>431666.68939999997</v>
      </c>
      <c r="H130">
        <v>385839.391</v>
      </c>
      <c r="I130">
        <v>399295.89559999999</v>
      </c>
      <c r="J130">
        <v>365254.33929999999</v>
      </c>
      <c r="K130">
        <v>348049.90879999998</v>
      </c>
      <c r="L130">
        <v>373646.86369999999</v>
      </c>
      <c r="M130">
        <v>382568.04570000002</v>
      </c>
      <c r="N130">
        <v>389964.06890000001</v>
      </c>
      <c r="O130">
        <v>310246.34639999998</v>
      </c>
      <c r="P130">
        <v>241562.15770000001</v>
      </c>
      <c r="Q130">
        <v>200738.49350000001</v>
      </c>
      <c r="R130">
        <v>176209.1275</v>
      </c>
      <c r="S130">
        <v>160255.5748</v>
      </c>
      <c r="T130">
        <v>157323.07209999999</v>
      </c>
      <c r="U130">
        <v>159826.4761</v>
      </c>
      <c r="V130">
        <v>164813.77609999999</v>
      </c>
      <c r="W130">
        <v>173158.42480000001</v>
      </c>
      <c r="X130">
        <v>181569.26199999999</v>
      </c>
      <c r="Y130">
        <v>188507.28510000001</v>
      </c>
      <c r="Z130">
        <v>195715.71739999999</v>
      </c>
      <c r="AA130">
        <v>203531.9105</v>
      </c>
      <c r="AB130">
        <v>212250.11</v>
      </c>
      <c r="AC130">
        <v>221955.3939</v>
      </c>
      <c r="AD130">
        <v>224826.63630000001</v>
      </c>
      <c r="AE130">
        <v>228347.1833</v>
      </c>
      <c r="AF130">
        <v>232173.99</v>
      </c>
      <c r="AG130">
        <v>236120.02619999999</v>
      </c>
      <c r="AH130">
        <v>240124.4546</v>
      </c>
      <c r="AI130">
        <v>244156.2102</v>
      </c>
      <c r="AJ130">
        <v>248176.47649999999</v>
      </c>
      <c r="AK130">
        <v>252230.12959999999</v>
      </c>
      <c r="AL130">
        <v>256314.12599999999</v>
      </c>
      <c r="AM130">
        <v>260436.63149999999</v>
      </c>
      <c r="AN130">
        <v>264314.51890000002</v>
      </c>
      <c r="AO130">
        <v>268210.80920000002</v>
      </c>
      <c r="AP130">
        <v>272059.96419999999</v>
      </c>
      <c r="AQ130">
        <v>275892.45640000002</v>
      </c>
      <c r="AR130">
        <v>279693.68829999998</v>
      </c>
      <c r="AS130">
        <v>283840.23700000002</v>
      </c>
      <c r="AT130">
        <v>288156.63140000001</v>
      </c>
      <c r="AU130">
        <v>292606.652</v>
      </c>
      <c r="AV130">
        <v>297165.87079999998</v>
      </c>
      <c r="AW130">
        <v>301890.35739999998</v>
      </c>
    </row>
    <row r="131" spans="2:49" x14ac:dyDescent="0.25">
      <c r="B131" t="s">
        <v>415</v>
      </c>
      <c r="C131">
        <v>1469582.3108926199</v>
      </c>
      <c r="D131">
        <v>1493176.93024387</v>
      </c>
      <c r="E131">
        <v>1517150.3689999999</v>
      </c>
      <c r="F131">
        <v>1536292.888</v>
      </c>
      <c r="G131">
        <v>1383566.023</v>
      </c>
      <c r="H131">
        <v>1285280.5349999999</v>
      </c>
      <c r="I131">
        <v>1319549.3589999999</v>
      </c>
      <c r="J131">
        <v>1263441.209</v>
      </c>
      <c r="K131">
        <v>1255789.382</v>
      </c>
      <c r="L131">
        <v>1375815.615</v>
      </c>
      <c r="M131">
        <v>1435396.155</v>
      </c>
      <c r="N131">
        <v>1495494.9650000001</v>
      </c>
      <c r="O131">
        <v>1177763.0319999999</v>
      </c>
      <c r="P131">
        <v>899050.66139999998</v>
      </c>
      <c r="Q131">
        <v>732120.91669999994</v>
      </c>
      <c r="R131">
        <v>656470.85030000005</v>
      </c>
      <c r="S131">
        <v>589008.89659999998</v>
      </c>
      <c r="T131">
        <v>574255.28590000002</v>
      </c>
      <c r="U131">
        <v>581662.27029999997</v>
      </c>
      <c r="V131">
        <v>598780.11950000003</v>
      </c>
      <c r="W131">
        <v>617915.18099999998</v>
      </c>
      <c r="X131">
        <v>637769.01210000005</v>
      </c>
      <c r="Y131">
        <v>651713.54819999996</v>
      </c>
      <c r="Z131">
        <v>665022.65090000001</v>
      </c>
      <c r="AA131">
        <v>679418.47560000001</v>
      </c>
      <c r="AB131">
        <v>695485.59790000005</v>
      </c>
      <c r="AC131">
        <v>713144.48990000004</v>
      </c>
      <c r="AD131">
        <v>730801.7439</v>
      </c>
      <c r="AE131">
        <v>748997.86199999996</v>
      </c>
      <c r="AF131">
        <v>767531.77</v>
      </c>
      <c r="AG131">
        <v>786283.91780000005</v>
      </c>
      <c r="AH131">
        <v>805229.94570000004</v>
      </c>
      <c r="AI131">
        <v>824315.52159999998</v>
      </c>
      <c r="AJ131">
        <v>843533.76320000004</v>
      </c>
      <c r="AK131">
        <v>862928.60270000005</v>
      </c>
      <c r="AL131">
        <v>882554.19369999995</v>
      </c>
      <c r="AM131">
        <v>902437.93729999999</v>
      </c>
      <c r="AN131">
        <v>922230.57339999999</v>
      </c>
      <c r="AO131">
        <v>942208.43</v>
      </c>
      <c r="AP131">
        <v>962247.57649999997</v>
      </c>
      <c r="AQ131">
        <v>982366.82860000001</v>
      </c>
      <c r="AR131">
        <v>1002524.993</v>
      </c>
      <c r="AS131">
        <v>1023851.077</v>
      </c>
      <c r="AT131">
        <v>1045927.4620000001</v>
      </c>
      <c r="AU131">
        <v>1068582.875</v>
      </c>
      <c r="AV131">
        <v>1091709.19</v>
      </c>
      <c r="AW131">
        <v>1115375.625</v>
      </c>
    </row>
    <row r="132" spans="2:49" x14ac:dyDescent="0.25">
      <c r="B132" t="s">
        <v>416</v>
      </c>
      <c r="C132">
        <v>225722.47732836599</v>
      </c>
      <c r="D132">
        <v>229346.52471387701</v>
      </c>
      <c r="E132">
        <v>233028.7574</v>
      </c>
      <c r="F132">
        <v>236172.21160000001</v>
      </c>
      <c r="G132">
        <v>220201.41750000001</v>
      </c>
      <c r="H132">
        <v>204573.0533</v>
      </c>
      <c r="I132">
        <v>212075.17540000001</v>
      </c>
      <c r="J132">
        <v>208422.36629999999</v>
      </c>
      <c r="K132">
        <v>209095.74919999999</v>
      </c>
      <c r="L132">
        <v>223850.1881</v>
      </c>
      <c r="M132">
        <v>231710.666</v>
      </c>
      <c r="N132">
        <v>240092.4154</v>
      </c>
      <c r="O132">
        <v>206759.13010000001</v>
      </c>
      <c r="P132">
        <v>178466.59340000001</v>
      </c>
      <c r="Q132">
        <v>160491.05900000001</v>
      </c>
      <c r="R132">
        <v>154822.3296</v>
      </c>
      <c r="S132">
        <v>146571.48620000001</v>
      </c>
      <c r="T132">
        <v>144000.48499999999</v>
      </c>
      <c r="U132">
        <v>144983.66390000001</v>
      </c>
      <c r="V132">
        <v>147888.81229999999</v>
      </c>
      <c r="W132">
        <v>151007.3069</v>
      </c>
      <c r="X132">
        <v>154065.2089</v>
      </c>
      <c r="Y132">
        <v>157079.59400000001</v>
      </c>
      <c r="Z132">
        <v>160009.48120000001</v>
      </c>
      <c r="AA132">
        <v>162981.54879999999</v>
      </c>
      <c r="AB132">
        <v>166066.54389999999</v>
      </c>
      <c r="AC132">
        <v>169265.68059999999</v>
      </c>
      <c r="AD132">
        <v>172537.0784</v>
      </c>
      <c r="AE132">
        <v>175833.6539</v>
      </c>
      <c r="AF132">
        <v>179150.5301</v>
      </c>
      <c r="AG132">
        <v>182481.17499999999</v>
      </c>
      <c r="AH132">
        <v>185830.0251</v>
      </c>
      <c r="AI132">
        <v>189221.65890000001</v>
      </c>
      <c r="AJ132">
        <v>192660.88939999999</v>
      </c>
      <c r="AK132">
        <v>196140.1661</v>
      </c>
      <c r="AL132">
        <v>199655.15849999999</v>
      </c>
      <c r="AM132">
        <v>203207.0551</v>
      </c>
      <c r="AN132">
        <v>206720.5557</v>
      </c>
      <c r="AO132">
        <v>210213.7787</v>
      </c>
      <c r="AP132">
        <v>213702.85329999999</v>
      </c>
      <c r="AQ132">
        <v>217202.44620000001</v>
      </c>
      <c r="AR132">
        <v>220720.0975</v>
      </c>
      <c r="AS132">
        <v>224350.46160000001</v>
      </c>
      <c r="AT132">
        <v>228038.03460000001</v>
      </c>
      <c r="AU132">
        <v>231763.30530000001</v>
      </c>
      <c r="AV132">
        <v>235524.21179999999</v>
      </c>
      <c r="AW132">
        <v>239333.25599999999</v>
      </c>
    </row>
    <row r="133" spans="2:49" x14ac:dyDescent="0.25">
      <c r="B133" t="s">
        <v>417</v>
      </c>
      <c r="C133">
        <v>20679763.666016001</v>
      </c>
      <c r="D133">
        <v>21011783.9607329</v>
      </c>
      <c r="E133">
        <v>21349134.850000001</v>
      </c>
      <c r="F133">
        <v>21443450.68</v>
      </c>
      <c r="G133">
        <v>18661083.300000001</v>
      </c>
      <c r="H133">
        <v>15202429.460000001</v>
      </c>
      <c r="I133">
        <v>16570111.449999999</v>
      </c>
      <c r="J133">
        <v>16342365.189999999</v>
      </c>
      <c r="K133">
        <v>15350569.199999999</v>
      </c>
      <c r="L133">
        <v>15897810.9</v>
      </c>
      <c r="M133">
        <v>16366571.970000001</v>
      </c>
      <c r="N133">
        <v>16785337.550000001</v>
      </c>
      <c r="O133">
        <v>14540135.960000001</v>
      </c>
      <c r="P133">
        <v>13229576.57</v>
      </c>
      <c r="Q133">
        <v>11920581.91</v>
      </c>
      <c r="R133">
        <v>10833237.84</v>
      </c>
      <c r="S133">
        <v>10241304.58</v>
      </c>
      <c r="T133">
        <v>10097394.210000001</v>
      </c>
      <c r="U133">
        <v>10191313.630000001</v>
      </c>
      <c r="V133">
        <v>10419004.369999999</v>
      </c>
      <c r="W133">
        <v>10619238.98</v>
      </c>
      <c r="X133">
        <v>10806240.699999999</v>
      </c>
      <c r="Y133">
        <v>10957115.48</v>
      </c>
      <c r="Z133">
        <v>11115483.32</v>
      </c>
      <c r="AA133">
        <v>11275961.27</v>
      </c>
      <c r="AB133">
        <v>11447883.050000001</v>
      </c>
      <c r="AC133">
        <v>11632347.23</v>
      </c>
      <c r="AD133">
        <v>11780851.470000001</v>
      </c>
      <c r="AE133">
        <v>11929440.060000001</v>
      </c>
      <c r="AF133">
        <v>12081422.41</v>
      </c>
      <c r="AG133">
        <v>12234645.6</v>
      </c>
      <c r="AH133">
        <v>12386726.17</v>
      </c>
      <c r="AI133">
        <v>12547011.65</v>
      </c>
      <c r="AJ133">
        <v>12708578.189999999</v>
      </c>
      <c r="AK133">
        <v>12873837.109999999</v>
      </c>
      <c r="AL133">
        <v>13040917.310000001</v>
      </c>
      <c r="AM133">
        <v>13209543.5</v>
      </c>
      <c r="AN133">
        <v>13356553.029999999</v>
      </c>
      <c r="AO133">
        <v>13497882.029999999</v>
      </c>
      <c r="AP133">
        <v>13632874.76</v>
      </c>
      <c r="AQ133">
        <v>13764795.91</v>
      </c>
      <c r="AR133">
        <v>13892740.970000001</v>
      </c>
      <c r="AS133">
        <v>14031680.619999999</v>
      </c>
      <c r="AT133">
        <v>14174693.32</v>
      </c>
      <c r="AU133">
        <v>14320027.5</v>
      </c>
      <c r="AV133">
        <v>14467393.199999999</v>
      </c>
      <c r="AW133">
        <v>14622399.57</v>
      </c>
    </row>
    <row r="134" spans="2:49" x14ac:dyDescent="0.25">
      <c r="B134" t="s">
        <v>418</v>
      </c>
      <c r="C134">
        <v>2009388.6600685499</v>
      </c>
      <c r="D134">
        <v>2041650.04496113</v>
      </c>
      <c r="E134">
        <v>2074429.3970000001</v>
      </c>
      <c r="F134">
        <v>2120353.0669999998</v>
      </c>
      <c r="G134">
        <v>1790712.825</v>
      </c>
      <c r="H134">
        <v>1613417.09</v>
      </c>
      <c r="I134">
        <v>1614662.8160000001</v>
      </c>
      <c r="J134">
        <v>1513271.673</v>
      </c>
      <c r="K134">
        <v>1497430.9509999999</v>
      </c>
      <c r="L134">
        <v>1634490.1129999999</v>
      </c>
      <c r="M134">
        <v>1713687.2549999999</v>
      </c>
      <c r="N134">
        <v>1735039.932</v>
      </c>
      <c r="O134">
        <v>1309123.561</v>
      </c>
      <c r="P134">
        <v>968425.91130000004</v>
      </c>
      <c r="Q134">
        <v>775331.53469999996</v>
      </c>
      <c r="R134">
        <v>685035.5477</v>
      </c>
      <c r="S134">
        <v>606185.56550000003</v>
      </c>
      <c r="T134">
        <v>588666.56449999998</v>
      </c>
      <c r="U134">
        <v>594183.40339999995</v>
      </c>
      <c r="V134">
        <v>613356.12659999996</v>
      </c>
      <c r="W134">
        <v>634056.32519999996</v>
      </c>
      <c r="X134">
        <v>656292.27399999998</v>
      </c>
      <c r="Y134">
        <v>671594.35580000002</v>
      </c>
      <c r="Z134">
        <v>687723.23030000005</v>
      </c>
      <c r="AA134">
        <v>703579.27930000005</v>
      </c>
      <c r="AB134">
        <v>720171.16890000005</v>
      </c>
      <c r="AC134">
        <v>737584.81700000004</v>
      </c>
      <c r="AD134">
        <v>754891.56209999998</v>
      </c>
      <c r="AE134">
        <v>772716.147</v>
      </c>
      <c r="AF134">
        <v>790645.77040000004</v>
      </c>
      <c r="AG134">
        <v>808434.54150000005</v>
      </c>
      <c r="AH134">
        <v>826070.24010000005</v>
      </c>
      <c r="AI134">
        <v>843919.8922</v>
      </c>
      <c r="AJ134">
        <v>861661.50150000001</v>
      </c>
      <c r="AK134">
        <v>879542.4068</v>
      </c>
      <c r="AL134">
        <v>897504.55350000004</v>
      </c>
      <c r="AM134">
        <v>915556.83779999998</v>
      </c>
      <c r="AN134">
        <v>932600.22979999997</v>
      </c>
      <c r="AO134">
        <v>950753.49490000005</v>
      </c>
      <c r="AP134">
        <v>969110.30480000004</v>
      </c>
      <c r="AQ134">
        <v>987782.45849999995</v>
      </c>
      <c r="AR134">
        <v>1006664.0330000001</v>
      </c>
      <c r="AS134">
        <v>1027245.738</v>
      </c>
      <c r="AT134">
        <v>1048375.763</v>
      </c>
      <c r="AU134">
        <v>1070123.875</v>
      </c>
      <c r="AV134">
        <v>1092468.618</v>
      </c>
      <c r="AW134">
        <v>1115804.541</v>
      </c>
    </row>
    <row r="135" spans="2:49" x14ac:dyDescent="0.25">
      <c r="B135" t="s">
        <v>419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</row>
    <row r="136" spans="2:49" x14ac:dyDescent="0.25">
      <c r="B136" t="s">
        <v>420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</row>
    <row r="137" spans="2:49" x14ac:dyDescent="0.25">
      <c r="B137" t="s">
        <v>421</v>
      </c>
      <c r="C137">
        <v>20174774.421468802</v>
      </c>
      <c r="D137">
        <v>20498686.950521201</v>
      </c>
      <c r="E137">
        <v>20827800</v>
      </c>
      <c r="F137">
        <v>19584880.239999998</v>
      </c>
      <c r="G137">
        <v>18331937.859999999</v>
      </c>
      <c r="H137">
        <v>16125212.369999999</v>
      </c>
      <c r="I137">
        <v>15067757.130000001</v>
      </c>
      <c r="J137">
        <v>14233961.25</v>
      </c>
      <c r="K137">
        <v>13286119.59</v>
      </c>
      <c r="L137">
        <v>12194635.23</v>
      </c>
      <c r="M137">
        <v>11156665.52</v>
      </c>
      <c r="N137">
        <v>10087079.17</v>
      </c>
      <c r="O137">
        <v>8612325.6689999998</v>
      </c>
      <c r="P137">
        <v>7298729.875</v>
      </c>
      <c r="Q137">
        <v>5999399.5499999998</v>
      </c>
      <c r="R137">
        <v>4535452.0279999999</v>
      </c>
      <c r="S137">
        <v>3049380.6570000001</v>
      </c>
      <c r="T137">
        <v>2399172.4049999998</v>
      </c>
      <c r="U137">
        <v>1843598.4739999999</v>
      </c>
      <c r="V137">
        <v>1332287.5279999999</v>
      </c>
      <c r="W137">
        <v>1056311.125</v>
      </c>
      <c r="X137">
        <v>797305.5048</v>
      </c>
      <c r="Y137">
        <v>772369.82239999995</v>
      </c>
      <c r="Z137">
        <v>770427.18920000002</v>
      </c>
      <c r="AA137">
        <v>772081.44880000001</v>
      </c>
      <c r="AB137">
        <v>775191.32949999999</v>
      </c>
      <c r="AC137">
        <v>778766.65930000006</v>
      </c>
      <c r="AD137">
        <v>783710.91760000004</v>
      </c>
      <c r="AE137">
        <v>789407.59609999997</v>
      </c>
      <c r="AF137">
        <v>795699.1102</v>
      </c>
      <c r="AG137">
        <v>802526.19180000003</v>
      </c>
      <c r="AH137">
        <v>809719.70959999994</v>
      </c>
      <c r="AI137">
        <v>817096.92379999999</v>
      </c>
      <c r="AJ137">
        <v>824516.30070000002</v>
      </c>
      <c r="AK137">
        <v>831986.78170000005</v>
      </c>
      <c r="AL137">
        <v>839530.43409999995</v>
      </c>
      <c r="AM137">
        <v>847071.30110000004</v>
      </c>
      <c r="AN137">
        <v>854748.62379999994</v>
      </c>
      <c r="AO137">
        <v>862444.95889999997</v>
      </c>
      <c r="AP137">
        <v>870086.25509999995</v>
      </c>
      <c r="AQ137">
        <v>877670.48140000005</v>
      </c>
      <c r="AR137">
        <v>885112.77439999999</v>
      </c>
      <c r="AS137">
        <v>892444.61450000003</v>
      </c>
      <c r="AT137">
        <v>899852.07979999995</v>
      </c>
      <c r="AU137">
        <v>907172.19090000005</v>
      </c>
      <c r="AV137">
        <v>914315.21970000002</v>
      </c>
      <c r="AW137">
        <v>921548.95860000001</v>
      </c>
    </row>
    <row r="138" spans="2:49" x14ac:dyDescent="0.25">
      <c r="B138" t="s">
        <v>422</v>
      </c>
      <c r="C138">
        <v>16278956.881142</v>
      </c>
      <c r="D138">
        <v>16540320.799446501</v>
      </c>
      <c r="E138">
        <v>16805881</v>
      </c>
      <c r="F138">
        <v>16628470.119999999</v>
      </c>
      <c r="G138">
        <v>15822036.98</v>
      </c>
      <c r="H138">
        <v>15067618.35</v>
      </c>
      <c r="I138">
        <v>14862053.800000001</v>
      </c>
      <c r="J138">
        <v>13088752.449999999</v>
      </c>
      <c r="K138">
        <v>11378278.26</v>
      </c>
      <c r="L138">
        <v>9942088.4859999996</v>
      </c>
      <c r="M138">
        <v>8854083.1950000003</v>
      </c>
      <c r="N138">
        <v>7960629.0700000003</v>
      </c>
      <c r="O138">
        <v>7306370.6160000004</v>
      </c>
      <c r="P138">
        <v>6621917.1239999998</v>
      </c>
      <c r="Q138">
        <v>5855768.5350000001</v>
      </c>
      <c r="R138">
        <v>5196364.5389999999</v>
      </c>
      <c r="S138">
        <v>4537339.3080000002</v>
      </c>
      <c r="T138">
        <v>6050753.602</v>
      </c>
      <c r="U138">
        <v>7533793.9409999996</v>
      </c>
      <c r="V138">
        <v>9008554.2359999996</v>
      </c>
      <c r="W138">
        <v>9426495.0950000007</v>
      </c>
      <c r="X138">
        <v>9794273.4509999994</v>
      </c>
      <c r="Y138">
        <v>9877947.0170000009</v>
      </c>
      <c r="Z138">
        <v>9990437.9210000001</v>
      </c>
      <c r="AA138">
        <v>10120937.42</v>
      </c>
      <c r="AB138">
        <v>10304764.640000001</v>
      </c>
      <c r="AC138">
        <v>10503376.119999999</v>
      </c>
      <c r="AD138">
        <v>10717883.109999999</v>
      </c>
      <c r="AE138">
        <v>10926495.91</v>
      </c>
      <c r="AF138">
        <v>10825178.130000001</v>
      </c>
      <c r="AG138">
        <v>10959831.43</v>
      </c>
      <c r="AH138">
        <v>11086995.68</v>
      </c>
      <c r="AI138">
        <v>11205316.27</v>
      </c>
      <c r="AJ138">
        <v>11324860.619999999</v>
      </c>
      <c r="AK138">
        <v>11446655.439999999</v>
      </c>
      <c r="AL138">
        <v>11596722.82</v>
      </c>
      <c r="AM138">
        <v>11746943.07</v>
      </c>
      <c r="AN138">
        <v>11830477.74</v>
      </c>
      <c r="AO138">
        <v>11912690.92</v>
      </c>
      <c r="AP138">
        <v>11991883.560000001</v>
      </c>
      <c r="AQ138">
        <v>12070288.16</v>
      </c>
      <c r="AR138">
        <v>12146926.76</v>
      </c>
      <c r="AS138">
        <v>12146895.52</v>
      </c>
      <c r="AT138">
        <v>12147933.17</v>
      </c>
      <c r="AU138">
        <v>12150470.4</v>
      </c>
      <c r="AV138">
        <v>12155046.300000001</v>
      </c>
      <c r="AW138">
        <v>12166983.74</v>
      </c>
    </row>
    <row r="139" spans="2:49" x14ac:dyDescent="0.25">
      <c r="B139" t="s">
        <v>423</v>
      </c>
      <c r="C139">
        <v>6501803.9853722397</v>
      </c>
      <c r="D139">
        <v>6606192.55142547</v>
      </c>
      <c r="E139">
        <v>6714977.4309999999</v>
      </c>
      <c r="F139">
        <v>6846279.8789999997</v>
      </c>
      <c r="G139">
        <v>6600748.5559999999</v>
      </c>
      <c r="H139">
        <v>6685282.7920000004</v>
      </c>
      <c r="I139">
        <v>6915179.7290000003</v>
      </c>
      <c r="J139">
        <v>6647773.585</v>
      </c>
      <c r="K139">
        <v>6430257.6579999998</v>
      </c>
      <c r="L139">
        <v>6113533.0429999996</v>
      </c>
      <c r="M139">
        <v>6339486.3859999999</v>
      </c>
      <c r="N139">
        <v>6474651.4450000003</v>
      </c>
      <c r="O139">
        <v>6551076.398</v>
      </c>
      <c r="P139">
        <v>6707922.284</v>
      </c>
      <c r="Q139">
        <v>6476335.3660000004</v>
      </c>
      <c r="R139">
        <v>6463253.1490000002</v>
      </c>
      <c r="S139">
        <v>6470224.017</v>
      </c>
      <c r="T139">
        <v>6474889.9879999999</v>
      </c>
      <c r="U139">
        <v>6451428.29</v>
      </c>
      <c r="V139">
        <v>6435079.0860000001</v>
      </c>
      <c r="W139">
        <v>6395209.8260000004</v>
      </c>
      <c r="X139">
        <v>6343242.25</v>
      </c>
      <c r="Y139">
        <v>6330287.4220000003</v>
      </c>
      <c r="Z139">
        <v>6357045.0599999996</v>
      </c>
      <c r="AA139">
        <v>6411903.7400000002</v>
      </c>
      <c r="AB139">
        <v>6486204.7240000004</v>
      </c>
      <c r="AC139">
        <v>6572579.517</v>
      </c>
      <c r="AD139">
        <v>6659715.5710000005</v>
      </c>
      <c r="AE139">
        <v>6752856.8660000004</v>
      </c>
      <c r="AF139">
        <v>6847210.0499999998</v>
      </c>
      <c r="AG139">
        <v>6940813.3300000001</v>
      </c>
      <c r="AH139">
        <v>7035388.0279999999</v>
      </c>
      <c r="AI139">
        <v>7126715.9289999995</v>
      </c>
      <c r="AJ139">
        <v>7217534.7580000004</v>
      </c>
      <c r="AK139">
        <v>7308170.8559999997</v>
      </c>
      <c r="AL139">
        <v>7398584.2419999996</v>
      </c>
      <c r="AM139">
        <v>7488882.915</v>
      </c>
      <c r="AN139">
        <v>7563098.3710000003</v>
      </c>
      <c r="AO139">
        <v>7628438.4919999996</v>
      </c>
      <c r="AP139">
        <v>7686934.4960000003</v>
      </c>
      <c r="AQ139">
        <v>7741250.6679999996</v>
      </c>
      <c r="AR139">
        <v>7792698.7410000004</v>
      </c>
      <c r="AS139">
        <v>7837765.0779999997</v>
      </c>
      <c r="AT139">
        <v>7878006.8389999997</v>
      </c>
      <c r="AU139">
        <v>7915237.29</v>
      </c>
      <c r="AV139">
        <v>7950993.3870000001</v>
      </c>
      <c r="AW139">
        <v>7987763.9230000004</v>
      </c>
    </row>
    <row r="140" spans="2:49" x14ac:dyDescent="0.25">
      <c r="B140" t="s">
        <v>424</v>
      </c>
      <c r="C140">
        <v>6377150.6112568304</v>
      </c>
      <c r="D140">
        <v>6479537.8270683698</v>
      </c>
      <c r="E140">
        <v>6586237.0690000001</v>
      </c>
      <c r="F140">
        <v>6638086.7180000003</v>
      </c>
      <c r="G140">
        <v>6317871.1529999999</v>
      </c>
      <c r="H140">
        <v>6428557.3830000004</v>
      </c>
      <c r="I140">
        <v>6363925.3279999997</v>
      </c>
      <c r="J140">
        <v>6196389.7869999995</v>
      </c>
      <c r="K140">
        <v>5815918.1950000003</v>
      </c>
      <c r="L140">
        <v>5640820.8389999997</v>
      </c>
      <c r="M140">
        <v>5685531.6799999997</v>
      </c>
      <c r="N140">
        <v>5791675.915</v>
      </c>
      <c r="O140">
        <v>5517424.3700000001</v>
      </c>
      <c r="P140">
        <v>5065311.7699999996</v>
      </c>
      <c r="Q140">
        <v>4447838.3059999999</v>
      </c>
      <c r="R140">
        <v>3999703.8840000001</v>
      </c>
      <c r="S140">
        <v>3725011.068</v>
      </c>
      <c r="T140">
        <v>3646807.2</v>
      </c>
      <c r="U140">
        <v>3675619.7089999998</v>
      </c>
      <c r="V140">
        <v>3751759.3429999999</v>
      </c>
      <c r="W140">
        <v>3825663.2420000001</v>
      </c>
      <c r="X140">
        <v>3899413.281</v>
      </c>
      <c r="Y140">
        <v>3959744.2420000001</v>
      </c>
      <c r="Z140">
        <v>4030298.977</v>
      </c>
      <c r="AA140">
        <v>4114633.3450000002</v>
      </c>
      <c r="AB140">
        <v>4210968.2609999999</v>
      </c>
      <c r="AC140">
        <v>4314774.3880000003</v>
      </c>
      <c r="AD140">
        <v>4419122.8499999996</v>
      </c>
      <c r="AE140">
        <v>4526668.8990000002</v>
      </c>
      <c r="AF140">
        <v>4632614.409</v>
      </c>
      <c r="AG140">
        <v>4735156.2560000001</v>
      </c>
      <c r="AH140">
        <v>4836935.6320000002</v>
      </c>
      <c r="AI140">
        <v>4933562.0389999999</v>
      </c>
      <c r="AJ140">
        <v>5028105.6409999998</v>
      </c>
      <c r="AK140">
        <v>5121402.9759999998</v>
      </c>
      <c r="AL140">
        <v>5213899.0149999997</v>
      </c>
      <c r="AM140">
        <v>5306191.8020000001</v>
      </c>
      <c r="AN140">
        <v>5387816.4340000004</v>
      </c>
      <c r="AO140">
        <v>5463329.3289999999</v>
      </c>
      <c r="AP140">
        <v>5535385.5</v>
      </c>
      <c r="AQ140">
        <v>5606096.3559999997</v>
      </c>
      <c r="AR140">
        <v>5676631.7589999996</v>
      </c>
      <c r="AS140">
        <v>5746219.4000000004</v>
      </c>
      <c r="AT140">
        <v>5814865.159</v>
      </c>
      <c r="AU140">
        <v>5883393.375</v>
      </c>
      <c r="AV140">
        <v>5952557.3090000004</v>
      </c>
      <c r="AW140">
        <v>6023358.2340000002</v>
      </c>
    </row>
    <row r="141" spans="2:49" x14ac:dyDescent="0.25">
      <c r="B141" t="s">
        <v>425</v>
      </c>
      <c r="C141">
        <v>415184.68418409402</v>
      </c>
      <c r="D141">
        <v>421850.60858395998</v>
      </c>
      <c r="E141">
        <v>428797.26770000003</v>
      </c>
      <c r="F141">
        <v>416566.18489999999</v>
      </c>
      <c r="G141">
        <v>386509.46230000001</v>
      </c>
      <c r="H141">
        <v>343632.82370000001</v>
      </c>
      <c r="I141">
        <v>358789.6985</v>
      </c>
      <c r="J141">
        <v>340827.09330000001</v>
      </c>
      <c r="K141">
        <v>316571.16879999998</v>
      </c>
      <c r="L141">
        <v>300880.83390000003</v>
      </c>
      <c r="M141">
        <v>299696.38459999999</v>
      </c>
      <c r="N141">
        <v>316399.7966</v>
      </c>
      <c r="O141">
        <v>312884.00040000002</v>
      </c>
      <c r="P141">
        <v>293916.7513</v>
      </c>
      <c r="Q141">
        <v>255202.6367</v>
      </c>
      <c r="R141">
        <v>226348.07560000001</v>
      </c>
      <c r="S141">
        <v>198400.18780000001</v>
      </c>
      <c r="T141">
        <v>184774.49</v>
      </c>
      <c r="U141">
        <v>179473.2696</v>
      </c>
      <c r="V141">
        <v>178411.64129999999</v>
      </c>
      <c r="W141">
        <v>177994.86749999999</v>
      </c>
      <c r="X141">
        <v>178084.47210000001</v>
      </c>
      <c r="Y141">
        <v>180734.2034</v>
      </c>
      <c r="Z141">
        <v>183669.15719999999</v>
      </c>
      <c r="AA141">
        <v>187108.5686</v>
      </c>
      <c r="AB141">
        <v>190988.0336</v>
      </c>
      <c r="AC141">
        <v>195106.36480000001</v>
      </c>
      <c r="AD141">
        <v>199601.75080000001</v>
      </c>
      <c r="AE141">
        <v>203487.5189</v>
      </c>
      <c r="AF141">
        <v>207842.97750000001</v>
      </c>
      <c r="AG141">
        <v>212294.24739999999</v>
      </c>
      <c r="AH141">
        <v>215910.66029999999</v>
      </c>
      <c r="AI141">
        <v>220793.62160000001</v>
      </c>
      <c r="AJ141">
        <v>225363.9105</v>
      </c>
      <c r="AK141">
        <v>229813.34289999999</v>
      </c>
      <c r="AL141">
        <v>234207.84409999999</v>
      </c>
      <c r="AM141">
        <v>238578.69149999999</v>
      </c>
      <c r="AN141">
        <v>242245.25959999999</v>
      </c>
      <c r="AO141">
        <v>245787.52119999999</v>
      </c>
      <c r="AP141">
        <v>249195.40059999999</v>
      </c>
      <c r="AQ141">
        <v>252531.87179999999</v>
      </c>
      <c r="AR141">
        <v>255825.58919999999</v>
      </c>
      <c r="AS141">
        <v>258934.2599</v>
      </c>
      <c r="AT141">
        <v>261970.03640000001</v>
      </c>
      <c r="AU141">
        <v>264964.8222</v>
      </c>
      <c r="AV141">
        <v>267949.74200000003</v>
      </c>
      <c r="AW141">
        <v>270990.04139999999</v>
      </c>
    </row>
    <row r="142" spans="2:49" x14ac:dyDescent="0.25">
      <c r="B142" t="s">
        <v>426</v>
      </c>
      <c r="C142">
        <v>4757556.1935294</v>
      </c>
      <c r="D142">
        <v>4833940.2970916703</v>
      </c>
      <c r="E142">
        <v>4913541.3090000004</v>
      </c>
      <c r="F142">
        <v>4948207.2460000003</v>
      </c>
      <c r="G142">
        <v>4535149.54</v>
      </c>
      <c r="H142">
        <v>4041934.0809999998</v>
      </c>
      <c r="I142">
        <v>4102449.6889999998</v>
      </c>
      <c r="J142">
        <v>4402211.3210000005</v>
      </c>
      <c r="K142">
        <v>3947202.682</v>
      </c>
      <c r="L142">
        <v>3759809.3859999999</v>
      </c>
      <c r="M142">
        <v>3835866.2480000001</v>
      </c>
      <c r="N142">
        <v>3970095.8709999998</v>
      </c>
      <c r="O142">
        <v>3989673.7069999999</v>
      </c>
      <c r="P142">
        <v>3783107.9249999998</v>
      </c>
      <c r="Q142">
        <v>3395359.8169999998</v>
      </c>
      <c r="R142">
        <v>3109995.8739999998</v>
      </c>
      <c r="S142">
        <v>2879284.145</v>
      </c>
      <c r="T142">
        <v>2813268.2680000002</v>
      </c>
      <c r="U142">
        <v>2820865.736</v>
      </c>
      <c r="V142">
        <v>2862873.81</v>
      </c>
      <c r="W142">
        <v>3009967.5180000002</v>
      </c>
      <c r="X142">
        <v>3172726.4169999999</v>
      </c>
      <c r="Y142">
        <v>3349576.3139999998</v>
      </c>
      <c r="Z142">
        <v>3568826.7209999999</v>
      </c>
      <c r="AA142">
        <v>3836949.7719999999</v>
      </c>
      <c r="AB142">
        <v>4160291.5079999999</v>
      </c>
      <c r="AC142">
        <v>4543682.9160000002</v>
      </c>
      <c r="AD142">
        <v>4634572.3190000001</v>
      </c>
      <c r="AE142">
        <v>4724694.4979999997</v>
      </c>
      <c r="AF142">
        <v>4812782.8969999999</v>
      </c>
      <c r="AG142">
        <v>4897178.9220000003</v>
      </c>
      <c r="AH142">
        <v>4977582.41</v>
      </c>
      <c r="AI142">
        <v>5057274.284</v>
      </c>
      <c r="AJ142">
        <v>5134205.7640000004</v>
      </c>
      <c r="AK142">
        <v>5210226.2879999997</v>
      </c>
      <c r="AL142">
        <v>5284597.79</v>
      </c>
      <c r="AM142">
        <v>5358607.1509999996</v>
      </c>
      <c r="AN142">
        <v>5410969.8499999996</v>
      </c>
      <c r="AO142">
        <v>5451967.9929999998</v>
      </c>
      <c r="AP142">
        <v>5484235.6809999999</v>
      </c>
      <c r="AQ142">
        <v>5510691.9160000002</v>
      </c>
      <c r="AR142">
        <v>5532321.5889999997</v>
      </c>
      <c r="AS142">
        <v>5555111.1050000004</v>
      </c>
      <c r="AT142">
        <v>5577941.6619999995</v>
      </c>
      <c r="AU142">
        <v>5600892.7520000003</v>
      </c>
      <c r="AV142">
        <v>5624095.3030000003</v>
      </c>
      <c r="AW142">
        <v>5649148.5279999999</v>
      </c>
    </row>
    <row r="143" spans="2:49" x14ac:dyDescent="0.25">
      <c r="B143" t="s">
        <v>427</v>
      </c>
      <c r="C143">
        <v>16503281.675133999</v>
      </c>
      <c r="D143">
        <v>16768247.200565999</v>
      </c>
      <c r="E143">
        <v>17044371.719999999</v>
      </c>
      <c r="F143">
        <v>17199436.09</v>
      </c>
      <c r="G143">
        <v>15854640.109999999</v>
      </c>
      <c r="H143">
        <v>13940610.17</v>
      </c>
      <c r="I143">
        <v>14189643.210000001</v>
      </c>
      <c r="J143">
        <v>15471732.310000001</v>
      </c>
      <c r="K143">
        <v>13853089.42</v>
      </c>
      <c r="L143">
        <v>13144467.33</v>
      </c>
      <c r="M143">
        <v>13335052.35</v>
      </c>
      <c r="N143">
        <v>13528764.439999999</v>
      </c>
      <c r="O143">
        <v>13678935.84</v>
      </c>
      <c r="P143">
        <v>13255161.48</v>
      </c>
      <c r="Q143">
        <v>12170060.720000001</v>
      </c>
      <c r="R143">
        <v>11330634.58</v>
      </c>
      <c r="S143">
        <v>10482519.210000001</v>
      </c>
      <c r="T143">
        <v>10374787.890000001</v>
      </c>
      <c r="U143">
        <v>10368275.800000001</v>
      </c>
      <c r="V143">
        <v>10590282.439999999</v>
      </c>
      <c r="W143">
        <v>10570747.32</v>
      </c>
      <c r="X143">
        <v>10576164.33</v>
      </c>
      <c r="Y143">
        <v>10439619.4</v>
      </c>
      <c r="Z143">
        <v>10426166.279999999</v>
      </c>
      <c r="AA143">
        <v>10451031.779999999</v>
      </c>
      <c r="AB143">
        <v>10509493.93</v>
      </c>
      <c r="AC143">
        <v>10595981.619999999</v>
      </c>
      <c r="AD143">
        <v>10711641.890000001</v>
      </c>
      <c r="AE143">
        <v>10830946.93</v>
      </c>
      <c r="AF143">
        <v>10949707.91</v>
      </c>
      <c r="AG143">
        <v>11066322.810000001</v>
      </c>
      <c r="AH143">
        <v>11187906.26</v>
      </c>
      <c r="AI143">
        <v>11300366.949999999</v>
      </c>
      <c r="AJ143">
        <v>11407280.710000001</v>
      </c>
      <c r="AK143">
        <v>11522587.369999999</v>
      </c>
      <c r="AL143">
        <v>11637490.43</v>
      </c>
      <c r="AM143">
        <v>11750404.33</v>
      </c>
      <c r="AN143">
        <v>11796104.58</v>
      </c>
      <c r="AO143">
        <v>11821905.74</v>
      </c>
      <c r="AP143">
        <v>11828703.689999999</v>
      </c>
      <c r="AQ143">
        <v>11829917.42</v>
      </c>
      <c r="AR143">
        <v>11814653.119999999</v>
      </c>
      <c r="AS143">
        <v>11809458.26</v>
      </c>
      <c r="AT143">
        <v>11808511.640000001</v>
      </c>
      <c r="AU143">
        <v>11807302.15</v>
      </c>
      <c r="AV143">
        <v>11807708.57</v>
      </c>
      <c r="AW143">
        <v>11846922.689999999</v>
      </c>
    </row>
    <row r="144" spans="2:49" x14ac:dyDescent="0.25">
      <c r="B144" t="s">
        <v>428</v>
      </c>
      <c r="C144">
        <v>11632594.838881901</v>
      </c>
      <c r="D144">
        <v>11819359.911689499</v>
      </c>
      <c r="E144">
        <v>12013990.58</v>
      </c>
      <c r="F144">
        <v>12036149.76</v>
      </c>
      <c r="G144">
        <v>11258026.109999999</v>
      </c>
      <c r="H144">
        <v>10400701.48</v>
      </c>
      <c r="I144">
        <v>10767579.630000001</v>
      </c>
      <c r="J144">
        <v>10002587.060000001</v>
      </c>
      <c r="K144">
        <v>9073033.9480000008</v>
      </c>
      <c r="L144">
        <v>8895150.3129999898</v>
      </c>
      <c r="M144">
        <v>8844480.0010000002</v>
      </c>
      <c r="N144">
        <v>9315615.3489999995</v>
      </c>
      <c r="O144">
        <v>9107112.7650000006</v>
      </c>
      <c r="P144">
        <v>8421717.5800000001</v>
      </c>
      <c r="Q144">
        <v>7564215.5760000004</v>
      </c>
      <c r="R144">
        <v>6892130.2350000003</v>
      </c>
      <c r="S144">
        <v>6479031.5300000003</v>
      </c>
      <c r="T144">
        <v>6401441.2209999999</v>
      </c>
      <c r="U144">
        <v>6480853.0159999998</v>
      </c>
      <c r="V144">
        <v>6631588.9550000001</v>
      </c>
      <c r="W144">
        <v>6887815.9970000004</v>
      </c>
      <c r="X144">
        <v>7113463.398</v>
      </c>
      <c r="Y144">
        <v>7304617.3700000001</v>
      </c>
      <c r="Z144">
        <v>7526546.2599999998</v>
      </c>
      <c r="AA144">
        <v>7786619.7089999998</v>
      </c>
      <c r="AB144">
        <v>8089860.0700000003</v>
      </c>
      <c r="AC144">
        <v>8433850.0270000007</v>
      </c>
      <c r="AD144">
        <v>8515062.5899999999</v>
      </c>
      <c r="AE144">
        <v>8616625.6899999995</v>
      </c>
      <c r="AF144">
        <v>8725429.7640000004</v>
      </c>
      <c r="AG144">
        <v>8834309.7080000006</v>
      </c>
      <c r="AH144">
        <v>8941702.6909999996</v>
      </c>
      <c r="AI144">
        <v>9047523.7139999997</v>
      </c>
      <c r="AJ144">
        <v>9151246.2589999996</v>
      </c>
      <c r="AK144">
        <v>9254790.5209999997</v>
      </c>
      <c r="AL144">
        <v>9357894.7609999999</v>
      </c>
      <c r="AM144">
        <v>9460933.1339999996</v>
      </c>
      <c r="AN144">
        <v>9531840.8269999996</v>
      </c>
      <c r="AO144">
        <v>9589315.1239999998</v>
      </c>
      <c r="AP144">
        <v>9636510.0140000004</v>
      </c>
      <c r="AQ144">
        <v>9678090.5</v>
      </c>
      <c r="AR144">
        <v>9715422.6760000009</v>
      </c>
      <c r="AS144">
        <v>9752548.7719999999</v>
      </c>
      <c r="AT144">
        <v>9786900.1640000008</v>
      </c>
      <c r="AU144">
        <v>9819752.625</v>
      </c>
      <c r="AV144">
        <v>9851996.4499999899</v>
      </c>
      <c r="AW144">
        <v>9886785.99599999</v>
      </c>
    </row>
    <row r="145" spans="2:49" x14ac:dyDescent="0.25">
      <c r="B145" t="s">
        <v>429</v>
      </c>
      <c r="C145">
        <v>3166830.51938263</v>
      </c>
      <c r="D145">
        <v>3217675.0077116699</v>
      </c>
      <c r="E145">
        <v>3270660.8059999999</v>
      </c>
      <c r="F145">
        <v>3291338.2480000001</v>
      </c>
      <c r="G145">
        <v>3257317.0989999999</v>
      </c>
      <c r="H145">
        <v>3103352.1609999998</v>
      </c>
      <c r="I145">
        <v>3188992.4249999998</v>
      </c>
      <c r="J145">
        <v>3135091.0750000002</v>
      </c>
      <c r="K145">
        <v>2972569.111</v>
      </c>
      <c r="L145">
        <v>2936436.111</v>
      </c>
      <c r="M145">
        <v>2941628.08</v>
      </c>
      <c r="N145">
        <v>3114611.6359999999</v>
      </c>
      <c r="O145">
        <v>3166497.747</v>
      </c>
      <c r="P145">
        <v>3080572.83</v>
      </c>
      <c r="Q145">
        <v>2891221.844</v>
      </c>
      <c r="R145">
        <v>2812095.5729999999</v>
      </c>
      <c r="S145">
        <v>2717670.0410000002</v>
      </c>
      <c r="T145">
        <v>2675636.94</v>
      </c>
      <c r="U145">
        <v>2677040.9079999998</v>
      </c>
      <c r="V145">
        <v>2700835.7480000001</v>
      </c>
      <c r="W145">
        <v>2720734.46</v>
      </c>
      <c r="X145">
        <v>2732819.8620000002</v>
      </c>
      <c r="Y145">
        <v>2751415.5649999999</v>
      </c>
      <c r="Z145">
        <v>2777496.3029999998</v>
      </c>
      <c r="AA145">
        <v>2810453.7030000002</v>
      </c>
      <c r="AB145">
        <v>2849903.736</v>
      </c>
      <c r="AC145">
        <v>2894850.02</v>
      </c>
      <c r="AD145">
        <v>2938842.17</v>
      </c>
      <c r="AE145">
        <v>2984408.5109999999</v>
      </c>
      <c r="AF145">
        <v>3031146.5120000001</v>
      </c>
      <c r="AG145">
        <v>3078642.6</v>
      </c>
      <c r="AH145">
        <v>3126918.2740000002</v>
      </c>
      <c r="AI145">
        <v>3176258.7319999998</v>
      </c>
      <c r="AJ145">
        <v>3226726.9279999998</v>
      </c>
      <c r="AK145">
        <v>3278093.1570000001</v>
      </c>
      <c r="AL145">
        <v>3330167.6919999998</v>
      </c>
      <c r="AM145">
        <v>3382805.01</v>
      </c>
      <c r="AN145">
        <v>3428022.949</v>
      </c>
      <c r="AO145">
        <v>3469869.61</v>
      </c>
      <c r="AP145">
        <v>3509227.0550000002</v>
      </c>
      <c r="AQ145">
        <v>3546977.5189999999</v>
      </c>
      <c r="AR145">
        <v>3583376.1839999999</v>
      </c>
      <c r="AS145">
        <v>3618777.8229999999</v>
      </c>
      <c r="AT145">
        <v>3653127.3369999998</v>
      </c>
      <c r="AU145">
        <v>3686669.7760000001</v>
      </c>
      <c r="AV145">
        <v>3719558.9709999999</v>
      </c>
      <c r="AW145">
        <v>3752362.503</v>
      </c>
    </row>
    <row r="146" spans="2:49" x14ac:dyDescent="0.25">
      <c r="B146" t="s">
        <v>430</v>
      </c>
      <c r="C146">
        <v>6723975.7599636996</v>
      </c>
      <c r="D146">
        <v>6831931.3657214995</v>
      </c>
      <c r="E146">
        <v>6944426.6040000003</v>
      </c>
      <c r="F146">
        <v>6995387.8530000001</v>
      </c>
      <c r="G146">
        <v>7037734.0539999995</v>
      </c>
      <c r="H146">
        <v>6575196.3700000001</v>
      </c>
      <c r="I146">
        <v>6843842.2010000004</v>
      </c>
      <c r="J146">
        <v>6935022.4409999996</v>
      </c>
      <c r="K146">
        <v>6820889.1569999997</v>
      </c>
      <c r="L146">
        <v>6812650.4579999996</v>
      </c>
      <c r="M146">
        <v>6826482.8720000004</v>
      </c>
      <c r="N146">
        <v>7058045.9060000004</v>
      </c>
      <c r="O146">
        <v>7132564.8660000004</v>
      </c>
      <c r="P146">
        <v>7219857.5449999999</v>
      </c>
      <c r="Q146">
        <v>7150083.0049999999</v>
      </c>
      <c r="R146">
        <v>7236078.2489999998</v>
      </c>
      <c r="S146">
        <v>7168823.5279999999</v>
      </c>
      <c r="T146">
        <v>7082658.7910000002</v>
      </c>
      <c r="U146">
        <v>7053053.534</v>
      </c>
      <c r="V146">
        <v>7064463.6789999995</v>
      </c>
      <c r="W146">
        <v>7083458.0580000002</v>
      </c>
      <c r="X146">
        <v>7098149.5319999997</v>
      </c>
      <c r="Y146">
        <v>7157790.148</v>
      </c>
      <c r="Z146">
        <v>7239010.1399999997</v>
      </c>
      <c r="AA146">
        <v>7335818.0060000001</v>
      </c>
      <c r="AB146">
        <v>7442955.0580000002</v>
      </c>
      <c r="AC146">
        <v>7557163.7980000004</v>
      </c>
      <c r="AD146">
        <v>7678603.0290000001</v>
      </c>
      <c r="AE146">
        <v>7804063.1689999998</v>
      </c>
      <c r="AF146">
        <v>7932878.4239999996</v>
      </c>
      <c r="AG146">
        <v>8064667.9289999995</v>
      </c>
      <c r="AH146">
        <v>8199367.6140000001</v>
      </c>
      <c r="AI146">
        <v>8336320.4709999999</v>
      </c>
      <c r="AJ146">
        <v>8476344.7970000003</v>
      </c>
      <c r="AK146">
        <v>8618815.6420000009</v>
      </c>
      <c r="AL146">
        <v>8763686.9179999996</v>
      </c>
      <c r="AM146">
        <v>8910686.2589999996</v>
      </c>
      <c r="AN146">
        <v>9050730.3100000005</v>
      </c>
      <c r="AO146">
        <v>9187790.99599999</v>
      </c>
      <c r="AP146">
        <v>9323433.9890000001</v>
      </c>
      <c r="AQ146">
        <v>9458680.9940000009</v>
      </c>
      <c r="AR146">
        <v>9594109.46199999</v>
      </c>
      <c r="AS146">
        <v>9726176.5189999994</v>
      </c>
      <c r="AT146">
        <v>9856494.1760000009</v>
      </c>
      <c r="AU146">
        <v>9985916.9979999997</v>
      </c>
      <c r="AV146">
        <v>10114980.02</v>
      </c>
      <c r="AW146">
        <v>10244006.1</v>
      </c>
    </row>
    <row r="147" spans="2:49" x14ac:dyDescent="0.25">
      <c r="B147" t="s">
        <v>431</v>
      </c>
      <c r="C147">
        <v>312332.22295347298</v>
      </c>
      <c r="D147">
        <v>317346.817819711</v>
      </c>
      <c r="E147">
        <v>322572.6018</v>
      </c>
      <c r="F147">
        <v>330405.56660000002</v>
      </c>
      <c r="G147">
        <v>317702.65820000001</v>
      </c>
      <c r="H147">
        <v>272276.45280000003</v>
      </c>
      <c r="I147">
        <v>284742.38589999999</v>
      </c>
      <c r="J147">
        <v>288781.65350000001</v>
      </c>
      <c r="K147">
        <v>269785.20860000001</v>
      </c>
      <c r="L147">
        <v>251955.3026</v>
      </c>
      <c r="M147">
        <v>243818.22339999999</v>
      </c>
      <c r="N147">
        <v>251923.57500000001</v>
      </c>
      <c r="O147">
        <v>244494.1428</v>
      </c>
      <c r="P147">
        <v>236221.3077</v>
      </c>
      <c r="Q147">
        <v>219167.2708</v>
      </c>
      <c r="R147">
        <v>199813.51439999999</v>
      </c>
      <c r="S147">
        <v>187942.63440000001</v>
      </c>
      <c r="T147">
        <v>181762.6251</v>
      </c>
      <c r="U147">
        <v>179043.9381</v>
      </c>
      <c r="V147">
        <v>178712.4486</v>
      </c>
      <c r="W147">
        <v>178832.52220000001</v>
      </c>
      <c r="X147">
        <v>179661.94959999999</v>
      </c>
      <c r="Y147">
        <v>181308.05429999999</v>
      </c>
      <c r="Z147">
        <v>184264.73920000001</v>
      </c>
      <c r="AA147">
        <v>188105.0448</v>
      </c>
      <c r="AB147">
        <v>192743.41159999999</v>
      </c>
      <c r="AC147">
        <v>198112.29790000001</v>
      </c>
      <c r="AD147">
        <v>201489.50469999999</v>
      </c>
      <c r="AE147">
        <v>205028.56779999999</v>
      </c>
      <c r="AF147">
        <v>208798.0876</v>
      </c>
      <c r="AG147">
        <v>212687.4051</v>
      </c>
      <c r="AH147">
        <v>216559.5147</v>
      </c>
      <c r="AI147">
        <v>220688.51190000001</v>
      </c>
      <c r="AJ147">
        <v>224830.23329999999</v>
      </c>
      <c r="AK147">
        <v>229047.42689999999</v>
      </c>
      <c r="AL147">
        <v>233322.63800000001</v>
      </c>
      <c r="AM147">
        <v>237649.18770000001</v>
      </c>
      <c r="AN147">
        <v>241627.5711</v>
      </c>
      <c r="AO147">
        <v>245602.17060000001</v>
      </c>
      <c r="AP147">
        <v>249529.54240000001</v>
      </c>
      <c r="AQ147">
        <v>253459.81289999999</v>
      </c>
      <c r="AR147">
        <v>257362.7936</v>
      </c>
      <c r="AS147">
        <v>261267.57459999999</v>
      </c>
      <c r="AT147">
        <v>265170.17790000001</v>
      </c>
      <c r="AU147">
        <v>269087.0675</v>
      </c>
      <c r="AV147">
        <v>273037.16840000002</v>
      </c>
      <c r="AW147">
        <v>277157.29550000001</v>
      </c>
    </row>
    <row r="148" spans="2:49" x14ac:dyDescent="0.25">
      <c r="B148" t="s">
        <v>432</v>
      </c>
      <c r="C148">
        <v>7845653.0561234802</v>
      </c>
      <c r="D148">
        <v>7971617.5536879301</v>
      </c>
      <c r="E148">
        <v>8102887.0319999997</v>
      </c>
      <c r="F148">
        <v>8227279.4239999996</v>
      </c>
      <c r="G148">
        <v>7931533.8640000001</v>
      </c>
      <c r="H148">
        <v>7365982.7290000003</v>
      </c>
      <c r="I148">
        <v>7429168.9409999996</v>
      </c>
      <c r="J148">
        <v>7277137.125</v>
      </c>
      <c r="K148">
        <v>6846347.8200000003</v>
      </c>
      <c r="L148">
        <v>6576512.5839999998</v>
      </c>
      <c r="M148">
        <v>6594487.8650000002</v>
      </c>
      <c r="N148">
        <v>6869232.4230000004</v>
      </c>
      <c r="O148">
        <v>6889221.1519999998</v>
      </c>
      <c r="P148">
        <v>6603711.5080000004</v>
      </c>
      <c r="Q148">
        <v>6057549.1349999998</v>
      </c>
      <c r="R148">
        <v>5718168.2300000004</v>
      </c>
      <c r="S148">
        <v>5384752.0480000004</v>
      </c>
      <c r="T148">
        <v>5294659.2379999999</v>
      </c>
      <c r="U148">
        <v>5300712.9510000004</v>
      </c>
      <c r="V148">
        <v>5377033.4649999999</v>
      </c>
      <c r="W148">
        <v>5444140.2750000004</v>
      </c>
      <c r="X148">
        <v>5505797.6550000003</v>
      </c>
      <c r="Y148">
        <v>5542798.5080000004</v>
      </c>
      <c r="Z148">
        <v>5614013.2690000003</v>
      </c>
      <c r="AA148">
        <v>5700451.568</v>
      </c>
      <c r="AB148">
        <v>5801605.7350000003</v>
      </c>
      <c r="AC148">
        <v>5912913.0760000004</v>
      </c>
      <c r="AD148">
        <v>6024576.0800000001</v>
      </c>
      <c r="AE148">
        <v>6140020.1890000002</v>
      </c>
      <c r="AF148">
        <v>6255532.0650000004</v>
      </c>
      <c r="AG148">
        <v>6369061.3159999996</v>
      </c>
      <c r="AH148">
        <v>6480633.1270000003</v>
      </c>
      <c r="AI148">
        <v>6592675.102</v>
      </c>
      <c r="AJ148">
        <v>6703245.6270000003</v>
      </c>
      <c r="AK148">
        <v>6814256.0750000002</v>
      </c>
      <c r="AL148">
        <v>6925280.2690000003</v>
      </c>
      <c r="AM148">
        <v>7036263.6239999998</v>
      </c>
      <c r="AN148">
        <v>7124546.335</v>
      </c>
      <c r="AO148">
        <v>7211935.1699999999</v>
      </c>
      <c r="AP148">
        <v>7294679.6279999996</v>
      </c>
      <c r="AQ148">
        <v>7375633.4340000004</v>
      </c>
      <c r="AR148">
        <v>7455092.96</v>
      </c>
      <c r="AS148">
        <v>7534239.977</v>
      </c>
      <c r="AT148">
        <v>7608736.7340000002</v>
      </c>
      <c r="AU148">
        <v>7681497.2819999997</v>
      </c>
      <c r="AV148">
        <v>7753660.9950000001</v>
      </c>
      <c r="AW148">
        <v>7828584.1629999997</v>
      </c>
    </row>
    <row r="149" spans="2:49" x14ac:dyDescent="0.25">
      <c r="B149" t="s">
        <v>433</v>
      </c>
      <c r="C149">
        <v>3.3990718667427999</v>
      </c>
      <c r="D149">
        <v>3.4536450650243098</v>
      </c>
      <c r="E149">
        <v>3.5105166080000001</v>
      </c>
      <c r="F149">
        <v>3.7069726360000002</v>
      </c>
      <c r="G149">
        <v>3.668931631</v>
      </c>
      <c r="H149">
        <v>3.3556538379999998</v>
      </c>
      <c r="I149">
        <v>3.3323805970000002</v>
      </c>
      <c r="J149">
        <v>3.3711547419999999</v>
      </c>
      <c r="K149">
        <v>3.2547138590000002</v>
      </c>
      <c r="L149">
        <v>3.2177764529999999</v>
      </c>
      <c r="M149">
        <v>3.1686690080000002</v>
      </c>
      <c r="N149">
        <v>3.170784598</v>
      </c>
      <c r="O149">
        <v>3.297327122</v>
      </c>
      <c r="P149">
        <v>3.4577115470000002</v>
      </c>
      <c r="Q149">
        <v>3.5280241170000002</v>
      </c>
      <c r="R149">
        <v>3.651451824</v>
      </c>
      <c r="S149">
        <v>3.5886090579999999</v>
      </c>
      <c r="T149">
        <v>3.700646104</v>
      </c>
      <c r="U149">
        <v>3.7185457610000001</v>
      </c>
      <c r="V149">
        <v>3.8222899909999999</v>
      </c>
      <c r="W149">
        <v>3.7963374380000001</v>
      </c>
      <c r="X149">
        <v>3.7934139070000001</v>
      </c>
      <c r="Y149">
        <v>3.7143853490000001</v>
      </c>
      <c r="Z149">
        <v>3.6952963049999998</v>
      </c>
      <c r="AA149">
        <v>3.6824246039999999</v>
      </c>
      <c r="AB149">
        <v>3.6748561319999999</v>
      </c>
      <c r="AC149">
        <v>3.673425248</v>
      </c>
      <c r="AD149">
        <v>3.6868392129999998</v>
      </c>
      <c r="AE149">
        <v>3.7028217329999999</v>
      </c>
      <c r="AF149">
        <v>3.7193509819999999</v>
      </c>
      <c r="AG149">
        <v>3.7361437959999999</v>
      </c>
      <c r="AH149">
        <v>3.757451874</v>
      </c>
      <c r="AI149">
        <v>3.7738155149999999</v>
      </c>
      <c r="AJ149">
        <v>3.7877763099999999</v>
      </c>
      <c r="AK149">
        <v>3.8072687099999998</v>
      </c>
      <c r="AL149">
        <v>3.826679183</v>
      </c>
      <c r="AM149">
        <v>3.8448077409999999</v>
      </c>
      <c r="AN149">
        <v>3.8427490190000002</v>
      </c>
      <c r="AO149">
        <v>3.8413004279999998</v>
      </c>
      <c r="AP149">
        <v>3.8381401340000001</v>
      </c>
      <c r="AQ149">
        <v>3.8389758989999998</v>
      </c>
      <c r="AR149">
        <v>3.8356420600000001</v>
      </c>
      <c r="AS149">
        <v>3.833513457</v>
      </c>
      <c r="AT149">
        <v>3.8310372689999999</v>
      </c>
      <c r="AU149">
        <v>3.8261637039999998</v>
      </c>
      <c r="AV149">
        <v>3.8207536520000001</v>
      </c>
      <c r="AW149">
        <v>3.8384995449999999</v>
      </c>
    </row>
    <row r="150" spans="2:49" x14ac:dyDescent="0.25">
      <c r="B150" t="s">
        <v>434</v>
      </c>
      <c r="C150">
        <v>600391.80946004903</v>
      </c>
      <c r="D150">
        <v>610031.29416316305</v>
      </c>
      <c r="E150">
        <v>620076.74470000004</v>
      </c>
      <c r="F150">
        <v>634853.61510000005</v>
      </c>
      <c r="G150">
        <v>605762.5281</v>
      </c>
      <c r="H150">
        <v>588933.22580000001</v>
      </c>
      <c r="I150">
        <v>603589.00580000004</v>
      </c>
      <c r="J150">
        <v>587123.83860000002</v>
      </c>
      <c r="K150">
        <v>557212.23419999995</v>
      </c>
      <c r="L150">
        <v>559701.36910000001</v>
      </c>
      <c r="M150">
        <v>568698.94960000005</v>
      </c>
      <c r="N150">
        <v>596429.19319999998</v>
      </c>
      <c r="O150">
        <v>636712.76549999998</v>
      </c>
      <c r="P150">
        <v>662041.03359999997</v>
      </c>
      <c r="Q150">
        <v>627875.72970000003</v>
      </c>
      <c r="R150">
        <v>643186.7463</v>
      </c>
      <c r="S150">
        <v>639125.82169999997</v>
      </c>
      <c r="T150">
        <v>643701.57389999996</v>
      </c>
      <c r="U150">
        <v>651934.37939999998</v>
      </c>
      <c r="V150">
        <v>663461.30220000003</v>
      </c>
      <c r="W150">
        <v>667745.4926</v>
      </c>
      <c r="X150">
        <v>666947.98759999999</v>
      </c>
      <c r="Y150">
        <v>669180.77009999997</v>
      </c>
      <c r="Z150">
        <v>671202.06759999995</v>
      </c>
      <c r="AA150">
        <v>674391.84420000005</v>
      </c>
      <c r="AB150">
        <v>679172.70830000006</v>
      </c>
      <c r="AC150">
        <v>685190.04810000001</v>
      </c>
      <c r="AD150">
        <v>690638.59640000004</v>
      </c>
      <c r="AE150">
        <v>694111.32319999998</v>
      </c>
      <c r="AF150">
        <v>698247.05240000004</v>
      </c>
      <c r="AG150">
        <v>702441.45120000001</v>
      </c>
      <c r="AH150">
        <v>704732.51300000004</v>
      </c>
      <c r="AI150">
        <v>710036.80350000004</v>
      </c>
      <c r="AJ150">
        <v>714933.87179999996</v>
      </c>
      <c r="AK150">
        <v>719787.18579999998</v>
      </c>
      <c r="AL150">
        <v>724629.9007</v>
      </c>
      <c r="AM150">
        <v>729496.02009999997</v>
      </c>
      <c r="AN150">
        <v>731733.40049999999</v>
      </c>
      <c r="AO150">
        <v>733174.05009999999</v>
      </c>
      <c r="AP150">
        <v>734127.91429999995</v>
      </c>
      <c r="AQ150">
        <v>734924.47589999996</v>
      </c>
      <c r="AR150">
        <v>735652.70519999997</v>
      </c>
      <c r="AS150">
        <v>736000.34450000001</v>
      </c>
      <c r="AT150">
        <v>736074.69330000004</v>
      </c>
      <c r="AU150">
        <v>735954.17180000001</v>
      </c>
      <c r="AV150">
        <v>735751.62560000003</v>
      </c>
      <c r="AW150">
        <v>735747.10719999997</v>
      </c>
    </row>
    <row r="151" spans="2:49" x14ac:dyDescent="0.25">
      <c r="B151" t="s">
        <v>435</v>
      </c>
      <c r="C151">
        <v>2139866.37253871</v>
      </c>
      <c r="D151">
        <v>2174222.6193092102</v>
      </c>
      <c r="E151">
        <v>2197623.409</v>
      </c>
      <c r="F151">
        <v>2183234.6609999998</v>
      </c>
      <c r="G151">
        <v>2173472.9070000001</v>
      </c>
      <c r="H151">
        <v>2169560.321</v>
      </c>
      <c r="I151">
        <v>2173628.307</v>
      </c>
      <c r="J151">
        <v>2185879.8870000001</v>
      </c>
      <c r="K151">
        <v>2186609.1490000002</v>
      </c>
      <c r="L151">
        <v>2183238.5860000001</v>
      </c>
      <c r="M151">
        <v>2196143.415</v>
      </c>
      <c r="N151">
        <v>2174148.8149999999</v>
      </c>
      <c r="O151">
        <v>2202605.747</v>
      </c>
      <c r="P151">
        <v>2222240.733</v>
      </c>
      <c r="Q151">
        <v>2249246.9040000001</v>
      </c>
      <c r="R151">
        <v>2271647.39</v>
      </c>
      <c r="S151">
        <v>2242153.6359999999</v>
      </c>
      <c r="T151">
        <v>2205121.1159999999</v>
      </c>
      <c r="U151">
        <v>2186496.1639999999</v>
      </c>
      <c r="V151">
        <v>2177595.3089999999</v>
      </c>
      <c r="W151">
        <v>2166496.2510000002</v>
      </c>
      <c r="X151">
        <v>2105150.983</v>
      </c>
      <c r="Y151">
        <v>2069359.446</v>
      </c>
      <c r="Z151">
        <v>2027286.6980000001</v>
      </c>
      <c r="AA151">
        <v>1983318.6129999999</v>
      </c>
      <c r="AB151">
        <v>1938707.67</v>
      </c>
      <c r="AC151">
        <v>1893995.142</v>
      </c>
      <c r="AD151">
        <v>1845405.4720000001</v>
      </c>
      <c r="AE151">
        <v>1791486.983</v>
      </c>
      <c r="AF151">
        <v>1740292.69</v>
      </c>
      <c r="AG151">
        <v>1690027.2890000001</v>
      </c>
      <c r="AH151">
        <v>1635126.8089999999</v>
      </c>
      <c r="AI151">
        <v>1607411.655</v>
      </c>
      <c r="AJ151">
        <v>1578356.773</v>
      </c>
      <c r="AK151">
        <v>1548668.601</v>
      </c>
      <c r="AL151">
        <v>1518591.37</v>
      </c>
      <c r="AM151">
        <v>1488138.9839999999</v>
      </c>
      <c r="AN151">
        <v>1480515.5290000001</v>
      </c>
      <c r="AO151">
        <v>1473430.4669999999</v>
      </c>
      <c r="AP151">
        <v>1466501.2930000001</v>
      </c>
      <c r="AQ151">
        <v>1459596.2409999999</v>
      </c>
      <c r="AR151">
        <v>1452563.659</v>
      </c>
      <c r="AS151">
        <v>1462572.098</v>
      </c>
      <c r="AT151">
        <v>1472869.611</v>
      </c>
      <c r="AU151">
        <v>1483333.973</v>
      </c>
      <c r="AV151">
        <v>1493910.656</v>
      </c>
      <c r="AW151">
        <v>1504755.6640000001</v>
      </c>
    </row>
    <row r="152" spans="2:49" x14ac:dyDescent="0.25">
      <c r="B152" t="s">
        <v>436</v>
      </c>
      <c r="C152">
        <v>48247577.676067904</v>
      </c>
      <c r="D152">
        <v>49022208.141778298</v>
      </c>
      <c r="E152">
        <v>49829417.740000002</v>
      </c>
      <c r="F152">
        <v>49477913</v>
      </c>
      <c r="G152">
        <v>48471022.149999999</v>
      </c>
      <c r="H152">
        <v>46731509.560000002</v>
      </c>
      <c r="I152">
        <v>46297367.859999999</v>
      </c>
      <c r="J152">
        <v>45950163.18</v>
      </c>
      <c r="K152">
        <v>45345706.990000002</v>
      </c>
      <c r="L152">
        <v>44475727.869999997</v>
      </c>
      <c r="M152">
        <v>43980008.479999997</v>
      </c>
      <c r="N152">
        <v>43418252.119999997</v>
      </c>
      <c r="O152">
        <v>43347456.369999997</v>
      </c>
      <c r="P152">
        <v>43494442.82</v>
      </c>
      <c r="Q152">
        <v>42878529.399999999</v>
      </c>
      <c r="R152">
        <v>42301763.57</v>
      </c>
      <c r="S152">
        <v>41869369.280000001</v>
      </c>
      <c r="T152">
        <v>42163457.159999996</v>
      </c>
      <c r="U152">
        <v>42128232.43</v>
      </c>
      <c r="V152">
        <v>42196146.530000001</v>
      </c>
      <c r="W152">
        <v>42102338.43</v>
      </c>
      <c r="X152">
        <v>41548838.159999996</v>
      </c>
      <c r="Y152">
        <v>40909134.020000003</v>
      </c>
      <c r="Z152">
        <v>40384381.560000002</v>
      </c>
      <c r="AA152">
        <v>39914796.210000001</v>
      </c>
      <c r="AB152">
        <v>39510245.43</v>
      </c>
      <c r="AC152">
        <v>39172472.039999999</v>
      </c>
      <c r="AD152">
        <v>38620545.109999999</v>
      </c>
      <c r="AE152">
        <v>38119173.259999998</v>
      </c>
      <c r="AF152">
        <v>37674296.109999999</v>
      </c>
      <c r="AG152">
        <v>37266150.890000001</v>
      </c>
      <c r="AH152">
        <v>36874445.25</v>
      </c>
      <c r="AI152">
        <v>36721632.340000004</v>
      </c>
      <c r="AJ152">
        <v>36589889.859999999</v>
      </c>
      <c r="AK152">
        <v>36474252.899999999</v>
      </c>
      <c r="AL152">
        <v>36365223.729999997</v>
      </c>
      <c r="AM152">
        <v>36255015.5</v>
      </c>
      <c r="AN152">
        <v>36530892.990000002</v>
      </c>
      <c r="AO152">
        <v>36839916.170000002</v>
      </c>
      <c r="AP152">
        <v>37154802.140000001</v>
      </c>
      <c r="AQ152">
        <v>37471360.789999999</v>
      </c>
      <c r="AR152">
        <v>37781726.82</v>
      </c>
      <c r="AS152">
        <v>38359045.100000001</v>
      </c>
      <c r="AT152">
        <v>38934551.890000001</v>
      </c>
      <c r="AU152">
        <v>39506979.649999999</v>
      </c>
      <c r="AV152">
        <v>40073327.259999998</v>
      </c>
      <c r="AW152">
        <v>40639759.270000003</v>
      </c>
    </row>
    <row r="153" spans="2:49" x14ac:dyDescent="0.25">
      <c r="B153" t="s">
        <v>437</v>
      </c>
      <c r="C153">
        <v>9181601.5739378203</v>
      </c>
      <c r="D153">
        <v>9329015.1570805702</v>
      </c>
      <c r="E153">
        <v>9482637.0470000003</v>
      </c>
      <c r="F153">
        <v>10563817.050000001</v>
      </c>
      <c r="G153">
        <v>8751126.0539999995</v>
      </c>
      <c r="H153">
        <v>6156057.2000000002</v>
      </c>
      <c r="I153">
        <v>7210419.8200000003</v>
      </c>
      <c r="J153">
        <v>5539025.3990000002</v>
      </c>
      <c r="K153">
        <v>6375388.8109999998</v>
      </c>
      <c r="L153">
        <v>5556019.3959999997</v>
      </c>
      <c r="M153">
        <v>5476888.0149999997</v>
      </c>
      <c r="N153">
        <v>5488489.0599999996</v>
      </c>
      <c r="O153">
        <v>4980579.74</v>
      </c>
      <c r="P153">
        <v>5352462.5930000003</v>
      </c>
      <c r="Q153">
        <v>5356798.7429999998</v>
      </c>
      <c r="R153">
        <v>5443272.5</v>
      </c>
      <c r="S153">
        <v>5392459.5549999997</v>
      </c>
      <c r="T153">
        <v>5293244.3119999999</v>
      </c>
      <c r="U153">
        <v>5293230.7790000001</v>
      </c>
      <c r="V153">
        <v>5311059.4819999998</v>
      </c>
      <c r="W153">
        <v>5325078.9960000003</v>
      </c>
      <c r="X153">
        <v>5335227.0259999996</v>
      </c>
      <c r="Y153">
        <v>5362609.898</v>
      </c>
      <c r="Z153">
        <v>5408088.4570000004</v>
      </c>
      <c r="AA153">
        <v>5465190.1069999998</v>
      </c>
      <c r="AB153">
        <v>5533027.2029999997</v>
      </c>
      <c r="AC153">
        <v>5610543.9479999999</v>
      </c>
      <c r="AD153">
        <v>5683981.4199999999</v>
      </c>
      <c r="AE153">
        <v>5762262.2860000003</v>
      </c>
      <c r="AF153">
        <v>5846049.193</v>
      </c>
      <c r="AG153">
        <v>5933650.9979999997</v>
      </c>
      <c r="AH153">
        <v>6022795.3049999997</v>
      </c>
      <c r="AI153">
        <v>6117280.2110000001</v>
      </c>
      <c r="AJ153">
        <v>6213552.7999999998</v>
      </c>
      <c r="AK153">
        <v>6311827.3030000003</v>
      </c>
      <c r="AL153">
        <v>6411878.4529999997</v>
      </c>
      <c r="AM153">
        <v>6513348.4800000004</v>
      </c>
      <c r="AN153">
        <v>6608137.8760000002</v>
      </c>
      <c r="AO153">
        <v>6703560.6200000001</v>
      </c>
      <c r="AP153">
        <v>6797774.8269999996</v>
      </c>
      <c r="AQ153">
        <v>6891374.8200000003</v>
      </c>
      <c r="AR153">
        <v>6984270.5460000001</v>
      </c>
      <c r="AS153">
        <v>7075609.3039999995</v>
      </c>
      <c r="AT153">
        <v>7165061.5379999997</v>
      </c>
      <c r="AU153">
        <v>7253522.0020000003</v>
      </c>
      <c r="AV153">
        <v>7341321.8430000003</v>
      </c>
      <c r="AW153">
        <v>7429675.4919999996</v>
      </c>
    </row>
    <row r="154" spans="2:49" x14ac:dyDescent="0.25">
      <c r="B154" t="s">
        <v>438</v>
      </c>
      <c r="C154">
        <v>2568505.4482754301</v>
      </c>
      <c r="D154">
        <v>2609743.6340541099</v>
      </c>
      <c r="E154">
        <v>2652718.5619999999</v>
      </c>
      <c r="F154">
        <v>2748362.3280000002</v>
      </c>
      <c r="G154">
        <v>2733901.2340000002</v>
      </c>
      <c r="H154">
        <v>2228957.719</v>
      </c>
      <c r="I154">
        <v>2300979.2889999999</v>
      </c>
      <c r="J154">
        <v>2414125.7930000001</v>
      </c>
      <c r="K154">
        <v>2355155.9309999999</v>
      </c>
      <c r="L154">
        <v>2274134.3480000002</v>
      </c>
      <c r="M154">
        <v>2250438.398</v>
      </c>
      <c r="N154">
        <v>2346892.807</v>
      </c>
      <c r="O154">
        <v>2334051.273</v>
      </c>
      <c r="P154">
        <v>2344071.6869999999</v>
      </c>
      <c r="Q154">
        <v>2443825.4210000001</v>
      </c>
      <c r="R154">
        <v>2486273.3259999999</v>
      </c>
      <c r="S154">
        <v>2480826.4559999998</v>
      </c>
      <c r="T154">
        <v>2477197.838</v>
      </c>
      <c r="U154">
        <v>2463334.1770000001</v>
      </c>
      <c r="V154">
        <v>2454261.0469999998</v>
      </c>
      <c r="W154">
        <v>2458214.5499999998</v>
      </c>
      <c r="X154">
        <v>2456858.6430000002</v>
      </c>
      <c r="Y154">
        <v>2465504.264</v>
      </c>
      <c r="Z154">
        <v>2480769.5219999999</v>
      </c>
      <c r="AA154">
        <v>2501369.9720000001</v>
      </c>
      <c r="AB154">
        <v>2526278.4040000001</v>
      </c>
      <c r="AC154">
        <v>2554828.7230000002</v>
      </c>
      <c r="AD154">
        <v>2584217.0729999999</v>
      </c>
      <c r="AE154">
        <v>2615339.787</v>
      </c>
      <c r="AF154">
        <v>2648845.3670000001</v>
      </c>
      <c r="AG154">
        <v>2683908.7319999998</v>
      </c>
      <c r="AH154">
        <v>2719394.0639999998</v>
      </c>
      <c r="AI154">
        <v>2757265.4920000001</v>
      </c>
      <c r="AJ154">
        <v>2795745.713</v>
      </c>
      <c r="AK154">
        <v>2834742.8229999999</v>
      </c>
      <c r="AL154">
        <v>2874400.03</v>
      </c>
      <c r="AM154">
        <v>2914672.6069999998</v>
      </c>
      <c r="AN154">
        <v>2951786.6779999998</v>
      </c>
      <c r="AO154">
        <v>2988131.7910000002</v>
      </c>
      <c r="AP154">
        <v>3023711.79</v>
      </c>
      <c r="AQ154">
        <v>3059008.3909999998</v>
      </c>
      <c r="AR154">
        <v>3094100.7409999999</v>
      </c>
      <c r="AS154">
        <v>3128915.071</v>
      </c>
      <c r="AT154">
        <v>3163662.9550000001</v>
      </c>
      <c r="AU154">
        <v>3198542.8489999999</v>
      </c>
      <c r="AV154">
        <v>3233608.767</v>
      </c>
      <c r="AW154">
        <v>3269469.969</v>
      </c>
    </row>
    <row r="155" spans="2:49" x14ac:dyDescent="0.25">
      <c r="B155" t="s">
        <v>439</v>
      </c>
      <c r="C155">
        <v>12693844.6626458</v>
      </c>
      <c r="D155">
        <v>12897648.444645001</v>
      </c>
      <c r="E155">
        <v>13110035.4</v>
      </c>
      <c r="F155">
        <v>13330483.07</v>
      </c>
      <c r="G155">
        <v>12974930.52</v>
      </c>
      <c r="H155">
        <v>12446584.560000001</v>
      </c>
      <c r="I155">
        <v>12366081.26</v>
      </c>
      <c r="J155">
        <v>11974969.720000001</v>
      </c>
      <c r="K155">
        <v>11403888.33</v>
      </c>
      <c r="L155">
        <v>11047309.41</v>
      </c>
      <c r="M155">
        <v>10950104.279999999</v>
      </c>
      <c r="N155">
        <v>11120325.470000001</v>
      </c>
      <c r="O155">
        <v>10632361.43</v>
      </c>
      <c r="P155">
        <v>9988250.2259999998</v>
      </c>
      <c r="Q155">
        <v>9303849.7019999996</v>
      </c>
      <c r="R155">
        <v>8768279.5130000003</v>
      </c>
      <c r="S155">
        <v>8226300.8159999996</v>
      </c>
      <c r="T155">
        <v>8235685.0190000003</v>
      </c>
      <c r="U155">
        <v>8326070.0449999999</v>
      </c>
      <c r="V155">
        <v>8447261.0140000004</v>
      </c>
      <c r="W155">
        <v>8360004.8650000002</v>
      </c>
      <c r="X155">
        <v>8213188.6469999999</v>
      </c>
      <c r="Y155">
        <v>8030076.4129999997</v>
      </c>
      <c r="Z155">
        <v>7837709.3559999997</v>
      </c>
      <c r="AA155">
        <v>7653037.2460000003</v>
      </c>
      <c r="AB155">
        <v>7481707.5889999997</v>
      </c>
      <c r="AC155">
        <v>7322247.7340000002</v>
      </c>
      <c r="AD155">
        <v>7166530.9230000004</v>
      </c>
      <c r="AE155">
        <v>7012834.6569999997</v>
      </c>
      <c r="AF155">
        <v>6861039.5779999997</v>
      </c>
      <c r="AG155">
        <v>6710787.807</v>
      </c>
      <c r="AH155">
        <v>6562698.8689999999</v>
      </c>
      <c r="AI155">
        <v>6417984.0199999996</v>
      </c>
      <c r="AJ155">
        <v>6277141.4790000003</v>
      </c>
      <c r="AK155">
        <v>6140540.3389999997</v>
      </c>
      <c r="AL155">
        <v>6007982.2259999998</v>
      </c>
      <c r="AM155">
        <v>5879585.8150000004</v>
      </c>
      <c r="AN155">
        <v>5794113.0269999998</v>
      </c>
      <c r="AO155">
        <v>5724771.051</v>
      </c>
      <c r="AP155">
        <v>5661344.8090000004</v>
      </c>
      <c r="AQ155">
        <v>5600296.0460000001</v>
      </c>
      <c r="AR155">
        <v>5540295.7300000004</v>
      </c>
      <c r="AS155">
        <v>5482478.176</v>
      </c>
      <c r="AT155">
        <v>5425317.9929999998</v>
      </c>
      <c r="AU155">
        <v>5368375.1140000001</v>
      </c>
      <c r="AV155">
        <v>5311765.6050000004</v>
      </c>
      <c r="AW155">
        <v>5256096.6890000002</v>
      </c>
    </row>
    <row r="156" spans="2:49" x14ac:dyDescent="0.25">
      <c r="B156" t="s">
        <v>440</v>
      </c>
      <c r="C156">
        <v>1234344.16589374</v>
      </c>
      <c r="D156">
        <v>1254161.9607370901</v>
      </c>
      <c r="E156">
        <v>1274814.3799999999</v>
      </c>
      <c r="F156">
        <v>1262928.8559999999</v>
      </c>
      <c r="G156">
        <v>1206977.024</v>
      </c>
      <c r="H156">
        <v>1220549.9410000001</v>
      </c>
      <c r="I156">
        <v>1168676.179</v>
      </c>
      <c r="J156">
        <v>1100785.0549999999</v>
      </c>
      <c r="K156">
        <v>1039266.603</v>
      </c>
      <c r="L156">
        <v>1002837.385</v>
      </c>
      <c r="M156">
        <v>978933.80379999999</v>
      </c>
      <c r="N156">
        <v>981979.99210000003</v>
      </c>
      <c r="O156">
        <v>930623.45389999996</v>
      </c>
      <c r="P156">
        <v>860027.68629999994</v>
      </c>
      <c r="Q156">
        <v>785842.24349999998</v>
      </c>
      <c r="R156">
        <v>730622.43859999999</v>
      </c>
      <c r="S156">
        <v>676569.39839999995</v>
      </c>
      <c r="T156">
        <v>680088.9693</v>
      </c>
      <c r="U156">
        <v>694999.9044</v>
      </c>
      <c r="V156">
        <v>714538.22120000003</v>
      </c>
      <c r="W156">
        <v>706378.10490000003</v>
      </c>
      <c r="X156">
        <v>689515.85979999998</v>
      </c>
      <c r="Y156">
        <v>665948.96349999995</v>
      </c>
      <c r="Z156">
        <v>641678.40800000005</v>
      </c>
      <c r="AA156">
        <v>619184.3861</v>
      </c>
      <c r="AB156">
        <v>599055.23</v>
      </c>
      <c r="AC156">
        <v>580902.33109999995</v>
      </c>
      <c r="AD156">
        <v>563561.27720000001</v>
      </c>
      <c r="AE156">
        <v>546772.47100000002</v>
      </c>
      <c r="AF156">
        <v>530478.32030000002</v>
      </c>
      <c r="AG156">
        <v>514614.15580000001</v>
      </c>
      <c r="AH156">
        <v>499229.50520000001</v>
      </c>
      <c r="AI156">
        <v>484451.16389999999</v>
      </c>
      <c r="AJ156">
        <v>470292.3995</v>
      </c>
      <c r="AK156">
        <v>456778.14299999998</v>
      </c>
      <c r="AL156">
        <v>443868.34629999998</v>
      </c>
      <c r="AM156">
        <v>431559.33860000002</v>
      </c>
      <c r="AN156">
        <v>424398.11119999998</v>
      </c>
      <c r="AO156">
        <v>419128.0098</v>
      </c>
      <c r="AP156">
        <v>414543.32069999998</v>
      </c>
      <c r="AQ156">
        <v>410223.87589999998</v>
      </c>
      <c r="AR156">
        <v>406012.30940000003</v>
      </c>
      <c r="AS156">
        <v>402033.8297</v>
      </c>
      <c r="AT156">
        <v>398116.94089999999</v>
      </c>
      <c r="AU156">
        <v>394213.38439999998</v>
      </c>
      <c r="AV156">
        <v>390334.08309999999</v>
      </c>
      <c r="AW156">
        <v>386542.3076</v>
      </c>
    </row>
    <row r="157" spans="2:49" x14ac:dyDescent="0.25">
      <c r="B157" t="s">
        <v>441</v>
      </c>
      <c r="C157">
        <v>16278955.912495499</v>
      </c>
      <c r="D157">
        <v>16540319.8152481</v>
      </c>
      <c r="E157">
        <v>16805880</v>
      </c>
      <c r="F157">
        <v>16628469.15</v>
      </c>
      <c r="G157">
        <v>15822036.060000001</v>
      </c>
      <c r="H157">
        <v>15067617.48</v>
      </c>
      <c r="I157">
        <v>14862052.949999999</v>
      </c>
      <c r="J157">
        <v>13088751.640000001</v>
      </c>
      <c r="K157">
        <v>11378277.49</v>
      </c>
      <c r="L157">
        <v>9942087.7599999998</v>
      </c>
      <c r="M157">
        <v>8854082.4979999997</v>
      </c>
      <c r="N157">
        <v>7960628.3930000002</v>
      </c>
      <c r="O157">
        <v>7306369.9500000002</v>
      </c>
      <c r="P157">
        <v>6621916.4699999997</v>
      </c>
      <c r="Q157">
        <v>5855767.8990000002</v>
      </c>
      <c r="R157">
        <v>5196363.9129999997</v>
      </c>
      <c r="S157">
        <v>4537338.6979999999</v>
      </c>
      <c r="T157">
        <v>6050752.9979999997</v>
      </c>
      <c r="U157">
        <v>7533793.3420000002</v>
      </c>
      <c r="V157">
        <v>9008553.6410000008</v>
      </c>
      <c r="W157">
        <v>9426494.5109999999</v>
      </c>
      <c r="X157">
        <v>9794272.8800000008</v>
      </c>
      <c r="Y157">
        <v>9877946.4590000007</v>
      </c>
      <c r="Z157">
        <v>9990437.3729999997</v>
      </c>
      <c r="AA157">
        <v>10120936.890000001</v>
      </c>
      <c r="AB157">
        <v>10304764.119999999</v>
      </c>
      <c r="AC157">
        <v>10503375.6</v>
      </c>
      <c r="AD157">
        <v>10717882.6</v>
      </c>
      <c r="AE157">
        <v>10926495.41</v>
      </c>
      <c r="AF157">
        <v>10825177.640000001</v>
      </c>
      <c r="AG157">
        <v>10959830.939999999</v>
      </c>
      <c r="AH157">
        <v>11086995.199999999</v>
      </c>
      <c r="AI157">
        <v>11205315.789999999</v>
      </c>
      <c r="AJ157">
        <v>11324860.16</v>
      </c>
      <c r="AK157">
        <v>11446654.98</v>
      </c>
      <c r="AL157">
        <v>11596722.359999999</v>
      </c>
      <c r="AM157">
        <v>11746942.619999999</v>
      </c>
      <c r="AN157">
        <v>11830477.289999999</v>
      </c>
      <c r="AO157">
        <v>11912690.470000001</v>
      </c>
      <c r="AP157">
        <v>11991883.109999999</v>
      </c>
      <c r="AQ157">
        <v>12070287.720000001</v>
      </c>
      <c r="AR157">
        <v>12146926.32</v>
      </c>
      <c r="AS157">
        <v>12146895.09</v>
      </c>
      <c r="AT157">
        <v>12147932.74</v>
      </c>
      <c r="AU157">
        <v>12150469.98</v>
      </c>
      <c r="AV157">
        <v>12155045.880000001</v>
      </c>
      <c r="AW157">
        <v>12166983.33</v>
      </c>
    </row>
    <row r="158" spans="2:49" x14ac:dyDescent="0.25">
      <c r="B158" t="s">
        <v>442</v>
      </c>
      <c r="C158">
        <v>4315668.6239754297</v>
      </c>
      <c r="D158">
        <v>4384958.0796759203</v>
      </c>
      <c r="E158">
        <v>4455360</v>
      </c>
      <c r="F158">
        <v>4281326.0860000001</v>
      </c>
      <c r="G158">
        <v>4106331.6320000002</v>
      </c>
      <c r="H158">
        <v>3702124.781</v>
      </c>
      <c r="I158">
        <v>3545645.202</v>
      </c>
      <c r="J158">
        <v>3432922.3369999998</v>
      </c>
      <c r="K158">
        <v>3284113.986</v>
      </c>
      <c r="L158">
        <v>3089313.1090000002</v>
      </c>
      <c r="M158">
        <v>2896627.4309999999</v>
      </c>
      <c r="N158">
        <v>2683994.5240000002</v>
      </c>
      <c r="O158">
        <v>2372208.4950000001</v>
      </c>
      <c r="P158">
        <v>2106156.9559999998</v>
      </c>
      <c r="Q158">
        <v>1849925.8030000001</v>
      </c>
      <c r="R158">
        <v>1549081.4310000001</v>
      </c>
      <c r="S158">
        <v>1246144.76</v>
      </c>
      <c r="T158">
        <v>1859489.8640000001</v>
      </c>
      <c r="U158">
        <v>2519195.6359999999</v>
      </c>
      <c r="V158">
        <v>3120216.7259999998</v>
      </c>
      <c r="W158">
        <v>2842260.5260000001</v>
      </c>
      <c r="X158">
        <v>2471002.7910000002</v>
      </c>
      <c r="Y158">
        <v>2409927.6189999999</v>
      </c>
      <c r="Z158">
        <v>2385771.2919999999</v>
      </c>
      <c r="AA158">
        <v>2369539.551</v>
      </c>
      <c r="AB158">
        <v>2357789.8640000001</v>
      </c>
      <c r="AC158">
        <v>2347674.0830000001</v>
      </c>
      <c r="AD158">
        <v>2383259.1579999998</v>
      </c>
      <c r="AE158">
        <v>2425498.2609999999</v>
      </c>
      <c r="AF158">
        <v>2470042.5550000002</v>
      </c>
      <c r="AG158">
        <v>2517606.3640000001</v>
      </c>
      <c r="AH158">
        <v>2566521.4449999998</v>
      </c>
      <c r="AI158">
        <v>2563985.165</v>
      </c>
      <c r="AJ158">
        <v>2556260.7579999999</v>
      </c>
      <c r="AK158">
        <v>2548317.5750000002</v>
      </c>
      <c r="AL158">
        <v>2539589.1329999999</v>
      </c>
      <c r="AM158">
        <v>2530875.2859999998</v>
      </c>
      <c r="AN158">
        <v>2574190.0329999998</v>
      </c>
      <c r="AO158">
        <v>2623223.7799999998</v>
      </c>
      <c r="AP158">
        <v>2672814.912</v>
      </c>
      <c r="AQ158">
        <v>2722413.8590000002</v>
      </c>
      <c r="AR158">
        <v>2771684.3509999998</v>
      </c>
      <c r="AS158">
        <v>2804723.2680000002</v>
      </c>
      <c r="AT158">
        <v>2836423.4190000002</v>
      </c>
      <c r="AU158">
        <v>2867788.7059999998</v>
      </c>
      <c r="AV158">
        <v>2898688.3629999999</v>
      </c>
      <c r="AW158">
        <v>2929979.932</v>
      </c>
    </row>
    <row r="159" spans="2:49" x14ac:dyDescent="0.25">
      <c r="B159" t="s">
        <v>443</v>
      </c>
      <c r="C159">
        <v>4315668.6239754297</v>
      </c>
      <c r="D159">
        <v>4384958.0796759203</v>
      </c>
      <c r="E159">
        <v>4455360</v>
      </c>
      <c r="F159">
        <v>4281326.0860000001</v>
      </c>
      <c r="G159">
        <v>4106331.6320000002</v>
      </c>
      <c r="H159">
        <v>3702124.781</v>
      </c>
      <c r="I159">
        <v>3545645.202</v>
      </c>
      <c r="J159">
        <v>3432922.3369999998</v>
      </c>
      <c r="K159">
        <v>3284113.986</v>
      </c>
      <c r="L159">
        <v>3089313.1090000002</v>
      </c>
      <c r="M159">
        <v>2896627.4309999999</v>
      </c>
      <c r="N159">
        <v>2683994.5240000002</v>
      </c>
      <c r="O159">
        <v>2372208.4950000001</v>
      </c>
      <c r="P159">
        <v>2106156.9559999998</v>
      </c>
      <c r="Q159">
        <v>1849925.8030000001</v>
      </c>
      <c r="R159">
        <v>1549081.4310000001</v>
      </c>
      <c r="S159">
        <v>1246144.76</v>
      </c>
      <c r="T159">
        <v>1859489.8640000001</v>
      </c>
      <c r="U159">
        <v>2519195.6359999999</v>
      </c>
      <c r="V159">
        <v>3120216.7259999998</v>
      </c>
      <c r="W159">
        <v>2842260.5260000001</v>
      </c>
      <c r="X159">
        <v>2471002.7910000002</v>
      </c>
      <c r="Y159">
        <v>2409927.6189999999</v>
      </c>
      <c r="Z159">
        <v>2385771.2919999999</v>
      </c>
      <c r="AA159">
        <v>2369539.551</v>
      </c>
      <c r="AB159">
        <v>2357789.8640000001</v>
      </c>
      <c r="AC159">
        <v>2347674.0830000001</v>
      </c>
      <c r="AD159">
        <v>2383259.1579999998</v>
      </c>
      <c r="AE159">
        <v>2425498.2609999999</v>
      </c>
      <c r="AF159">
        <v>2470042.5550000002</v>
      </c>
      <c r="AG159">
        <v>2517606.3640000001</v>
      </c>
      <c r="AH159">
        <v>2566521.4449999998</v>
      </c>
      <c r="AI159">
        <v>2563985.165</v>
      </c>
      <c r="AJ159">
        <v>2556260.7579999999</v>
      </c>
      <c r="AK159">
        <v>2548317.5750000002</v>
      </c>
      <c r="AL159">
        <v>2539589.1329999999</v>
      </c>
      <c r="AM159">
        <v>2530875.2859999998</v>
      </c>
      <c r="AN159">
        <v>2574190.0329999998</v>
      </c>
      <c r="AO159">
        <v>2623223.7799999998</v>
      </c>
      <c r="AP159">
        <v>2672814.912</v>
      </c>
      <c r="AQ159">
        <v>2722413.8590000002</v>
      </c>
      <c r="AR159">
        <v>2771684.3509999998</v>
      </c>
      <c r="AS159">
        <v>2804723.2680000002</v>
      </c>
      <c r="AT159">
        <v>2836423.4190000002</v>
      </c>
      <c r="AU159">
        <v>2867788.7059999998</v>
      </c>
      <c r="AV159">
        <v>2898688.3629999999</v>
      </c>
      <c r="AW159">
        <v>2929979.932</v>
      </c>
    </row>
    <row r="160" spans="2:49" x14ac:dyDescent="0.25">
      <c r="B160" t="s">
        <v>444</v>
      </c>
      <c r="C160">
        <v>8232235.5397947598</v>
      </c>
      <c r="D160">
        <v>8364406.7441781899</v>
      </c>
      <c r="E160">
        <v>8498700</v>
      </c>
      <c r="F160">
        <v>8363835.7719999999</v>
      </c>
      <c r="G160">
        <v>8258749.1449999996</v>
      </c>
      <c r="H160">
        <v>7669403.5300000003</v>
      </c>
      <c r="I160">
        <v>7565858.4019999998</v>
      </c>
      <c r="J160">
        <v>7545027.0310000004</v>
      </c>
      <c r="K160">
        <v>7434129.6210000003</v>
      </c>
      <c r="L160">
        <v>7202309.5190000003</v>
      </c>
      <c r="M160">
        <v>6954805.7079999996</v>
      </c>
      <c r="N160">
        <v>6636553.6330000004</v>
      </c>
      <c r="O160">
        <v>7019232.523</v>
      </c>
      <c r="P160">
        <v>7634066.9730000002</v>
      </c>
      <c r="Q160">
        <v>8361244.6859999998</v>
      </c>
      <c r="R160">
        <v>8952947.3829999994</v>
      </c>
      <c r="S160">
        <v>9576032.0170000009</v>
      </c>
      <c r="T160">
        <v>7366692.1770000001</v>
      </c>
      <c r="U160">
        <v>5042480.335</v>
      </c>
      <c r="V160">
        <v>2896817.3220000002</v>
      </c>
      <c r="W160">
        <v>2651018.5550000002</v>
      </c>
      <c r="X160">
        <v>2561956.588</v>
      </c>
      <c r="Y160">
        <v>2521923.8930000002</v>
      </c>
      <c r="Z160">
        <v>2494500.27</v>
      </c>
      <c r="AA160">
        <v>2472503.625</v>
      </c>
      <c r="AB160">
        <v>2453906.7880000002</v>
      </c>
      <c r="AC160">
        <v>2436708.361</v>
      </c>
      <c r="AD160">
        <v>2427122.5019999999</v>
      </c>
      <c r="AE160">
        <v>2419866.63</v>
      </c>
      <c r="AF160">
        <v>2414394.5240000002</v>
      </c>
      <c r="AG160">
        <v>2409934.2459999998</v>
      </c>
      <c r="AH160">
        <v>2406448.4730000002</v>
      </c>
      <c r="AI160">
        <v>2416231.1269999999</v>
      </c>
      <c r="AJ160">
        <v>2426043.1150000002</v>
      </c>
      <c r="AK160">
        <v>2435941.7420000001</v>
      </c>
      <c r="AL160">
        <v>2445735.2149999999</v>
      </c>
      <c r="AM160">
        <v>2455439.7239999999</v>
      </c>
      <c r="AN160">
        <v>2462250.412</v>
      </c>
      <c r="AO160">
        <v>2468928.46</v>
      </c>
      <c r="AP160">
        <v>2475256.9279999998</v>
      </c>
      <c r="AQ160">
        <v>2481227.9109999998</v>
      </c>
      <c r="AR160">
        <v>2486601.4010000001</v>
      </c>
      <c r="AS160">
        <v>3312935.0040000002</v>
      </c>
      <c r="AT160">
        <v>4241760.8389999997</v>
      </c>
      <c r="AU160">
        <v>5181792.4029999999</v>
      </c>
      <c r="AV160">
        <v>6119043.1289999997</v>
      </c>
      <c r="AW160">
        <v>7053106.1799999997</v>
      </c>
    </row>
    <row r="161" spans="2:49" x14ac:dyDescent="0.25">
      <c r="B161" t="s">
        <v>445</v>
      </c>
      <c r="C161">
        <v>20174774.421468802</v>
      </c>
      <c r="D161">
        <v>20498686.950521201</v>
      </c>
      <c r="E161">
        <v>20827800</v>
      </c>
      <c r="F161">
        <v>19584880.239999998</v>
      </c>
      <c r="G161">
        <v>18331937.859999999</v>
      </c>
      <c r="H161">
        <v>16125212.369999999</v>
      </c>
      <c r="I161">
        <v>15067757.130000001</v>
      </c>
      <c r="J161">
        <v>14233961.25</v>
      </c>
      <c r="K161">
        <v>13286119.59</v>
      </c>
      <c r="L161">
        <v>12194635.23</v>
      </c>
      <c r="M161">
        <v>11156665.52</v>
      </c>
      <c r="N161">
        <v>10087079.17</v>
      </c>
      <c r="O161">
        <v>8612325.6689999998</v>
      </c>
      <c r="P161">
        <v>7298729.875</v>
      </c>
      <c r="Q161">
        <v>5999399.5499999998</v>
      </c>
      <c r="R161">
        <v>4535452.0279999999</v>
      </c>
      <c r="S161">
        <v>3049380.6570000001</v>
      </c>
      <c r="T161">
        <v>2399172.4049999998</v>
      </c>
      <c r="U161">
        <v>1843598.4739999999</v>
      </c>
      <c r="V161">
        <v>1332287.5279999999</v>
      </c>
      <c r="W161">
        <v>1056311.125</v>
      </c>
      <c r="X161">
        <v>797305.5048</v>
      </c>
      <c r="Y161">
        <v>772369.82239999995</v>
      </c>
      <c r="Z161">
        <v>770427.18920000002</v>
      </c>
      <c r="AA161">
        <v>772081.44880000001</v>
      </c>
      <c r="AB161">
        <v>775191.32949999999</v>
      </c>
      <c r="AC161">
        <v>778766.65930000006</v>
      </c>
      <c r="AD161">
        <v>783710.91760000004</v>
      </c>
      <c r="AE161">
        <v>789407.59609999997</v>
      </c>
      <c r="AF161">
        <v>795699.1102</v>
      </c>
      <c r="AG161">
        <v>802526.19180000003</v>
      </c>
      <c r="AH161">
        <v>809719.70959999994</v>
      </c>
      <c r="AI161">
        <v>817096.92379999999</v>
      </c>
      <c r="AJ161">
        <v>824516.30070000002</v>
      </c>
      <c r="AK161">
        <v>831986.78170000005</v>
      </c>
      <c r="AL161">
        <v>839530.43409999995</v>
      </c>
      <c r="AM161">
        <v>847071.30110000004</v>
      </c>
      <c r="AN161">
        <v>854748.62379999994</v>
      </c>
      <c r="AO161">
        <v>862444.95889999997</v>
      </c>
      <c r="AP161">
        <v>870086.25509999995</v>
      </c>
      <c r="AQ161">
        <v>877670.48140000005</v>
      </c>
      <c r="AR161">
        <v>885112.77439999999</v>
      </c>
      <c r="AS161">
        <v>892444.61450000003</v>
      </c>
      <c r="AT161">
        <v>899852.07979999995</v>
      </c>
      <c r="AU161">
        <v>907172.19090000005</v>
      </c>
      <c r="AV161">
        <v>914315.21970000002</v>
      </c>
      <c r="AW161">
        <v>921548.95860000001</v>
      </c>
    </row>
    <row r="162" spans="2:49" x14ac:dyDescent="0.25">
      <c r="B162" t="s">
        <v>446</v>
      </c>
      <c r="C162">
        <v>463787.91773491597</v>
      </c>
      <c r="D162">
        <v>471234.182770602</v>
      </c>
      <c r="E162">
        <v>478800</v>
      </c>
      <c r="F162">
        <v>470409.28869999998</v>
      </c>
      <c r="G162">
        <v>450361.96620000002</v>
      </c>
      <c r="H162">
        <v>420927.29560000001</v>
      </c>
      <c r="I162">
        <v>417850.02549999999</v>
      </c>
      <c r="J162">
        <v>427469.16200000001</v>
      </c>
      <c r="K162">
        <v>423023.6557</v>
      </c>
      <c r="L162">
        <v>422136.7328</v>
      </c>
      <c r="M162">
        <v>426973.2806</v>
      </c>
      <c r="N162">
        <v>434508.61859999999</v>
      </c>
      <c r="O162">
        <v>404602.77149999997</v>
      </c>
      <c r="P162">
        <v>374395.44449999998</v>
      </c>
      <c r="Q162">
        <v>334608.7415</v>
      </c>
      <c r="R162">
        <v>295609.1654</v>
      </c>
      <c r="S162">
        <v>259849.73879999999</v>
      </c>
      <c r="T162">
        <v>242075.38519999999</v>
      </c>
      <c r="U162">
        <v>227380.88579999999</v>
      </c>
      <c r="V162">
        <v>213840.76850000001</v>
      </c>
      <c r="W162">
        <v>220304.44709999999</v>
      </c>
      <c r="X162">
        <v>226716.2034</v>
      </c>
      <c r="Y162">
        <v>224506.42989999999</v>
      </c>
      <c r="Z162">
        <v>222261.2689</v>
      </c>
      <c r="AA162">
        <v>219812.49830000001</v>
      </c>
      <c r="AB162">
        <v>217490.51300000001</v>
      </c>
      <c r="AC162">
        <v>215285.0705</v>
      </c>
      <c r="AD162">
        <v>212761.19709999999</v>
      </c>
      <c r="AE162">
        <v>210370.97709999999</v>
      </c>
      <c r="AF162">
        <v>208790.2984</v>
      </c>
      <c r="AG162">
        <v>206859.74040000001</v>
      </c>
      <c r="AH162">
        <v>205042.12359999999</v>
      </c>
      <c r="AI162">
        <v>203487.16620000001</v>
      </c>
      <c r="AJ162">
        <v>202073.70490000001</v>
      </c>
      <c r="AK162">
        <v>200779.8002</v>
      </c>
      <c r="AL162">
        <v>199553.80729999999</v>
      </c>
      <c r="AM162">
        <v>198369.4001</v>
      </c>
      <c r="AN162">
        <v>196622.785</v>
      </c>
      <c r="AO162">
        <v>194786.3149</v>
      </c>
      <c r="AP162">
        <v>192885.97510000001</v>
      </c>
      <c r="AQ162">
        <v>190978.75690000001</v>
      </c>
      <c r="AR162">
        <v>189063.98130000001</v>
      </c>
      <c r="AS162">
        <v>187460.56890000001</v>
      </c>
      <c r="AT162">
        <v>185820.65900000001</v>
      </c>
      <c r="AU162">
        <v>184153.7812</v>
      </c>
      <c r="AV162">
        <v>182476.85159999999</v>
      </c>
      <c r="AW162">
        <v>180877.26010000001</v>
      </c>
    </row>
    <row r="163" spans="2:49" x14ac:dyDescent="0.25">
      <c r="B163" t="s">
        <v>447</v>
      </c>
      <c r="C163">
        <v>748170.71461916401</v>
      </c>
      <c r="D163">
        <v>760182.83744504896</v>
      </c>
      <c r="E163">
        <v>772387.81880000001</v>
      </c>
      <c r="F163">
        <v>765921.99250000005</v>
      </c>
      <c r="G163">
        <v>727391.84010000003</v>
      </c>
      <c r="H163">
        <v>689747.04610000004</v>
      </c>
      <c r="I163">
        <v>701670.41489999997</v>
      </c>
      <c r="J163">
        <v>674248.02599999995</v>
      </c>
      <c r="K163">
        <v>646818.18299999996</v>
      </c>
      <c r="L163">
        <v>594810.01199999999</v>
      </c>
      <c r="M163">
        <v>586494.92969999998</v>
      </c>
      <c r="N163">
        <v>550462.12</v>
      </c>
      <c r="O163">
        <v>526050.85930000001</v>
      </c>
      <c r="P163">
        <v>531497.27560000005</v>
      </c>
      <c r="Q163">
        <v>518454.0062</v>
      </c>
      <c r="R163">
        <v>503655.51360000001</v>
      </c>
      <c r="S163">
        <v>497171.61040000001</v>
      </c>
      <c r="T163">
        <v>493388.95150000002</v>
      </c>
      <c r="U163">
        <v>491196.1876</v>
      </c>
      <c r="V163">
        <v>492220.17869999999</v>
      </c>
      <c r="W163">
        <v>489203.85979999998</v>
      </c>
      <c r="X163">
        <v>485688.64689999999</v>
      </c>
      <c r="Y163">
        <v>485586.8751</v>
      </c>
      <c r="Z163">
        <v>486044.60060000001</v>
      </c>
      <c r="AA163">
        <v>485988.4472</v>
      </c>
      <c r="AB163">
        <v>485380.50650000002</v>
      </c>
      <c r="AC163">
        <v>484609.61719999998</v>
      </c>
      <c r="AD163">
        <v>484291.17369999998</v>
      </c>
      <c r="AE163">
        <v>484539.48340000003</v>
      </c>
      <c r="AF163">
        <v>485168.8602</v>
      </c>
      <c r="AG163">
        <v>485962.51520000002</v>
      </c>
      <c r="AH163">
        <v>487124.71899999998</v>
      </c>
      <c r="AI163">
        <v>491147.89679999999</v>
      </c>
      <c r="AJ163">
        <v>495490.10220000002</v>
      </c>
      <c r="AK163">
        <v>500052.44819999998</v>
      </c>
      <c r="AL163">
        <v>504671.95020000002</v>
      </c>
      <c r="AM163">
        <v>509343.57760000002</v>
      </c>
      <c r="AN163">
        <v>513498.41899999999</v>
      </c>
      <c r="AO163">
        <v>517688.74219999998</v>
      </c>
      <c r="AP163">
        <v>521716.74660000001</v>
      </c>
      <c r="AQ163">
        <v>525576.24300000002</v>
      </c>
      <c r="AR163">
        <v>529256.50360000005</v>
      </c>
      <c r="AS163">
        <v>532870.75659999996</v>
      </c>
      <c r="AT163">
        <v>536302.39309999999</v>
      </c>
      <c r="AU163">
        <v>539531.25300000003</v>
      </c>
      <c r="AV163">
        <v>542590.64390000002</v>
      </c>
      <c r="AW163">
        <v>545606.65500000003</v>
      </c>
    </row>
    <row r="164" spans="2:49" x14ac:dyDescent="0.25">
      <c r="B164" s="247" t="s">
        <v>448</v>
      </c>
      <c r="C164">
        <v>5051155.6907064496</v>
      </c>
      <c r="D164">
        <v>5132253.62916335</v>
      </c>
      <c r="E164">
        <v>5214653.6210000003</v>
      </c>
      <c r="F164">
        <v>5111685.716</v>
      </c>
      <c r="G164">
        <v>4790680.46</v>
      </c>
      <c r="H164">
        <v>4566526.3779999996</v>
      </c>
      <c r="I164">
        <v>4444203.5149999997</v>
      </c>
      <c r="J164">
        <v>4322830.2609999999</v>
      </c>
      <c r="K164">
        <v>4022598.7340000002</v>
      </c>
      <c r="L164">
        <v>3773850.2110000001</v>
      </c>
      <c r="M164">
        <v>3659350.5649999999</v>
      </c>
      <c r="N164">
        <v>3492236.6170000001</v>
      </c>
      <c r="O164">
        <v>3483139.5630000001</v>
      </c>
      <c r="P164">
        <v>3531712.9479999999</v>
      </c>
      <c r="Q164">
        <v>3446584.7379999999</v>
      </c>
      <c r="R164">
        <v>3306128.804</v>
      </c>
      <c r="S164">
        <v>3267806.7080000001</v>
      </c>
      <c r="T164">
        <v>3214742.14</v>
      </c>
      <c r="U164">
        <v>3203690.7719999999</v>
      </c>
      <c r="V164">
        <v>3221186.7769999998</v>
      </c>
      <c r="W164">
        <v>3209873.0389999999</v>
      </c>
      <c r="X164">
        <v>3196596.702</v>
      </c>
      <c r="Y164">
        <v>3204266.94</v>
      </c>
      <c r="Z164">
        <v>3217237.5269999998</v>
      </c>
      <c r="AA164">
        <v>3229026.426</v>
      </c>
      <c r="AB164">
        <v>3238406.594</v>
      </c>
      <c r="AC164">
        <v>3246426.912</v>
      </c>
      <c r="AD164">
        <v>3257109.227</v>
      </c>
      <c r="AE164">
        <v>3270566.3930000002</v>
      </c>
      <c r="AF164">
        <v>3284449.1660000002</v>
      </c>
      <c r="AG164">
        <v>3297086.358</v>
      </c>
      <c r="AH164">
        <v>3310982.9670000002</v>
      </c>
      <c r="AI164">
        <v>3342147.4139999999</v>
      </c>
      <c r="AJ164">
        <v>3374230.0129999998</v>
      </c>
      <c r="AK164">
        <v>3406917.3</v>
      </c>
      <c r="AL164">
        <v>3439353.6</v>
      </c>
      <c r="AM164">
        <v>3471797.807</v>
      </c>
      <c r="AN164">
        <v>3497429.531</v>
      </c>
      <c r="AO164">
        <v>3521298.5789999999</v>
      </c>
      <c r="AP164">
        <v>3543821.3459999999</v>
      </c>
      <c r="AQ164">
        <v>3565633.4550000001</v>
      </c>
      <c r="AR164">
        <v>3587084.102</v>
      </c>
      <c r="AS164">
        <v>3608529.2749999999</v>
      </c>
      <c r="AT164">
        <v>3629268.855</v>
      </c>
      <c r="AU164">
        <v>3649357.0049999999</v>
      </c>
      <c r="AV164">
        <v>3669065.6150000002</v>
      </c>
      <c r="AW164">
        <v>3688850.0819999999</v>
      </c>
    </row>
    <row r="165" spans="2:49" x14ac:dyDescent="0.25">
      <c r="B165" s="247" t="s">
        <v>449</v>
      </c>
      <c r="C165">
        <v>738109.45702439197</v>
      </c>
      <c r="D165">
        <v>749960.04310518701</v>
      </c>
      <c r="E165">
        <v>762000.89419999998</v>
      </c>
      <c r="F165">
        <v>719978.58279999997</v>
      </c>
      <c r="G165">
        <v>657773.96959999995</v>
      </c>
      <c r="H165">
        <v>547899.10340000002</v>
      </c>
      <c r="I165">
        <v>562359.64670000004</v>
      </c>
      <c r="J165">
        <v>533611.42700000003</v>
      </c>
      <c r="K165">
        <v>491354.75140000001</v>
      </c>
      <c r="L165">
        <v>451726.97639999999</v>
      </c>
      <c r="M165">
        <v>427520.89990000002</v>
      </c>
      <c r="N165">
        <v>414278.53690000001</v>
      </c>
      <c r="O165">
        <v>420301.92609999998</v>
      </c>
      <c r="P165">
        <v>430508.09080000001</v>
      </c>
      <c r="Q165">
        <v>410565.3702</v>
      </c>
      <c r="R165">
        <v>388254.45689999999</v>
      </c>
      <c r="S165">
        <v>363147.2868</v>
      </c>
      <c r="T165">
        <v>340955.28169999999</v>
      </c>
      <c r="U165">
        <v>328320.66509999998</v>
      </c>
      <c r="V165">
        <v>322324.87959999999</v>
      </c>
      <c r="W165">
        <v>315025.10009999998</v>
      </c>
      <c r="X165">
        <v>308700.97749999998</v>
      </c>
      <c r="Y165">
        <v>309764.82500000001</v>
      </c>
      <c r="Z165">
        <v>310858.86790000001</v>
      </c>
      <c r="AA165">
        <v>311539.20669999998</v>
      </c>
      <c r="AB165">
        <v>311781.84360000002</v>
      </c>
      <c r="AC165">
        <v>311742.81060000003</v>
      </c>
      <c r="AD165">
        <v>312547.96340000001</v>
      </c>
      <c r="AE165">
        <v>312480.07130000001</v>
      </c>
      <c r="AF165">
        <v>313332.09730000002</v>
      </c>
      <c r="AG165">
        <v>314461.86690000002</v>
      </c>
      <c r="AH165">
        <v>314558.91460000002</v>
      </c>
      <c r="AI165">
        <v>318510.36739999999</v>
      </c>
      <c r="AJ165">
        <v>322232.17979999998</v>
      </c>
      <c r="AK165">
        <v>325919.05089999997</v>
      </c>
      <c r="AL165">
        <v>329554.4388</v>
      </c>
      <c r="AM165">
        <v>333169.5061</v>
      </c>
      <c r="AN165">
        <v>335871.46830000001</v>
      </c>
      <c r="AO165">
        <v>338645.31819999998</v>
      </c>
      <c r="AP165">
        <v>341334.92989999999</v>
      </c>
      <c r="AQ165">
        <v>343948.777</v>
      </c>
      <c r="AR165">
        <v>346483.6972</v>
      </c>
      <c r="AS165">
        <v>348852.9791</v>
      </c>
      <c r="AT165">
        <v>351129.94699999999</v>
      </c>
      <c r="AU165">
        <v>353305.81199999998</v>
      </c>
      <c r="AV165">
        <v>355399.56400000001</v>
      </c>
      <c r="AW165">
        <v>357480.50390000001</v>
      </c>
    </row>
    <row r="166" spans="2:49" x14ac:dyDescent="0.25">
      <c r="B166" s="247" t="s">
        <v>450</v>
      </c>
      <c r="C166">
        <v>1453742.3069470399</v>
      </c>
      <c r="D166">
        <v>1477082.6099113501</v>
      </c>
      <c r="E166">
        <v>1500797.649</v>
      </c>
      <c r="F166">
        <v>1469964.1140000001</v>
      </c>
      <c r="G166">
        <v>1326518.1610000001</v>
      </c>
      <c r="H166">
        <v>1107727.449</v>
      </c>
      <c r="I166">
        <v>1105182.318</v>
      </c>
      <c r="J166">
        <v>1184528.071</v>
      </c>
      <c r="K166">
        <v>1052875.2830000001</v>
      </c>
      <c r="L166">
        <v>970094.13800000004</v>
      </c>
      <c r="M166">
        <v>945609.83239999996</v>
      </c>
      <c r="N166">
        <v>904754.49399999995</v>
      </c>
      <c r="O166">
        <v>942931.25069999998</v>
      </c>
      <c r="P166">
        <v>987570.05240000004</v>
      </c>
      <c r="Q166">
        <v>990057.10600000003</v>
      </c>
      <c r="R166">
        <v>973267.20019999996</v>
      </c>
      <c r="S166">
        <v>963719.6409</v>
      </c>
      <c r="T166">
        <v>946917.52450000006</v>
      </c>
      <c r="U166">
        <v>937880.59239999996</v>
      </c>
      <c r="V166">
        <v>936507.27540000004</v>
      </c>
      <c r="W166">
        <v>960840.05960000004</v>
      </c>
      <c r="X166">
        <v>988215.12659999996</v>
      </c>
      <c r="Y166">
        <v>1029366.4840000001</v>
      </c>
      <c r="Z166">
        <v>1081191.9550000001</v>
      </c>
      <c r="AA166">
        <v>1141641.1839999999</v>
      </c>
      <c r="AB166">
        <v>1211569.747</v>
      </c>
      <c r="AC166">
        <v>1292912.8870000001</v>
      </c>
      <c r="AD166">
        <v>1290338.4140000001</v>
      </c>
      <c r="AE166">
        <v>1288124.1440000001</v>
      </c>
      <c r="AF166">
        <v>1286397.2790000001</v>
      </c>
      <c r="AG166">
        <v>1284518.317</v>
      </c>
      <c r="AH166">
        <v>1282648.132</v>
      </c>
      <c r="AI166">
        <v>1289161.3160000001</v>
      </c>
      <c r="AJ166">
        <v>1296161.72</v>
      </c>
      <c r="AK166">
        <v>1303684.5179999999</v>
      </c>
      <c r="AL166">
        <v>1311046.716</v>
      </c>
      <c r="AM166">
        <v>1318493.96</v>
      </c>
      <c r="AN166">
        <v>1320951.899</v>
      </c>
      <c r="AO166">
        <v>1321703.058</v>
      </c>
      <c r="AP166">
        <v>1320859.1939999999</v>
      </c>
      <c r="AQ166">
        <v>1318840.3419999999</v>
      </c>
      <c r="AR166">
        <v>1315735.2890000001</v>
      </c>
      <c r="AS166">
        <v>1313344.081</v>
      </c>
      <c r="AT166">
        <v>1311091.0989999999</v>
      </c>
      <c r="AU166">
        <v>1308801.308</v>
      </c>
      <c r="AV166">
        <v>1306424.6459999999</v>
      </c>
      <c r="AW166">
        <v>1304271.581</v>
      </c>
    </row>
    <row r="167" spans="2:49" x14ac:dyDescent="0.25">
      <c r="B167" s="247" t="s">
        <v>451</v>
      </c>
      <c r="C167">
        <v>1819036.8432423901</v>
      </c>
      <c r="D167">
        <v>1848242.0681447799</v>
      </c>
      <c r="E167">
        <v>1877916.192</v>
      </c>
      <c r="F167">
        <v>1843065.101</v>
      </c>
      <c r="G167">
        <v>1673084.352</v>
      </c>
      <c r="H167">
        <v>1378283.496</v>
      </c>
      <c r="I167">
        <v>1379124.375</v>
      </c>
      <c r="J167">
        <v>1502148.4879999999</v>
      </c>
      <c r="K167">
        <v>1333318.5989999999</v>
      </c>
      <c r="L167">
        <v>1223585.3529999999</v>
      </c>
      <c r="M167">
        <v>1185926.558</v>
      </c>
      <c r="N167">
        <v>1112182.118</v>
      </c>
      <c r="O167">
        <v>1166470.7779999999</v>
      </c>
      <c r="P167">
        <v>1248811.4410000001</v>
      </c>
      <c r="Q167">
        <v>1280968.601</v>
      </c>
      <c r="R167">
        <v>1280019.6310000001</v>
      </c>
      <c r="S167">
        <v>1266603.0360000001</v>
      </c>
      <c r="T167">
        <v>1260659.601</v>
      </c>
      <c r="U167">
        <v>1244495.969</v>
      </c>
      <c r="V167">
        <v>1250662.584</v>
      </c>
      <c r="W167">
        <v>1218201.6910000001</v>
      </c>
      <c r="X167">
        <v>1189244.1059999999</v>
      </c>
      <c r="Y167">
        <v>1158204.747</v>
      </c>
      <c r="Z167">
        <v>1140303.139</v>
      </c>
      <c r="AA167">
        <v>1122587.696</v>
      </c>
      <c r="AB167">
        <v>1104903.1769999999</v>
      </c>
      <c r="AC167">
        <v>1088480.777</v>
      </c>
      <c r="AD167">
        <v>1076636.27</v>
      </c>
      <c r="AE167">
        <v>1066031.6629999999</v>
      </c>
      <c r="AF167">
        <v>1056578.4169999999</v>
      </c>
      <c r="AG167">
        <v>1047897.211</v>
      </c>
      <c r="AH167">
        <v>1040781.5330000001</v>
      </c>
      <c r="AI167">
        <v>1039933.76</v>
      </c>
      <c r="AJ167">
        <v>1039659.546</v>
      </c>
      <c r="AK167">
        <v>1040853.909</v>
      </c>
      <c r="AL167">
        <v>1042293.867</v>
      </c>
      <c r="AM167">
        <v>1043769.1090000001</v>
      </c>
      <c r="AN167">
        <v>1039626.866</v>
      </c>
      <c r="AO167">
        <v>1034657.3689999999</v>
      </c>
      <c r="AP167">
        <v>1028507.069</v>
      </c>
      <c r="AQ167">
        <v>1022112.292</v>
      </c>
      <c r="AR167">
        <v>1014410.877</v>
      </c>
      <c r="AS167">
        <v>1007972.526</v>
      </c>
      <c r="AT167">
        <v>1002046.628</v>
      </c>
      <c r="AU167">
        <v>996097.19409999996</v>
      </c>
      <c r="AV167">
        <v>990221.72730000003</v>
      </c>
      <c r="AW167">
        <v>987475.13829999999</v>
      </c>
    </row>
    <row r="168" spans="2:49" x14ac:dyDescent="0.25">
      <c r="B168" s="247" t="s">
        <v>452</v>
      </c>
      <c r="C168">
        <v>2313078.33193391</v>
      </c>
      <c r="D168">
        <v>2350215.5527395001</v>
      </c>
      <c r="E168">
        <v>2387949.0240000002</v>
      </c>
      <c r="F168">
        <v>2326772.719</v>
      </c>
      <c r="G168">
        <v>2143651.6120000002</v>
      </c>
      <c r="H168">
        <v>1855668.328</v>
      </c>
      <c r="I168">
        <v>1888514.946</v>
      </c>
      <c r="J168">
        <v>1752547.2709999999</v>
      </c>
      <c r="K168">
        <v>1575646.2520000001</v>
      </c>
      <c r="L168">
        <v>1493659.4280000001</v>
      </c>
      <c r="M168">
        <v>1418753.2009999999</v>
      </c>
      <c r="N168">
        <v>1381483.388</v>
      </c>
      <c r="O168">
        <v>1401728.213</v>
      </c>
      <c r="P168">
        <v>1432704.4750000001</v>
      </c>
      <c r="Q168">
        <v>1437928.1869999999</v>
      </c>
      <c r="R168">
        <v>1406358.5830000001</v>
      </c>
      <c r="S168">
        <v>1414156.61</v>
      </c>
      <c r="T168">
        <v>1405126.307</v>
      </c>
      <c r="U168">
        <v>1405186.8</v>
      </c>
      <c r="V168">
        <v>1414675.0460000001</v>
      </c>
      <c r="W168">
        <v>1433808.3019999999</v>
      </c>
      <c r="X168">
        <v>1444802.4450000001</v>
      </c>
      <c r="Y168">
        <v>1463780.7620000001</v>
      </c>
      <c r="Z168">
        <v>1486841.5220000001</v>
      </c>
      <c r="AA168">
        <v>1510704.5830000001</v>
      </c>
      <c r="AB168">
        <v>1536205.91</v>
      </c>
      <c r="AC168">
        <v>1564833.46</v>
      </c>
      <c r="AD168">
        <v>1545824.6780000001</v>
      </c>
      <c r="AE168">
        <v>1531782.5190000001</v>
      </c>
      <c r="AF168">
        <v>1520684.132</v>
      </c>
      <c r="AG168">
        <v>1510906.987</v>
      </c>
      <c r="AH168">
        <v>1502372.0649999999</v>
      </c>
      <c r="AI168">
        <v>1503786.2520000001</v>
      </c>
      <c r="AJ168">
        <v>1506361.5319999999</v>
      </c>
      <c r="AK168">
        <v>1509881.976</v>
      </c>
      <c r="AL168">
        <v>1513708.6710000001</v>
      </c>
      <c r="AM168">
        <v>1517803.423</v>
      </c>
      <c r="AN168">
        <v>1517191.3130000001</v>
      </c>
      <c r="AO168">
        <v>1515707.2579999999</v>
      </c>
      <c r="AP168">
        <v>1513220.48</v>
      </c>
      <c r="AQ168">
        <v>1510122.9169999999</v>
      </c>
      <c r="AR168">
        <v>1506446.111</v>
      </c>
      <c r="AS168">
        <v>1503238.243</v>
      </c>
      <c r="AT168">
        <v>1499754.871</v>
      </c>
      <c r="AU168">
        <v>1495977.2479999999</v>
      </c>
      <c r="AV168">
        <v>1491953.469</v>
      </c>
      <c r="AW168">
        <v>1488094.6580000001</v>
      </c>
    </row>
    <row r="169" spans="2:49" x14ac:dyDescent="0.25">
      <c r="B169" s="247" t="s">
        <v>453</v>
      </c>
      <c r="C169">
        <v>4643279.3828946501</v>
      </c>
      <c r="D169">
        <v>4717828.7352982899</v>
      </c>
      <c r="E169">
        <v>4793575.0020000003</v>
      </c>
      <c r="F169">
        <v>4696550.216</v>
      </c>
      <c r="G169">
        <v>4573587.5130000003</v>
      </c>
      <c r="H169">
        <v>4133297.145</v>
      </c>
      <c r="I169">
        <v>4182041.0970000001</v>
      </c>
      <c r="J169">
        <v>4092108.696</v>
      </c>
      <c r="K169">
        <v>3829780.378</v>
      </c>
      <c r="L169">
        <v>3669805.4879999999</v>
      </c>
      <c r="M169">
        <v>3542737.9879999999</v>
      </c>
      <c r="N169">
        <v>3534118.5589999999</v>
      </c>
      <c r="O169">
        <v>3643564.176</v>
      </c>
      <c r="P169">
        <v>3737099.38</v>
      </c>
      <c r="Q169">
        <v>3720862.426</v>
      </c>
      <c r="R169">
        <v>3738372.19</v>
      </c>
      <c r="S169">
        <v>3726191.9959999998</v>
      </c>
      <c r="T169">
        <v>3679138.6030000001</v>
      </c>
      <c r="U169">
        <v>3659911.7039999999</v>
      </c>
      <c r="V169">
        <v>3663533.6409999998</v>
      </c>
      <c r="W169">
        <v>3633176.0219999999</v>
      </c>
      <c r="X169">
        <v>3591415.912</v>
      </c>
      <c r="Y169">
        <v>3572511.4739999999</v>
      </c>
      <c r="Z169">
        <v>3562225.25</v>
      </c>
      <c r="AA169">
        <v>3554653.07</v>
      </c>
      <c r="AB169">
        <v>3548763.0159999998</v>
      </c>
      <c r="AC169">
        <v>3546037.1880000001</v>
      </c>
      <c r="AD169">
        <v>3546094.0469999998</v>
      </c>
      <c r="AE169">
        <v>3548533.1409999998</v>
      </c>
      <c r="AF169">
        <v>3553380.895</v>
      </c>
      <c r="AG169">
        <v>3559388.0440000002</v>
      </c>
      <c r="AH169">
        <v>3567229.9330000002</v>
      </c>
      <c r="AI169">
        <v>3597722.4819999998</v>
      </c>
      <c r="AJ169">
        <v>3630825.2050000001</v>
      </c>
      <c r="AK169">
        <v>3665687.3309999998</v>
      </c>
      <c r="AL169">
        <v>3701195.7119999998</v>
      </c>
      <c r="AM169">
        <v>3737291.3689999999</v>
      </c>
      <c r="AN169">
        <v>3764062.4180000001</v>
      </c>
      <c r="AO169">
        <v>3788334.213</v>
      </c>
      <c r="AP169">
        <v>3810209.423</v>
      </c>
      <c r="AQ169">
        <v>3830267.662</v>
      </c>
      <c r="AR169">
        <v>3848611.7480000001</v>
      </c>
      <c r="AS169">
        <v>3866210.6970000002</v>
      </c>
      <c r="AT169">
        <v>3882485.4339999999</v>
      </c>
      <c r="AU169">
        <v>3897393.9040000001</v>
      </c>
      <c r="AV169">
        <v>3911009.5180000002</v>
      </c>
      <c r="AW169">
        <v>3923867.0079999999</v>
      </c>
    </row>
    <row r="170" spans="2:49" x14ac:dyDescent="0.25">
      <c r="B170" s="247" t="s">
        <v>454</v>
      </c>
      <c r="C170">
        <v>3833938.33697946</v>
      </c>
      <c r="D170">
        <v>3895493.45710216</v>
      </c>
      <c r="E170">
        <v>3958032.8650000002</v>
      </c>
      <c r="F170">
        <v>3883028.3650000002</v>
      </c>
      <c r="G170">
        <v>3818774.9240000001</v>
      </c>
      <c r="H170">
        <v>3435664.5589999999</v>
      </c>
      <c r="I170">
        <v>3501864.7089999998</v>
      </c>
      <c r="J170">
        <v>3497386.3640000001</v>
      </c>
      <c r="K170">
        <v>3375870.9870000002</v>
      </c>
      <c r="L170">
        <v>3284602.926</v>
      </c>
      <c r="M170">
        <v>3194631.7659999998</v>
      </c>
      <c r="N170">
        <v>3160280.8840000001</v>
      </c>
      <c r="O170">
        <v>3219622.4539999999</v>
      </c>
      <c r="P170">
        <v>3352390.0240000002</v>
      </c>
      <c r="Q170">
        <v>3430691.95</v>
      </c>
      <c r="R170">
        <v>3545325.1230000001</v>
      </c>
      <c r="S170">
        <v>3578702.875</v>
      </c>
      <c r="T170">
        <v>3535320.2609999999</v>
      </c>
      <c r="U170">
        <v>3497226.7820000001</v>
      </c>
      <c r="V170">
        <v>3473114.4369999999</v>
      </c>
      <c r="W170">
        <v>3427738.1979999999</v>
      </c>
      <c r="X170">
        <v>3380752.611</v>
      </c>
      <c r="Y170">
        <v>3367163.5410000002</v>
      </c>
      <c r="Z170">
        <v>3365060.6579999998</v>
      </c>
      <c r="AA170">
        <v>3367194.4249999998</v>
      </c>
      <c r="AB170">
        <v>3369837.8190000001</v>
      </c>
      <c r="AC170">
        <v>3373255.0070000002</v>
      </c>
      <c r="AD170">
        <v>3383915.1340000001</v>
      </c>
      <c r="AE170">
        <v>3396460.196</v>
      </c>
      <c r="AF170">
        <v>3410809.37</v>
      </c>
      <c r="AG170">
        <v>3426019.31</v>
      </c>
      <c r="AH170">
        <v>3442684.9210000001</v>
      </c>
      <c r="AI170">
        <v>3480067.682</v>
      </c>
      <c r="AJ170">
        <v>3519284.889</v>
      </c>
      <c r="AK170">
        <v>3559745.0389999999</v>
      </c>
      <c r="AL170">
        <v>3600775.7719999999</v>
      </c>
      <c r="AM170">
        <v>3642482.8620000002</v>
      </c>
      <c r="AN170">
        <v>3678761.9530000002</v>
      </c>
      <c r="AO170">
        <v>3714436.0580000002</v>
      </c>
      <c r="AP170">
        <v>3749625.73</v>
      </c>
      <c r="AQ170">
        <v>3784438.9410000001</v>
      </c>
      <c r="AR170">
        <v>3818945.997</v>
      </c>
      <c r="AS170">
        <v>3851446.9019999998</v>
      </c>
      <c r="AT170">
        <v>3882790.5550000002</v>
      </c>
      <c r="AU170">
        <v>3913208.0380000002</v>
      </c>
      <c r="AV170">
        <v>3942835.2760000001</v>
      </c>
      <c r="AW170">
        <v>3971701.0980000002</v>
      </c>
    </row>
    <row r="171" spans="2:49" x14ac:dyDescent="0.25">
      <c r="B171" s="247" t="s">
        <v>455</v>
      </c>
      <c r="C171">
        <v>271678.64339116903</v>
      </c>
      <c r="D171">
        <v>276040.53188776103</v>
      </c>
      <c r="E171">
        <v>280472.45189999999</v>
      </c>
      <c r="F171">
        <v>279956.34220000001</v>
      </c>
      <c r="G171">
        <v>259875.1943</v>
      </c>
      <c r="H171">
        <v>216832.67120000001</v>
      </c>
      <c r="I171">
        <v>220848.4711</v>
      </c>
      <c r="J171">
        <v>216700.5557</v>
      </c>
      <c r="K171">
        <v>194490.97510000001</v>
      </c>
      <c r="L171">
        <v>175040.9455</v>
      </c>
      <c r="M171">
        <v>164346.68049999999</v>
      </c>
      <c r="N171">
        <v>165004.02309999999</v>
      </c>
      <c r="O171">
        <v>166791.03580000001</v>
      </c>
      <c r="P171">
        <v>169703.22020000001</v>
      </c>
      <c r="Q171">
        <v>163988.56849999999</v>
      </c>
      <c r="R171">
        <v>154306.0865</v>
      </c>
      <c r="S171">
        <v>149031.7254</v>
      </c>
      <c r="T171">
        <v>144478.25200000001</v>
      </c>
      <c r="U171">
        <v>142244.20430000001</v>
      </c>
      <c r="V171">
        <v>142157.78109999999</v>
      </c>
      <c r="W171">
        <v>140801.05319999999</v>
      </c>
      <c r="X171">
        <v>139413.8749</v>
      </c>
      <c r="Y171">
        <v>139293.00219999999</v>
      </c>
      <c r="Z171">
        <v>139878.23759999999</v>
      </c>
      <c r="AA171">
        <v>140655.53829999999</v>
      </c>
      <c r="AB171">
        <v>141633.36929999999</v>
      </c>
      <c r="AC171">
        <v>142894.43179999999</v>
      </c>
      <c r="AD171">
        <v>142696.28529999999</v>
      </c>
      <c r="AE171">
        <v>142510.93590000001</v>
      </c>
      <c r="AF171">
        <v>142436.41589999999</v>
      </c>
      <c r="AG171">
        <v>142371.0123</v>
      </c>
      <c r="AH171">
        <v>142269.22769999999</v>
      </c>
      <c r="AI171">
        <v>143190.93169999999</v>
      </c>
      <c r="AJ171">
        <v>144167.70209999999</v>
      </c>
      <c r="AK171">
        <v>145213.576</v>
      </c>
      <c r="AL171">
        <v>146266.17180000001</v>
      </c>
      <c r="AM171">
        <v>147326.64850000001</v>
      </c>
      <c r="AN171">
        <v>147887.02799999999</v>
      </c>
      <c r="AO171">
        <v>148356.74890000001</v>
      </c>
      <c r="AP171">
        <v>148733.9755</v>
      </c>
      <c r="AQ171">
        <v>149070.5797</v>
      </c>
      <c r="AR171">
        <v>149358.1863</v>
      </c>
      <c r="AS171">
        <v>149642.61259999999</v>
      </c>
      <c r="AT171">
        <v>149885.80379999999</v>
      </c>
      <c r="AU171">
        <v>150089.5411</v>
      </c>
      <c r="AV171">
        <v>150272.01360000001</v>
      </c>
      <c r="AW171">
        <v>150523.9754</v>
      </c>
    </row>
    <row r="172" spans="2:49" x14ac:dyDescent="0.25">
      <c r="B172" s="247" t="s">
        <v>456</v>
      </c>
      <c r="C172">
        <v>2033071.8879050901</v>
      </c>
      <c r="D172">
        <v>2065713.51468114</v>
      </c>
      <c r="E172">
        <v>2098879.213</v>
      </c>
      <c r="F172">
        <v>2042230.054</v>
      </c>
      <c r="G172">
        <v>1817720.277</v>
      </c>
      <c r="H172">
        <v>1439877.993</v>
      </c>
      <c r="I172">
        <v>1534692.764</v>
      </c>
      <c r="J172">
        <v>1502722.7120000001</v>
      </c>
      <c r="K172">
        <v>1350164.3589999999</v>
      </c>
      <c r="L172">
        <v>1293581.9110000001</v>
      </c>
      <c r="M172">
        <v>1262996.236</v>
      </c>
      <c r="N172">
        <v>1248476.3999999999</v>
      </c>
      <c r="O172">
        <v>1230057.4669999999</v>
      </c>
      <c r="P172">
        <v>1286272.5</v>
      </c>
      <c r="Q172">
        <v>1265915.111</v>
      </c>
      <c r="R172">
        <v>1207432.19</v>
      </c>
      <c r="S172">
        <v>1195203.8119999999</v>
      </c>
      <c r="T172">
        <v>1182038.2960000001</v>
      </c>
      <c r="U172">
        <v>1181914.4979999999</v>
      </c>
      <c r="V172">
        <v>1192802.585</v>
      </c>
      <c r="W172">
        <v>1188414.9669999999</v>
      </c>
      <c r="X172">
        <v>1178880.395</v>
      </c>
      <c r="Y172">
        <v>1174638.273</v>
      </c>
      <c r="Z172">
        <v>1172231.1140000001</v>
      </c>
      <c r="AA172">
        <v>1168766.9029999999</v>
      </c>
      <c r="AB172">
        <v>1164777.1189999999</v>
      </c>
      <c r="AC172">
        <v>1161063.635</v>
      </c>
      <c r="AD172">
        <v>1154896.851</v>
      </c>
      <c r="AE172">
        <v>1148728.6299999999</v>
      </c>
      <c r="AF172">
        <v>1143116.111</v>
      </c>
      <c r="AG172">
        <v>1137611.574</v>
      </c>
      <c r="AH172">
        <v>1132274.409</v>
      </c>
      <c r="AI172">
        <v>1134504.047</v>
      </c>
      <c r="AJ172">
        <v>1137316.919</v>
      </c>
      <c r="AK172">
        <v>1140730.753</v>
      </c>
      <c r="AL172">
        <v>1144260.4720000001</v>
      </c>
      <c r="AM172">
        <v>1147905.061</v>
      </c>
      <c r="AN172">
        <v>1147453.7779999999</v>
      </c>
      <c r="AO172">
        <v>1145990.49</v>
      </c>
      <c r="AP172">
        <v>1143623.2379999999</v>
      </c>
      <c r="AQ172">
        <v>1140761.8629999999</v>
      </c>
      <c r="AR172">
        <v>1137400.1259999999</v>
      </c>
      <c r="AS172">
        <v>1134345.1869999999</v>
      </c>
      <c r="AT172">
        <v>1131148.99</v>
      </c>
      <c r="AU172">
        <v>1127739.5149999999</v>
      </c>
      <c r="AV172">
        <v>1124177.21</v>
      </c>
      <c r="AW172">
        <v>1120973.27</v>
      </c>
    </row>
    <row r="173" spans="2:49" x14ac:dyDescent="0.25">
      <c r="B173" s="247" t="s">
        <v>457</v>
      </c>
      <c r="C173">
        <v>611949.61832884501</v>
      </c>
      <c r="D173">
        <v>621774.66739182698</v>
      </c>
      <c r="E173">
        <v>631757.4608</v>
      </c>
      <c r="F173">
        <v>610653.56949999998</v>
      </c>
      <c r="G173">
        <v>548780.33310000005</v>
      </c>
      <c r="H173">
        <v>450682.6348</v>
      </c>
      <c r="I173">
        <v>473681.00449999998</v>
      </c>
      <c r="J173">
        <v>454455.87839999999</v>
      </c>
      <c r="K173">
        <v>407972.54009999998</v>
      </c>
      <c r="L173">
        <v>379240.19500000001</v>
      </c>
      <c r="M173">
        <v>367632.70789999998</v>
      </c>
      <c r="N173">
        <v>355610.75390000001</v>
      </c>
      <c r="O173">
        <v>341109.50180000003</v>
      </c>
      <c r="P173">
        <v>340000.25709999999</v>
      </c>
      <c r="Q173">
        <v>310786.34019999998</v>
      </c>
      <c r="R173">
        <v>282493.3469</v>
      </c>
      <c r="S173">
        <v>266795.14289999998</v>
      </c>
      <c r="T173">
        <v>254947.39980000001</v>
      </c>
      <c r="U173">
        <v>249829.22380000001</v>
      </c>
      <c r="V173">
        <v>249152.50510000001</v>
      </c>
      <c r="W173">
        <v>247821.31030000001</v>
      </c>
      <c r="X173">
        <v>246358.38800000001</v>
      </c>
      <c r="Y173">
        <v>247168.0214</v>
      </c>
      <c r="Z173">
        <v>248814.1072</v>
      </c>
      <c r="AA173">
        <v>250643.37239999999</v>
      </c>
      <c r="AB173">
        <v>252614.6611</v>
      </c>
      <c r="AC173">
        <v>254804.6489</v>
      </c>
      <c r="AD173">
        <v>255529.234</v>
      </c>
      <c r="AE173">
        <v>256391.1159</v>
      </c>
      <c r="AF173">
        <v>257322.33739999999</v>
      </c>
      <c r="AG173">
        <v>258179.66949999999</v>
      </c>
      <c r="AH173">
        <v>259000.9172</v>
      </c>
      <c r="AI173">
        <v>261420.19630000001</v>
      </c>
      <c r="AJ173">
        <v>263952.15580000001</v>
      </c>
      <c r="AK173">
        <v>266582.62199999997</v>
      </c>
      <c r="AL173">
        <v>269214.75469999999</v>
      </c>
      <c r="AM173">
        <v>271859.10019999999</v>
      </c>
      <c r="AN173">
        <v>273709.93349999998</v>
      </c>
      <c r="AO173">
        <v>275362.64049999998</v>
      </c>
      <c r="AP173">
        <v>276864.48749999999</v>
      </c>
      <c r="AQ173">
        <v>278297.68310000002</v>
      </c>
      <c r="AR173">
        <v>279680.36320000002</v>
      </c>
      <c r="AS173">
        <v>281043.05540000001</v>
      </c>
      <c r="AT173">
        <v>282304.98</v>
      </c>
      <c r="AU173">
        <v>283478.19929999998</v>
      </c>
      <c r="AV173">
        <v>284603.32659999997</v>
      </c>
      <c r="AW173">
        <v>285783.21879999997</v>
      </c>
    </row>
    <row r="174" spans="2:49" x14ac:dyDescent="0.25">
      <c r="B174" s="247" t="s">
        <v>458</v>
      </c>
      <c r="C174">
        <v>8749188.7351059392</v>
      </c>
      <c r="D174">
        <v>8889659.7902533505</v>
      </c>
      <c r="E174">
        <v>9032386.1539999899</v>
      </c>
      <c r="F174">
        <v>8919818.7170000002</v>
      </c>
      <c r="G174">
        <v>8469470.8200000003</v>
      </c>
      <c r="H174">
        <v>7365589.6129999999</v>
      </c>
      <c r="I174">
        <v>7305038.3799999999</v>
      </c>
      <c r="J174">
        <v>7151095.9979999997</v>
      </c>
      <c r="K174">
        <v>6671617.9809999997</v>
      </c>
      <c r="L174">
        <v>6198794.3930000002</v>
      </c>
      <c r="M174">
        <v>5890723.8300000001</v>
      </c>
      <c r="N174">
        <v>5618127.6540000001</v>
      </c>
      <c r="O174">
        <v>5751637.2630000003</v>
      </c>
      <c r="P174">
        <v>5967446.0140000004</v>
      </c>
      <c r="Q174">
        <v>5953213.7470000004</v>
      </c>
      <c r="R174">
        <v>5962363.6409999998</v>
      </c>
      <c r="S174">
        <v>5974039.574</v>
      </c>
      <c r="T174">
        <v>5928396.5080000004</v>
      </c>
      <c r="U174">
        <v>5896571.8660000004</v>
      </c>
      <c r="V174">
        <v>5920604.9199999999</v>
      </c>
      <c r="W174">
        <v>5886725.7149999999</v>
      </c>
      <c r="X174">
        <v>5844890.8940000003</v>
      </c>
      <c r="Y174">
        <v>5825254.9009999996</v>
      </c>
      <c r="Z174">
        <v>5832640.5379999997</v>
      </c>
      <c r="AA174">
        <v>5833014.2709999997</v>
      </c>
      <c r="AB174">
        <v>5827658.0899999999</v>
      </c>
      <c r="AC174">
        <v>5820691.4819999998</v>
      </c>
      <c r="AD174">
        <v>5818877.3760000002</v>
      </c>
      <c r="AE174">
        <v>5822202.3229999999</v>
      </c>
      <c r="AF174">
        <v>5829062.2640000004</v>
      </c>
      <c r="AG174">
        <v>5836688.7340000002</v>
      </c>
      <c r="AH174">
        <v>5846159.7139999997</v>
      </c>
      <c r="AI174">
        <v>5892623.1289999997</v>
      </c>
      <c r="AJ174">
        <v>5941816.5350000001</v>
      </c>
      <c r="AK174">
        <v>5993992.7019999996</v>
      </c>
      <c r="AL174">
        <v>6046794.273</v>
      </c>
      <c r="AM174">
        <v>6099956.1890000002</v>
      </c>
      <c r="AN174">
        <v>6135024.5640000002</v>
      </c>
      <c r="AO174">
        <v>6173943.4409999996</v>
      </c>
      <c r="AP174">
        <v>6210851.9210000001</v>
      </c>
      <c r="AQ174">
        <v>6246764.8600000003</v>
      </c>
      <c r="AR174">
        <v>6281168.0820000004</v>
      </c>
      <c r="AS174">
        <v>6317001.3380000005</v>
      </c>
      <c r="AT174">
        <v>6349157.8689999999</v>
      </c>
      <c r="AU174">
        <v>6379149.0039999997</v>
      </c>
      <c r="AV174">
        <v>6407515.9230000004</v>
      </c>
      <c r="AW174">
        <v>6436721.9170000004</v>
      </c>
    </row>
    <row r="175" spans="2:49" x14ac:dyDescent="0.25">
      <c r="B175" s="247" t="s">
        <v>459</v>
      </c>
      <c r="C175">
        <v>583434.83019375498</v>
      </c>
      <c r="D175">
        <v>592802.06510985899</v>
      </c>
      <c r="E175">
        <v>602319.69400000002</v>
      </c>
      <c r="F175">
        <v>618606.01179999998</v>
      </c>
      <c r="G175">
        <v>603076.55980000005</v>
      </c>
      <c r="H175">
        <v>516437.5895</v>
      </c>
      <c r="I175">
        <v>504366.74099999998</v>
      </c>
      <c r="J175">
        <v>510001.16369999998</v>
      </c>
      <c r="K175">
        <v>488323.717</v>
      </c>
      <c r="L175">
        <v>466964.8175</v>
      </c>
      <c r="M175">
        <v>428336.43719999999</v>
      </c>
      <c r="N175">
        <v>382648.52439999999</v>
      </c>
      <c r="O175">
        <v>362549.51659999997</v>
      </c>
      <c r="P175">
        <v>362765.97700000001</v>
      </c>
      <c r="Q175">
        <v>360148.6629</v>
      </c>
      <c r="R175">
        <v>358604.00189999997</v>
      </c>
      <c r="S175">
        <v>347733.41800000001</v>
      </c>
      <c r="T175">
        <v>357854.37479999999</v>
      </c>
      <c r="U175">
        <v>362121.31719999999</v>
      </c>
      <c r="V175">
        <v>376996.087</v>
      </c>
      <c r="W175">
        <v>377615.96960000001</v>
      </c>
      <c r="X175">
        <v>380842.6776</v>
      </c>
      <c r="Y175">
        <v>375448.68239999999</v>
      </c>
      <c r="Z175">
        <v>373705.2573</v>
      </c>
      <c r="AA175">
        <v>370441.85110000003</v>
      </c>
      <c r="AB175">
        <v>366213.28259999998</v>
      </c>
      <c r="AC175">
        <v>361877.43040000001</v>
      </c>
      <c r="AD175">
        <v>359328.8431</v>
      </c>
      <c r="AE175">
        <v>357139.59590000001</v>
      </c>
      <c r="AF175">
        <v>355232.0992</v>
      </c>
      <c r="AG175">
        <v>353524.17690000002</v>
      </c>
      <c r="AH175">
        <v>352472.82659999997</v>
      </c>
      <c r="AI175">
        <v>353108.82740000001</v>
      </c>
      <c r="AJ175">
        <v>353730.93060000002</v>
      </c>
      <c r="AK175">
        <v>355016.71960000001</v>
      </c>
      <c r="AL175">
        <v>356341.0906</v>
      </c>
      <c r="AM175">
        <v>357589.86829999997</v>
      </c>
      <c r="AN175">
        <v>357445.74219999998</v>
      </c>
      <c r="AO175">
        <v>357837.17790000001</v>
      </c>
      <c r="AP175">
        <v>358288.1214</v>
      </c>
      <c r="AQ175">
        <v>359189.91330000001</v>
      </c>
      <c r="AR175">
        <v>359705.54019999999</v>
      </c>
      <c r="AS175">
        <v>360606.84950000001</v>
      </c>
      <c r="AT175">
        <v>361582.07770000002</v>
      </c>
      <c r="AU175">
        <v>362330.25670000003</v>
      </c>
      <c r="AV175">
        <v>362972.6826</v>
      </c>
      <c r="AW175">
        <v>365735.07900000003</v>
      </c>
    </row>
    <row r="176" spans="2:49" x14ac:dyDescent="0.25">
      <c r="B176" s="247" t="s">
        <v>460</v>
      </c>
      <c r="C176">
        <v>40605.282443966003</v>
      </c>
      <c r="D176">
        <v>41257.2133877546</v>
      </c>
      <c r="E176">
        <v>41919.611290000001</v>
      </c>
      <c r="F176">
        <v>41742.339180000003</v>
      </c>
      <c r="G176">
        <v>39216.583209999997</v>
      </c>
      <c r="H176">
        <v>35723.413489999999</v>
      </c>
      <c r="I176">
        <v>35989.585639999998</v>
      </c>
      <c r="J176">
        <v>34966.45665</v>
      </c>
      <c r="K176">
        <v>32897.063269999999</v>
      </c>
      <c r="L176">
        <v>31963.415570000001</v>
      </c>
      <c r="M176">
        <v>31381.930660000002</v>
      </c>
      <c r="N176">
        <v>31000.790720000001</v>
      </c>
      <c r="O176">
        <v>32256.329129999998</v>
      </c>
      <c r="P176">
        <v>34037.048459999998</v>
      </c>
      <c r="Q176">
        <v>33642.490619999997</v>
      </c>
      <c r="R176">
        <v>33930.684370000003</v>
      </c>
      <c r="S176">
        <v>33242.898439999997</v>
      </c>
      <c r="T176">
        <v>33026.962509999998</v>
      </c>
      <c r="U176">
        <v>33189.841540000001</v>
      </c>
      <c r="V176">
        <v>33683.112780000003</v>
      </c>
      <c r="W176">
        <v>33648.12412</v>
      </c>
      <c r="X176">
        <v>33390.638679999996</v>
      </c>
      <c r="Y176">
        <v>33415.095800000003</v>
      </c>
      <c r="Z176">
        <v>33299.181799999998</v>
      </c>
      <c r="AA176">
        <v>33076.905319999998</v>
      </c>
      <c r="AB176">
        <v>32805.124199999998</v>
      </c>
      <c r="AC176">
        <v>32529.499199999998</v>
      </c>
      <c r="AD176">
        <v>32263.43694</v>
      </c>
      <c r="AE176">
        <v>31924.83396</v>
      </c>
      <c r="AF176">
        <v>31647.655439999999</v>
      </c>
      <c r="AG176">
        <v>31397.21646</v>
      </c>
      <c r="AH176">
        <v>31091.213199999998</v>
      </c>
      <c r="AI176">
        <v>31125.633839999999</v>
      </c>
      <c r="AJ176">
        <v>31169.401539999999</v>
      </c>
      <c r="AK176">
        <v>31229.151099999999</v>
      </c>
      <c r="AL176">
        <v>31295.27823</v>
      </c>
      <c r="AM176">
        <v>31367.97899</v>
      </c>
      <c r="AN176">
        <v>31356.37096</v>
      </c>
      <c r="AO176">
        <v>31346.83872</v>
      </c>
      <c r="AP176">
        <v>31333.807079999999</v>
      </c>
      <c r="AQ176">
        <v>31320.91317</v>
      </c>
      <c r="AR176">
        <v>31306.425019999999</v>
      </c>
      <c r="AS176">
        <v>31294.4169</v>
      </c>
      <c r="AT176">
        <v>31277.977930000001</v>
      </c>
      <c r="AU176">
        <v>31253.055319999999</v>
      </c>
      <c r="AV176">
        <v>31220.913939999999</v>
      </c>
      <c r="AW176">
        <v>31191.265719999999</v>
      </c>
    </row>
    <row r="177" spans="2:49" x14ac:dyDescent="0.25">
      <c r="B177" s="247" t="s">
        <v>461</v>
      </c>
      <c r="C177">
        <v>55091.732691944802</v>
      </c>
      <c r="D177">
        <v>55976.248280239903</v>
      </c>
      <c r="E177">
        <v>56874.959920000001</v>
      </c>
      <c r="F177">
        <v>59887.155310000002</v>
      </c>
      <c r="G177">
        <v>61171.770120000001</v>
      </c>
      <c r="H177">
        <v>61516.538079999998</v>
      </c>
      <c r="I177">
        <v>64449.03671</v>
      </c>
      <c r="J177">
        <v>66610.780199999994</v>
      </c>
      <c r="K177">
        <v>68058.080409999995</v>
      </c>
      <c r="L177">
        <v>69840.886060000004</v>
      </c>
      <c r="M177">
        <v>71724.904070000004</v>
      </c>
      <c r="N177">
        <v>72683.673469999994</v>
      </c>
      <c r="O177">
        <v>72125.010620000001</v>
      </c>
      <c r="P177">
        <v>74913.632540000006</v>
      </c>
      <c r="Q177">
        <v>76961.732080000002</v>
      </c>
      <c r="R177">
        <v>83987.561809999999</v>
      </c>
      <c r="S177">
        <v>99264.130300000004</v>
      </c>
      <c r="T177">
        <v>113906.3477</v>
      </c>
      <c r="U177">
        <v>126128.6749</v>
      </c>
      <c r="V177">
        <v>136280.91870000001</v>
      </c>
      <c r="W177">
        <v>143146.6116</v>
      </c>
      <c r="X177">
        <v>172684.427</v>
      </c>
      <c r="Y177">
        <v>195732.31529999999</v>
      </c>
      <c r="Z177">
        <v>218059.96950000001</v>
      </c>
      <c r="AA177">
        <v>239966.97159999999</v>
      </c>
      <c r="AB177">
        <v>261492.06599999999</v>
      </c>
      <c r="AC177">
        <v>282757.78370000003</v>
      </c>
      <c r="AD177">
        <v>306168.8958</v>
      </c>
      <c r="AE177">
        <v>328467.5723</v>
      </c>
      <c r="AF177">
        <v>351014.81180000002</v>
      </c>
      <c r="AG177">
        <v>373505.55900000001</v>
      </c>
      <c r="AH177">
        <v>394755.83189999999</v>
      </c>
      <c r="AI177">
        <v>413137.22340000002</v>
      </c>
      <c r="AJ177">
        <v>431385.56760000001</v>
      </c>
      <c r="AK177">
        <v>449664.93770000001</v>
      </c>
      <c r="AL177">
        <v>467989.73379999999</v>
      </c>
      <c r="AM177">
        <v>486419.8075</v>
      </c>
      <c r="AN177">
        <v>495621.12760000001</v>
      </c>
      <c r="AO177">
        <v>505056.19819999998</v>
      </c>
      <c r="AP177">
        <v>514607.74739999999</v>
      </c>
      <c r="AQ177">
        <v>524236.52490000002</v>
      </c>
      <c r="AR177">
        <v>533891.89709999994</v>
      </c>
      <c r="AS177">
        <v>534344.39350000001</v>
      </c>
      <c r="AT177">
        <v>534846.63459999999</v>
      </c>
      <c r="AU177">
        <v>535352.32949999999</v>
      </c>
      <c r="AV177">
        <v>535840.54749999999</v>
      </c>
      <c r="AW177">
        <v>536365.88159999996</v>
      </c>
    </row>
    <row r="178" spans="2:49" x14ac:dyDescent="0.25">
      <c r="B178" s="247" t="s">
        <v>462</v>
      </c>
      <c r="C178">
        <v>53959.065015136701</v>
      </c>
      <c r="D178">
        <v>54825.395257508797</v>
      </c>
      <c r="E178">
        <v>55705.495309999998</v>
      </c>
      <c r="F178">
        <v>63644.608829999997</v>
      </c>
      <c r="G178">
        <v>70099.212920000005</v>
      </c>
      <c r="H178">
        <v>75355.317769999994</v>
      </c>
      <c r="I178">
        <v>82433.469949999999</v>
      </c>
      <c r="J178">
        <v>88426.083310000002</v>
      </c>
      <c r="K178">
        <v>93336.41029</v>
      </c>
      <c r="L178">
        <v>97547.969039999996</v>
      </c>
      <c r="M178">
        <v>100075.77529999999</v>
      </c>
      <c r="N178">
        <v>100181.1378</v>
      </c>
      <c r="O178">
        <v>110027.0745</v>
      </c>
      <c r="P178">
        <v>121760.56419999999</v>
      </c>
      <c r="Q178">
        <v>134242.62150000001</v>
      </c>
      <c r="R178">
        <v>148842.269</v>
      </c>
      <c r="S178">
        <v>166920.39019999999</v>
      </c>
      <c r="T178">
        <v>254257.72089999999</v>
      </c>
      <c r="U178">
        <v>323300.48879999999</v>
      </c>
      <c r="V178">
        <v>379500.11820000003</v>
      </c>
      <c r="W178">
        <v>420171.63280000002</v>
      </c>
      <c r="X178">
        <v>588304.91040000005</v>
      </c>
      <c r="Y178">
        <v>768308.69920000003</v>
      </c>
      <c r="Z178">
        <v>946211.07380000001</v>
      </c>
      <c r="AA178">
        <v>1121927.5090000001</v>
      </c>
      <c r="AB178">
        <v>1296224.5049999999</v>
      </c>
      <c r="AC178">
        <v>1470329.577</v>
      </c>
      <c r="AD178">
        <v>1683132.12</v>
      </c>
      <c r="AE178">
        <v>1896413.6140000001</v>
      </c>
      <c r="AF178">
        <v>2111570.6830000002</v>
      </c>
      <c r="AG178">
        <v>2328071.3050000002</v>
      </c>
      <c r="AH178">
        <v>2545832.3769999999</v>
      </c>
      <c r="AI178">
        <v>2724409.7390000001</v>
      </c>
      <c r="AJ178">
        <v>2907849.2519999999</v>
      </c>
      <c r="AK178">
        <v>3096260.3369999998</v>
      </c>
      <c r="AL178">
        <v>3288883.3289999999</v>
      </c>
      <c r="AM178">
        <v>3485642.702</v>
      </c>
      <c r="AN178">
        <v>3575119.0269999998</v>
      </c>
      <c r="AO178">
        <v>3669048.321</v>
      </c>
      <c r="AP178">
        <v>3764850.9559999998</v>
      </c>
      <c r="AQ178">
        <v>3862139.372</v>
      </c>
      <c r="AR178">
        <v>3960112.4890000001</v>
      </c>
      <c r="AS178">
        <v>4000902.773</v>
      </c>
      <c r="AT178">
        <v>4040775.281</v>
      </c>
      <c r="AU178">
        <v>4079595.3939999999</v>
      </c>
      <c r="AV178">
        <v>4117053.0660000001</v>
      </c>
      <c r="AW178">
        <v>4153781.463</v>
      </c>
    </row>
    <row r="179" spans="2:49" x14ac:dyDescent="0.25">
      <c r="B179" s="247" t="s">
        <v>463</v>
      </c>
      <c r="C179">
        <v>216238.436565001</v>
      </c>
      <c r="D179">
        <v>219710.21460835601</v>
      </c>
      <c r="E179">
        <v>223237.73319999999</v>
      </c>
      <c r="F179">
        <v>241911.37109999999</v>
      </c>
      <c r="G179">
        <v>197802.9253</v>
      </c>
      <c r="H179">
        <v>127430.766</v>
      </c>
      <c r="I179">
        <v>146539.5405</v>
      </c>
      <c r="J179">
        <v>113392.98330000001</v>
      </c>
      <c r="K179">
        <v>129090.33470000001</v>
      </c>
      <c r="L179">
        <v>108699.23299999999</v>
      </c>
      <c r="M179">
        <v>90224.480960000001</v>
      </c>
      <c r="N179">
        <v>72548.803490000006</v>
      </c>
      <c r="O179">
        <v>53362.438609999997</v>
      </c>
      <c r="P179">
        <v>51519.031779999998</v>
      </c>
      <c r="Q179">
        <v>47266.204030000001</v>
      </c>
      <c r="R179">
        <v>45773.708270000003</v>
      </c>
      <c r="S179">
        <v>44834.306349999999</v>
      </c>
      <c r="T179">
        <v>44275.951159999997</v>
      </c>
      <c r="U179">
        <v>44948.156629999998</v>
      </c>
      <c r="V179">
        <v>46016.027349999997</v>
      </c>
      <c r="W179">
        <v>46938.028709999999</v>
      </c>
      <c r="X179">
        <v>47924.726130000003</v>
      </c>
      <c r="Y179">
        <v>48753.674679999996</v>
      </c>
      <c r="Z179">
        <v>49457.123220000001</v>
      </c>
      <c r="AA179">
        <v>50042.611239999998</v>
      </c>
      <c r="AB179">
        <v>50570.370320000002</v>
      </c>
      <c r="AC179">
        <v>51103.89185</v>
      </c>
      <c r="AD179">
        <v>51623.766600000003</v>
      </c>
      <c r="AE179">
        <v>52177.010799999996</v>
      </c>
      <c r="AF179">
        <v>52784.57402</v>
      </c>
      <c r="AG179">
        <v>53426.412369999998</v>
      </c>
      <c r="AH179">
        <v>54092.559630000003</v>
      </c>
      <c r="AI179">
        <v>55064.36131</v>
      </c>
      <c r="AJ179">
        <v>56049.454530000003</v>
      </c>
      <c r="AK179">
        <v>57058.654990000003</v>
      </c>
      <c r="AL179">
        <v>58085.299149999999</v>
      </c>
      <c r="AM179">
        <v>59130.694080000001</v>
      </c>
      <c r="AN179">
        <v>60198.133260000002</v>
      </c>
      <c r="AO179">
        <v>61357.149770000004</v>
      </c>
      <c r="AP179">
        <v>62553.097179999997</v>
      </c>
      <c r="AQ179">
        <v>63769.942170000002</v>
      </c>
      <c r="AR179">
        <v>64995.29002</v>
      </c>
      <c r="AS179">
        <v>66271.780910000001</v>
      </c>
      <c r="AT179">
        <v>67571.039510000002</v>
      </c>
      <c r="AU179">
        <v>68882.769870000004</v>
      </c>
      <c r="AV179">
        <v>70199.665859999906</v>
      </c>
      <c r="AW179">
        <v>71526.794590000005</v>
      </c>
    </row>
    <row r="180" spans="2:49" x14ac:dyDescent="0.25">
      <c r="B180" s="247" t="s">
        <v>464</v>
      </c>
      <c r="C180">
        <v>215538.66868192199</v>
      </c>
      <c r="D180">
        <v>218999.21172556799</v>
      </c>
      <c r="E180">
        <v>222515.3149</v>
      </c>
      <c r="F180">
        <v>224234.53409999999</v>
      </c>
      <c r="G180">
        <v>219667.51879999999</v>
      </c>
      <c r="H180">
        <v>165880.84</v>
      </c>
      <c r="I180">
        <v>168315.8014</v>
      </c>
      <c r="J180">
        <v>176190.50889999999</v>
      </c>
      <c r="K180">
        <v>170478.18090000001</v>
      </c>
      <c r="L180">
        <v>159184.394</v>
      </c>
      <c r="M180">
        <v>150440.94990000001</v>
      </c>
      <c r="N180">
        <v>145118.04440000001</v>
      </c>
      <c r="O180">
        <v>136948.7936</v>
      </c>
      <c r="P180">
        <v>136604.56659999999</v>
      </c>
      <c r="Q180">
        <v>145004.65530000001</v>
      </c>
      <c r="R180">
        <v>143723.85459999999</v>
      </c>
      <c r="S180">
        <v>141244.22089999999</v>
      </c>
      <c r="T180">
        <v>139591.39720000001</v>
      </c>
      <c r="U180">
        <v>138460.54639999999</v>
      </c>
      <c r="V180">
        <v>138394.55290000001</v>
      </c>
      <c r="W180">
        <v>138412.69940000001</v>
      </c>
      <c r="X180">
        <v>138253.20970000001</v>
      </c>
      <c r="Y180">
        <v>138876.87419999999</v>
      </c>
      <c r="Z180">
        <v>139162.94279999999</v>
      </c>
      <c r="AA180">
        <v>138965.9792</v>
      </c>
      <c r="AB180">
        <v>138416.74770000001</v>
      </c>
      <c r="AC180">
        <v>137765.77590000001</v>
      </c>
      <c r="AD180">
        <v>137291.50279999999</v>
      </c>
      <c r="AE180">
        <v>136965.8309</v>
      </c>
      <c r="AF180">
        <v>136865.99619999999</v>
      </c>
      <c r="AG180">
        <v>136920.5386</v>
      </c>
      <c r="AH180">
        <v>137091.1318</v>
      </c>
      <c r="AI180">
        <v>138276.0876</v>
      </c>
      <c r="AJ180">
        <v>139602.42670000001</v>
      </c>
      <c r="AK180">
        <v>141024.9424</v>
      </c>
      <c r="AL180">
        <v>142501.96919999999</v>
      </c>
      <c r="AM180">
        <v>144026.2248</v>
      </c>
      <c r="AN180">
        <v>145553.8456</v>
      </c>
      <c r="AO180">
        <v>147222.9038</v>
      </c>
      <c r="AP180">
        <v>148939.51560000001</v>
      </c>
      <c r="AQ180">
        <v>150674.58420000001</v>
      </c>
      <c r="AR180">
        <v>152403.6054</v>
      </c>
      <c r="AS180">
        <v>154223.31909999999</v>
      </c>
      <c r="AT180">
        <v>156081.79819999999</v>
      </c>
      <c r="AU180">
        <v>157947.96679999999</v>
      </c>
      <c r="AV180">
        <v>159803.7856</v>
      </c>
      <c r="AW180">
        <v>161665.9798</v>
      </c>
    </row>
    <row r="181" spans="2:49" x14ac:dyDescent="0.25">
      <c r="B181" s="247" t="s">
        <v>465</v>
      </c>
      <c r="C181">
        <v>7946676.0051002903</v>
      </c>
      <c r="D181">
        <v>8074262.4587873695</v>
      </c>
      <c r="E181">
        <v>8203897.3540000003</v>
      </c>
      <c r="F181">
        <v>8506510.2670000009</v>
      </c>
      <c r="G181">
        <v>8658462.2430000007</v>
      </c>
      <c r="H181">
        <v>8402810.6410000008</v>
      </c>
      <c r="I181">
        <v>8814076.8780000005</v>
      </c>
      <c r="J181">
        <v>9025144.7880000006</v>
      </c>
      <c r="K181">
        <v>8918038.7870000005</v>
      </c>
      <c r="L181">
        <v>8821277.3640000001</v>
      </c>
      <c r="M181">
        <v>8873269.50699999</v>
      </c>
      <c r="N181">
        <v>9036144.8910000008</v>
      </c>
      <c r="O181">
        <v>9015892.7259999998</v>
      </c>
      <c r="P181">
        <v>8869920.0559999999</v>
      </c>
      <c r="Q181">
        <v>8461696.0490000006</v>
      </c>
      <c r="R181">
        <v>8003902.2980000004</v>
      </c>
      <c r="S181">
        <v>7569083.3629999999</v>
      </c>
      <c r="T181">
        <v>7393538.46</v>
      </c>
      <c r="U181">
        <v>7250080.8770000003</v>
      </c>
      <c r="V181">
        <v>7141545.852</v>
      </c>
      <c r="W181">
        <v>7061595.8480000002</v>
      </c>
      <c r="X181">
        <v>6999653.9869999997</v>
      </c>
      <c r="Y181">
        <v>7022836.9460000005</v>
      </c>
      <c r="Z181">
        <v>7032420.2620000001</v>
      </c>
      <c r="AA181">
        <v>7008083.5250000004</v>
      </c>
      <c r="AB181">
        <v>6953012.9900000002</v>
      </c>
      <c r="AC181">
        <v>6877868.9560000002</v>
      </c>
      <c r="AD181">
        <v>6797707.8360000001</v>
      </c>
      <c r="AE181">
        <v>6708817.5350000001</v>
      </c>
      <c r="AF181">
        <v>6614979.9210000001</v>
      </c>
      <c r="AG181">
        <v>6515976.3990000002</v>
      </c>
      <c r="AH181">
        <v>6414449.125</v>
      </c>
      <c r="AI181">
        <v>6348865.9280000003</v>
      </c>
      <c r="AJ181">
        <v>6283365.8640000001</v>
      </c>
      <c r="AK181">
        <v>6216825.9349999996</v>
      </c>
      <c r="AL181">
        <v>6147258.9529999997</v>
      </c>
      <c r="AM181">
        <v>6075015.7050000001</v>
      </c>
      <c r="AN181">
        <v>5949626.7180000003</v>
      </c>
      <c r="AO181">
        <v>5807500.7989999996</v>
      </c>
      <c r="AP181">
        <v>5660300.2419999996</v>
      </c>
      <c r="AQ181">
        <v>5513090.557</v>
      </c>
      <c r="AR181">
        <v>5367854.5089999996</v>
      </c>
      <c r="AS181">
        <v>5224989.7769999998</v>
      </c>
      <c r="AT181">
        <v>5083972.4359999998</v>
      </c>
      <c r="AU181">
        <v>4944928.6859999998</v>
      </c>
      <c r="AV181">
        <v>4808359.4210000001</v>
      </c>
      <c r="AW181">
        <v>4674916.0060000001</v>
      </c>
    </row>
    <row r="182" spans="2:49" x14ac:dyDescent="0.25">
      <c r="B182" s="247" t="s">
        <v>466</v>
      </c>
      <c r="C182">
        <v>4498800.2848123703</v>
      </c>
      <c r="D182">
        <v>4571029.97856321</v>
      </c>
      <c r="E182">
        <v>4644419.3430000003</v>
      </c>
      <c r="F182">
        <v>4692293.3779999996</v>
      </c>
      <c r="G182">
        <v>4678434.8420000002</v>
      </c>
      <c r="H182">
        <v>4800969.227</v>
      </c>
      <c r="I182">
        <v>4844861.43</v>
      </c>
      <c r="J182">
        <v>4810931.4929999998</v>
      </c>
      <c r="K182">
        <v>4707072.0310000004</v>
      </c>
      <c r="L182">
        <v>4643247.5710000005</v>
      </c>
      <c r="M182">
        <v>4605219.3039999995</v>
      </c>
      <c r="N182">
        <v>4644223.2589999996</v>
      </c>
      <c r="O182">
        <v>4599903.6969999997</v>
      </c>
      <c r="P182">
        <v>4445451.227</v>
      </c>
      <c r="Q182">
        <v>4152858.2280000001</v>
      </c>
      <c r="R182">
        <v>3881210.9989999998</v>
      </c>
      <c r="S182">
        <v>3624203.4640000002</v>
      </c>
      <c r="T182">
        <v>3553689.3119999999</v>
      </c>
      <c r="U182">
        <v>3520946.9219999998</v>
      </c>
      <c r="V182">
        <v>3512847.676</v>
      </c>
      <c r="W182">
        <v>3469327.574</v>
      </c>
      <c r="X182">
        <v>3416884.4509999999</v>
      </c>
      <c r="Y182">
        <v>3387988.4810000001</v>
      </c>
      <c r="Z182">
        <v>3350588.1310000001</v>
      </c>
      <c r="AA182">
        <v>3300792.9739999999</v>
      </c>
      <c r="AB182">
        <v>3241822.2719999999</v>
      </c>
      <c r="AC182">
        <v>3178059.7489999998</v>
      </c>
      <c r="AD182">
        <v>3114096.23</v>
      </c>
      <c r="AE182">
        <v>3047725.054</v>
      </c>
      <c r="AF182">
        <v>2980541.531</v>
      </c>
      <c r="AG182">
        <v>2912340.2949999999</v>
      </c>
      <c r="AH182">
        <v>2844399.5269999998</v>
      </c>
      <c r="AI182">
        <v>2793919.4339999999</v>
      </c>
      <c r="AJ182">
        <v>2744806.8879999998</v>
      </c>
      <c r="AK182">
        <v>2696636.8670000001</v>
      </c>
      <c r="AL182">
        <v>2648492.3790000002</v>
      </c>
      <c r="AM182">
        <v>2600548.5350000001</v>
      </c>
      <c r="AN182">
        <v>2541178.193</v>
      </c>
      <c r="AO182">
        <v>2478778.5189999999</v>
      </c>
      <c r="AP182">
        <v>2415674.5729999999</v>
      </c>
      <c r="AQ182">
        <v>2353084.8480000002</v>
      </c>
      <c r="AR182">
        <v>2291504.9160000002</v>
      </c>
      <c r="AS182">
        <v>2231288.1850000001</v>
      </c>
      <c r="AT182">
        <v>2171909.8870000001</v>
      </c>
      <c r="AU182">
        <v>2113342.1669999999</v>
      </c>
      <c r="AV182">
        <v>2055811.25</v>
      </c>
      <c r="AW182">
        <v>1999690.355</v>
      </c>
    </row>
    <row r="183" spans="2:49" x14ac:dyDescent="0.25">
      <c r="B183" t="s">
        <v>467</v>
      </c>
      <c r="C183">
        <v>0.96864644472622397</v>
      </c>
      <c r="D183">
        <v>0.984198376713873</v>
      </c>
      <c r="E183">
        <v>1</v>
      </c>
      <c r="F183">
        <v>0.97423407159999997</v>
      </c>
      <c r="G183">
        <v>0.92712424780000002</v>
      </c>
      <c r="H183">
        <v>0.87456596330000003</v>
      </c>
      <c r="I183">
        <v>0.84380084720000004</v>
      </c>
      <c r="J183">
        <v>0.8067333954</v>
      </c>
      <c r="K183">
        <v>0.7635405931</v>
      </c>
      <c r="L183">
        <v>0.72589991519999997</v>
      </c>
      <c r="M183">
        <v>0.69698151809999997</v>
      </c>
      <c r="N183">
        <v>0.67626042559999999</v>
      </c>
      <c r="O183">
        <v>0.66611468419999997</v>
      </c>
      <c r="P183">
        <v>0.65433022269999996</v>
      </c>
      <c r="Q183">
        <v>0.63648262580000003</v>
      </c>
      <c r="R183">
        <v>0.62539468600000003</v>
      </c>
      <c r="S183">
        <v>0.61085765309999995</v>
      </c>
      <c r="T183">
        <v>0.60447905800000001</v>
      </c>
      <c r="U183">
        <v>0.59878622400000003</v>
      </c>
      <c r="V183">
        <v>0.59480645779999997</v>
      </c>
      <c r="W183">
        <v>0.58381267680000004</v>
      </c>
      <c r="X183">
        <v>0.5709963844</v>
      </c>
      <c r="Y183">
        <v>0.55831619290000001</v>
      </c>
      <c r="Z183">
        <v>0.54707276839999996</v>
      </c>
      <c r="AA183">
        <v>0.5368070036</v>
      </c>
      <c r="AB183">
        <v>0.52715601099999998</v>
      </c>
      <c r="AC183">
        <v>0.51806973919999999</v>
      </c>
      <c r="AD183">
        <v>0.50979307370000004</v>
      </c>
      <c r="AE183">
        <v>0.50157078639999997</v>
      </c>
      <c r="AF183">
        <v>0.4935151827</v>
      </c>
      <c r="AG183">
        <v>0.48551131050000002</v>
      </c>
      <c r="AH183">
        <v>0.47755940790000001</v>
      </c>
      <c r="AI183">
        <v>0.47268978369999998</v>
      </c>
      <c r="AJ183">
        <v>0.46801003120000001</v>
      </c>
      <c r="AK183">
        <v>0.46354140710000002</v>
      </c>
      <c r="AL183">
        <v>0.4591875581</v>
      </c>
      <c r="AM183">
        <v>0.45497647320000001</v>
      </c>
      <c r="AN183">
        <v>0.45067012579999999</v>
      </c>
      <c r="AO183">
        <v>0.44654447530000002</v>
      </c>
      <c r="AP183">
        <v>0.44246946030000001</v>
      </c>
      <c r="AQ183">
        <v>0.43847436140000001</v>
      </c>
      <c r="AR183">
        <v>0.43451076280000001</v>
      </c>
      <c r="AS183">
        <v>0.43077641630000002</v>
      </c>
      <c r="AT183">
        <v>0.42706988629999998</v>
      </c>
      <c r="AU183">
        <v>0.42337317019999998</v>
      </c>
      <c r="AV183">
        <v>0.419710888</v>
      </c>
      <c r="AW183">
        <v>0.41626628100000002</v>
      </c>
    </row>
    <row r="184" spans="2:49" x14ac:dyDescent="0.25">
      <c r="B184" t="s">
        <v>468</v>
      </c>
      <c r="C184">
        <v>8232235.5397947598</v>
      </c>
      <c r="D184">
        <v>8364406.7441781899</v>
      </c>
      <c r="E184">
        <v>8498700</v>
      </c>
      <c r="F184">
        <v>8363835.7719999999</v>
      </c>
      <c r="G184">
        <v>8258749.1449999996</v>
      </c>
      <c r="H184">
        <v>7669403.5300000003</v>
      </c>
      <c r="I184">
        <v>7565858.4019999998</v>
      </c>
      <c r="J184">
        <v>7545027.0310000004</v>
      </c>
      <c r="K184">
        <v>7434129.6210000003</v>
      </c>
      <c r="L184">
        <v>7202309.5190000003</v>
      </c>
      <c r="M184">
        <v>6954805.7079999996</v>
      </c>
      <c r="N184">
        <v>6636553.6330000004</v>
      </c>
      <c r="O184">
        <v>7019232.523</v>
      </c>
      <c r="P184">
        <v>7634066.9730000002</v>
      </c>
      <c r="Q184">
        <v>8361244.6859999998</v>
      </c>
      <c r="R184">
        <v>8952947.3829999994</v>
      </c>
      <c r="S184">
        <v>9576032.0170000009</v>
      </c>
      <c r="T184">
        <v>7366692.1770000001</v>
      </c>
      <c r="U184">
        <v>5042480.335</v>
      </c>
      <c r="V184">
        <v>2896817.3220000002</v>
      </c>
      <c r="W184">
        <v>2651018.5550000002</v>
      </c>
      <c r="X184">
        <v>2561956.588</v>
      </c>
      <c r="Y184">
        <v>2521923.8930000002</v>
      </c>
      <c r="Z184">
        <v>2494500.27</v>
      </c>
      <c r="AA184">
        <v>2472503.625</v>
      </c>
      <c r="AB184">
        <v>2453906.7880000002</v>
      </c>
      <c r="AC184">
        <v>2436708.361</v>
      </c>
      <c r="AD184">
        <v>2427122.5019999999</v>
      </c>
      <c r="AE184">
        <v>2419866.63</v>
      </c>
      <c r="AF184">
        <v>2414394.5240000002</v>
      </c>
      <c r="AG184">
        <v>2409934.2459999998</v>
      </c>
      <c r="AH184">
        <v>2406448.4730000002</v>
      </c>
      <c r="AI184">
        <v>2416231.1269999999</v>
      </c>
      <c r="AJ184">
        <v>2426043.1150000002</v>
      </c>
      <c r="AK184">
        <v>2435941.7420000001</v>
      </c>
      <c r="AL184">
        <v>2445735.2149999999</v>
      </c>
      <c r="AM184">
        <v>2455439.7239999999</v>
      </c>
      <c r="AN184">
        <v>2462250.412</v>
      </c>
      <c r="AO184">
        <v>2468928.46</v>
      </c>
      <c r="AP184">
        <v>2475256.9279999998</v>
      </c>
      <c r="AQ184">
        <v>2481227.9109999998</v>
      </c>
      <c r="AR184">
        <v>2486601.4010000001</v>
      </c>
      <c r="AS184">
        <v>3312935.0040000002</v>
      </c>
      <c r="AT184">
        <v>4241760.8389999997</v>
      </c>
      <c r="AU184">
        <v>5181792.4029999999</v>
      </c>
      <c r="AV184">
        <v>6119043.1289999997</v>
      </c>
      <c r="AW184">
        <v>7053106.1799999997</v>
      </c>
    </row>
    <row r="185" spans="2:49" x14ac:dyDescent="0.25">
      <c r="B185" t="s">
        <v>469</v>
      </c>
      <c r="C185">
        <v>463787.91773491597</v>
      </c>
      <c r="D185">
        <v>471234.182770602</v>
      </c>
      <c r="E185">
        <v>478800</v>
      </c>
      <c r="F185">
        <v>470409.28869999998</v>
      </c>
      <c r="G185">
        <v>450361.96620000002</v>
      </c>
      <c r="H185">
        <v>420927.29560000001</v>
      </c>
      <c r="I185">
        <v>417850.02549999999</v>
      </c>
      <c r="J185">
        <v>427469.16200000001</v>
      </c>
      <c r="K185">
        <v>423023.6557</v>
      </c>
      <c r="L185">
        <v>422136.7328</v>
      </c>
      <c r="M185">
        <v>426973.2806</v>
      </c>
      <c r="N185">
        <v>434508.61859999999</v>
      </c>
      <c r="O185">
        <v>404602.77149999997</v>
      </c>
      <c r="P185">
        <v>374395.44449999998</v>
      </c>
      <c r="Q185">
        <v>334608.7415</v>
      </c>
      <c r="R185">
        <v>295609.1654</v>
      </c>
      <c r="S185">
        <v>259849.73879999999</v>
      </c>
      <c r="T185">
        <v>242075.38519999999</v>
      </c>
      <c r="U185">
        <v>227380.88579999999</v>
      </c>
      <c r="V185">
        <v>213840.76850000001</v>
      </c>
      <c r="W185">
        <v>220304.44709999999</v>
      </c>
      <c r="X185">
        <v>226716.2034</v>
      </c>
      <c r="Y185">
        <v>224506.42989999999</v>
      </c>
      <c r="Z185">
        <v>222261.2689</v>
      </c>
      <c r="AA185">
        <v>219812.49830000001</v>
      </c>
      <c r="AB185">
        <v>217490.51300000001</v>
      </c>
      <c r="AC185">
        <v>215285.0705</v>
      </c>
      <c r="AD185">
        <v>212761.19709999999</v>
      </c>
      <c r="AE185">
        <v>210370.97709999999</v>
      </c>
      <c r="AF185">
        <v>208790.2984</v>
      </c>
      <c r="AG185">
        <v>206859.74040000001</v>
      </c>
      <c r="AH185">
        <v>205042.12359999999</v>
      </c>
      <c r="AI185">
        <v>203487.16620000001</v>
      </c>
      <c r="AJ185">
        <v>202073.70490000001</v>
      </c>
      <c r="AK185">
        <v>200779.8002</v>
      </c>
      <c r="AL185">
        <v>199553.80729999999</v>
      </c>
      <c r="AM185">
        <v>198369.4001</v>
      </c>
      <c r="AN185">
        <v>196622.785</v>
      </c>
      <c r="AO185">
        <v>194786.3149</v>
      </c>
      <c r="AP185">
        <v>192885.97510000001</v>
      </c>
      <c r="AQ185">
        <v>190978.75690000001</v>
      </c>
      <c r="AR185">
        <v>189063.98130000001</v>
      </c>
      <c r="AS185">
        <v>187460.56890000001</v>
      </c>
      <c r="AT185">
        <v>185820.65900000001</v>
      </c>
      <c r="AU185">
        <v>184153.7812</v>
      </c>
      <c r="AV185">
        <v>182476.85159999999</v>
      </c>
      <c r="AW185">
        <v>180877.26010000001</v>
      </c>
    </row>
    <row r="186" spans="2:49" x14ac:dyDescent="0.25">
      <c r="B186" t="s">
        <v>470</v>
      </c>
      <c r="C186">
        <v>247860837.32111701</v>
      </c>
      <c r="D186">
        <v>251840323.237167</v>
      </c>
      <c r="E186">
        <v>255927916</v>
      </c>
      <c r="F186">
        <v>255766793.30000001</v>
      </c>
      <c r="G186">
        <v>241814012.90000001</v>
      </c>
      <c r="H186">
        <v>221913059.5</v>
      </c>
      <c r="I186">
        <v>223612952.90000001</v>
      </c>
      <c r="J186">
        <v>217947831.69999999</v>
      </c>
      <c r="K186">
        <v>207396563.09999999</v>
      </c>
      <c r="L186">
        <v>199699473</v>
      </c>
      <c r="M186">
        <v>196764608.80000001</v>
      </c>
      <c r="N186">
        <v>195517995.59999999</v>
      </c>
      <c r="O186">
        <v>189373682.80000001</v>
      </c>
      <c r="P186">
        <v>183636087.90000001</v>
      </c>
      <c r="Q186">
        <v>174146224.19999999</v>
      </c>
      <c r="R186">
        <v>166431671.40000001</v>
      </c>
      <c r="S186">
        <v>159670062.5</v>
      </c>
      <c r="T186">
        <v>158067247.09999999</v>
      </c>
      <c r="U186">
        <v>157355161</v>
      </c>
      <c r="V186">
        <v>157853225</v>
      </c>
      <c r="W186">
        <v>157896681.09999999</v>
      </c>
      <c r="X186">
        <v>157482381</v>
      </c>
      <c r="Y186">
        <v>157304357.5</v>
      </c>
      <c r="Z186">
        <v>157691618.69999999</v>
      </c>
      <c r="AA186">
        <v>158337016.59999999</v>
      </c>
      <c r="AB186">
        <v>159300274.40000001</v>
      </c>
      <c r="AC186">
        <v>160546155.30000001</v>
      </c>
      <c r="AD186">
        <v>161002317.19999999</v>
      </c>
      <c r="AE186">
        <v>161556580</v>
      </c>
      <c r="AF186">
        <v>161893258.69999999</v>
      </c>
      <c r="AG186">
        <v>162501317.40000001</v>
      </c>
      <c r="AH186">
        <v>163119962.30000001</v>
      </c>
      <c r="AI186">
        <v>164094539.40000001</v>
      </c>
      <c r="AJ186">
        <v>165093821.80000001</v>
      </c>
      <c r="AK186">
        <v>166143058.19999999</v>
      </c>
      <c r="AL186">
        <v>167234221.09999999</v>
      </c>
      <c r="AM186">
        <v>168332807</v>
      </c>
      <c r="AN186">
        <v>169416907.5</v>
      </c>
      <c r="AO186">
        <v>170466293.40000001</v>
      </c>
      <c r="AP186">
        <v>171446144.90000001</v>
      </c>
      <c r="AQ186">
        <v>172395342.5</v>
      </c>
      <c r="AR186">
        <v>173296355.80000001</v>
      </c>
      <c r="AS186">
        <v>175165545.80000001</v>
      </c>
      <c r="AT186">
        <v>177124451.90000001</v>
      </c>
      <c r="AU186">
        <v>179083500.40000001</v>
      </c>
      <c r="AV186">
        <v>181034638.90000001</v>
      </c>
      <c r="AW186">
        <v>183060852.59999999</v>
      </c>
    </row>
    <row r="187" spans="2:49" x14ac:dyDescent="0.25">
      <c r="B187" t="s">
        <v>471</v>
      </c>
      <c r="C187">
        <v>41023493.601484403</v>
      </c>
      <c r="D187">
        <v>41682139.060681202</v>
      </c>
      <c r="E187">
        <v>42351359.289999999</v>
      </c>
      <c r="F187">
        <v>41274411.18</v>
      </c>
      <c r="G187">
        <v>36908973.799999997</v>
      </c>
      <c r="H187">
        <v>31694618.899999999</v>
      </c>
      <c r="I187">
        <v>31698231.210000001</v>
      </c>
      <c r="J187">
        <v>30379008.239999998</v>
      </c>
      <c r="K187">
        <v>28596257.93</v>
      </c>
      <c r="L187">
        <v>28400188.859999999</v>
      </c>
      <c r="M187">
        <v>27999788.219999999</v>
      </c>
      <c r="N187">
        <v>27412889.09</v>
      </c>
      <c r="O187">
        <v>22896340.329999998</v>
      </c>
      <c r="P187">
        <v>19357142.719999999</v>
      </c>
      <c r="Q187">
        <v>16326707.33</v>
      </c>
      <c r="R187">
        <v>13741193.640000001</v>
      </c>
      <c r="S187">
        <v>11511629.869999999</v>
      </c>
      <c r="T187">
        <v>10700965.26</v>
      </c>
      <c r="U187">
        <v>10256487.970000001</v>
      </c>
      <c r="V187">
        <v>10005879.699999999</v>
      </c>
      <c r="W187">
        <v>9971913.9399999995</v>
      </c>
      <c r="X187">
        <v>9943329.2329999898</v>
      </c>
      <c r="Y187">
        <v>10089271.27</v>
      </c>
      <c r="Z187">
        <v>10255030.35</v>
      </c>
      <c r="AA187">
        <v>10422269.48</v>
      </c>
      <c r="AB187">
        <v>10601179.859999999</v>
      </c>
      <c r="AC187">
        <v>10792631.09</v>
      </c>
      <c r="AD187">
        <v>10951834.25</v>
      </c>
      <c r="AE187">
        <v>11110615.689999999</v>
      </c>
      <c r="AF187">
        <v>11270370.369999999</v>
      </c>
      <c r="AG187">
        <v>11429049.68</v>
      </c>
      <c r="AH187">
        <v>11585388.560000001</v>
      </c>
      <c r="AI187">
        <v>11746600.32</v>
      </c>
      <c r="AJ187">
        <v>11907657.49</v>
      </c>
      <c r="AK187">
        <v>12071167.82</v>
      </c>
      <c r="AL187">
        <v>12235496.130000001</v>
      </c>
      <c r="AM187">
        <v>12400559.130000001</v>
      </c>
      <c r="AN187">
        <v>12545313.65</v>
      </c>
      <c r="AO187">
        <v>12685293.91</v>
      </c>
      <c r="AP187">
        <v>12819547.17</v>
      </c>
      <c r="AQ187">
        <v>12951332.859999999</v>
      </c>
      <c r="AR187">
        <v>13079665.75</v>
      </c>
      <c r="AS187">
        <v>13221280.949999999</v>
      </c>
      <c r="AT187">
        <v>13368146.810000001</v>
      </c>
      <c r="AU187">
        <v>13518082.43</v>
      </c>
      <c r="AV187">
        <v>13670669.34</v>
      </c>
      <c r="AW187">
        <v>13832078.220000001</v>
      </c>
    </row>
    <row r="188" spans="2:49" x14ac:dyDescent="0.25">
      <c r="B188" t="s">
        <v>472</v>
      </c>
      <c r="C188">
        <v>156021257.172526</v>
      </c>
      <c r="D188">
        <v>158526228.92293701</v>
      </c>
      <c r="E188">
        <v>161115633.90000001</v>
      </c>
      <c r="F188">
        <v>162344407.5</v>
      </c>
      <c r="G188">
        <v>154603098.69999999</v>
      </c>
      <c r="H188">
        <v>144120244.69999999</v>
      </c>
      <c r="I188">
        <v>145401883.80000001</v>
      </c>
      <c r="J188">
        <v>141313830.59999999</v>
      </c>
      <c r="K188">
        <v>134692723.69999999</v>
      </c>
      <c r="L188">
        <v>128987433.3</v>
      </c>
      <c r="M188">
        <v>127517233.2</v>
      </c>
      <c r="N188">
        <v>127709362.90000001</v>
      </c>
      <c r="O188">
        <v>125531361.5</v>
      </c>
      <c r="P188">
        <v>122442447.5</v>
      </c>
      <c r="Q188">
        <v>116144119.40000001</v>
      </c>
      <c r="R188">
        <v>111468930.3</v>
      </c>
      <c r="S188">
        <v>107141615.59999999</v>
      </c>
      <c r="T188">
        <v>108946938.09999999</v>
      </c>
      <c r="U188">
        <v>111219247.3</v>
      </c>
      <c r="V188">
        <v>114096534.59999999</v>
      </c>
      <c r="W188">
        <v>114570297.7</v>
      </c>
      <c r="X188">
        <v>114290683.09999999</v>
      </c>
      <c r="Y188">
        <v>113820117.8</v>
      </c>
      <c r="Z188">
        <v>113831334.5</v>
      </c>
      <c r="AA188">
        <v>114142548.90000001</v>
      </c>
      <c r="AB188">
        <v>114796033.90000001</v>
      </c>
      <c r="AC188">
        <v>115727266.40000001</v>
      </c>
      <c r="AD188">
        <v>115976500.3</v>
      </c>
      <c r="AE188">
        <v>116316384.3</v>
      </c>
      <c r="AF188">
        <v>116425131.7</v>
      </c>
      <c r="AG188">
        <v>116807055.59999999</v>
      </c>
      <c r="AH188">
        <v>117195126</v>
      </c>
      <c r="AI188">
        <v>117787204.3</v>
      </c>
      <c r="AJ188">
        <v>118388291.59999999</v>
      </c>
      <c r="AK188">
        <v>119021713.09999999</v>
      </c>
      <c r="AL188">
        <v>119693363.2</v>
      </c>
      <c r="AM188">
        <v>120368469.59999999</v>
      </c>
      <c r="AN188">
        <v>121291929.2</v>
      </c>
      <c r="AO188">
        <v>122205046.40000001</v>
      </c>
      <c r="AP188">
        <v>123069380.90000001</v>
      </c>
      <c r="AQ188">
        <v>123909759.90000001</v>
      </c>
      <c r="AR188">
        <v>124710135.5</v>
      </c>
      <c r="AS188">
        <v>125703126.8</v>
      </c>
      <c r="AT188">
        <v>126682105.5</v>
      </c>
      <c r="AU188">
        <v>127650672.09999999</v>
      </c>
      <c r="AV188">
        <v>128613508.5</v>
      </c>
      <c r="AW188">
        <v>129635641.59999999</v>
      </c>
    </row>
    <row r="189" spans="2:49" x14ac:dyDescent="0.25">
      <c r="B189" t="s">
        <v>473</v>
      </c>
      <c r="C189">
        <v>50816086.547106199</v>
      </c>
      <c r="D189">
        <v>51631955.253548898</v>
      </c>
      <c r="E189">
        <v>52460922.850000001</v>
      </c>
      <c r="F189">
        <v>52147974.579999998</v>
      </c>
      <c r="G189">
        <v>50301940.420000002</v>
      </c>
      <c r="H189">
        <v>46098195.920000002</v>
      </c>
      <c r="I189">
        <v>46512837.909999996</v>
      </c>
      <c r="J189">
        <v>46254992.840000004</v>
      </c>
      <c r="K189">
        <v>44107581.539999999</v>
      </c>
      <c r="L189">
        <v>42311850.82</v>
      </c>
      <c r="M189">
        <v>41247587.460000001</v>
      </c>
      <c r="N189">
        <v>40395743.619999997</v>
      </c>
      <c r="O189">
        <v>40945980.969999999</v>
      </c>
      <c r="P189">
        <v>41836497.659999996</v>
      </c>
      <c r="Q189">
        <v>41675397.450000003</v>
      </c>
      <c r="R189">
        <v>41221547.549999997</v>
      </c>
      <c r="S189">
        <v>41016817.009999998</v>
      </c>
      <c r="T189">
        <v>38419343.75</v>
      </c>
      <c r="U189">
        <v>35879425.659999996</v>
      </c>
      <c r="V189">
        <v>33750810.689999998</v>
      </c>
      <c r="W189">
        <v>33354469.469999999</v>
      </c>
      <c r="X189">
        <v>33248368.739999998</v>
      </c>
      <c r="Y189">
        <v>33394968.420000002</v>
      </c>
      <c r="Z189">
        <v>33605253.850000001</v>
      </c>
      <c r="AA189">
        <v>33772198.240000002</v>
      </c>
      <c r="AB189">
        <v>33903060.630000003</v>
      </c>
      <c r="AC189">
        <v>34026257.759999998</v>
      </c>
      <c r="AD189">
        <v>34073982.619999997</v>
      </c>
      <c r="AE189">
        <v>34129580.060000002</v>
      </c>
      <c r="AF189">
        <v>34197756.590000004</v>
      </c>
      <c r="AG189">
        <v>34265212.119999997</v>
      </c>
      <c r="AH189">
        <v>34339447.789999999</v>
      </c>
      <c r="AI189">
        <v>34560734.829999998</v>
      </c>
      <c r="AJ189">
        <v>34797872.710000001</v>
      </c>
      <c r="AK189">
        <v>35050177.32</v>
      </c>
      <c r="AL189">
        <v>35305361.789999999</v>
      </c>
      <c r="AM189">
        <v>35563778.240000002</v>
      </c>
      <c r="AN189">
        <v>35579664.630000003</v>
      </c>
      <c r="AO189">
        <v>35575953.039999999</v>
      </c>
      <c r="AP189">
        <v>35557216.740000002</v>
      </c>
      <c r="AQ189">
        <v>35534249.689999998</v>
      </c>
      <c r="AR189">
        <v>35506554.560000002</v>
      </c>
      <c r="AS189">
        <v>36241138.079999998</v>
      </c>
      <c r="AT189">
        <v>37074199.520000003</v>
      </c>
      <c r="AU189">
        <v>37914745.829999998</v>
      </c>
      <c r="AV189">
        <v>38750461.020000003</v>
      </c>
      <c r="AW189">
        <v>39593132.740000002</v>
      </c>
    </row>
    <row r="190" spans="2:49" x14ac:dyDescent="0.25">
      <c r="B190" t="s">
        <v>474</v>
      </c>
      <c r="C190">
        <v>392773953.478827</v>
      </c>
      <c r="D190">
        <v>399080066.34826499</v>
      </c>
      <c r="E190">
        <v>405531640.80000001</v>
      </c>
      <c r="F190">
        <v>402746744.30000001</v>
      </c>
      <c r="G190">
        <v>384617999.5</v>
      </c>
      <c r="H190">
        <v>364036614.80000001</v>
      </c>
      <c r="I190">
        <v>362505532</v>
      </c>
      <c r="J190">
        <v>353093491.89999998</v>
      </c>
      <c r="K190">
        <v>338206114.39999998</v>
      </c>
      <c r="L190">
        <v>327084945.69999999</v>
      </c>
      <c r="M190">
        <v>321150492.69999999</v>
      </c>
      <c r="N190">
        <v>317592018.80000001</v>
      </c>
      <c r="O190">
        <v>310385442.10000002</v>
      </c>
      <c r="P190">
        <v>303070557.19999999</v>
      </c>
      <c r="Q190">
        <v>291287121.60000002</v>
      </c>
      <c r="R190">
        <v>282323529</v>
      </c>
      <c r="S190">
        <v>273039159.5</v>
      </c>
      <c r="T190">
        <v>269201500</v>
      </c>
      <c r="U190">
        <v>266185862.90000001</v>
      </c>
      <c r="V190">
        <v>264129178.69999999</v>
      </c>
      <c r="W190">
        <v>261175542.5</v>
      </c>
      <c r="X190">
        <v>257574325.59999999</v>
      </c>
      <c r="Y190">
        <v>254751809.5</v>
      </c>
      <c r="Z190">
        <v>252639951.59999999</v>
      </c>
      <c r="AA190">
        <v>250908397.09999999</v>
      </c>
      <c r="AB190">
        <v>249597711.30000001</v>
      </c>
      <c r="AC190">
        <v>248639069.80000001</v>
      </c>
      <c r="AD190">
        <v>246922096</v>
      </c>
      <c r="AE190">
        <v>245233101.09999999</v>
      </c>
      <c r="AF190">
        <v>243324099.5</v>
      </c>
      <c r="AG190">
        <v>241700516.09999999</v>
      </c>
      <c r="AH190">
        <v>240045227.80000001</v>
      </c>
      <c r="AI190">
        <v>238928400.30000001</v>
      </c>
      <c r="AJ190">
        <v>237902808.19999999</v>
      </c>
      <c r="AK190">
        <v>236983294.80000001</v>
      </c>
      <c r="AL190">
        <v>236151502.09999999</v>
      </c>
      <c r="AM190">
        <v>235374300.59999999</v>
      </c>
      <c r="AN190">
        <v>234510691.80000001</v>
      </c>
      <c r="AO190">
        <v>233625904.19999999</v>
      </c>
      <c r="AP190">
        <v>232696369.69999999</v>
      </c>
      <c r="AQ190">
        <v>231769830.59999999</v>
      </c>
      <c r="AR190">
        <v>230831073</v>
      </c>
      <c r="AS190">
        <v>230895095.09999999</v>
      </c>
      <c r="AT190">
        <v>231075678.90000001</v>
      </c>
      <c r="AU190">
        <v>231288422</v>
      </c>
      <c r="AV190">
        <v>231529979.80000001</v>
      </c>
      <c r="AW190">
        <v>231899295.40000001</v>
      </c>
    </row>
    <row r="191" spans="2:49" x14ac:dyDescent="0.25">
      <c r="B191" t="s">
        <v>475</v>
      </c>
      <c r="C191">
        <v>42122345.501310803</v>
      </c>
      <c r="D191">
        <v>42798633.383193001</v>
      </c>
      <c r="E191">
        <v>43485779.289999999</v>
      </c>
      <c r="F191">
        <v>42381296.719999999</v>
      </c>
      <c r="G191">
        <v>37986432.82</v>
      </c>
      <c r="H191">
        <v>32741807.579999998</v>
      </c>
      <c r="I191">
        <v>32719826.120000001</v>
      </c>
      <c r="J191">
        <v>31374399.98</v>
      </c>
      <c r="K191">
        <v>29562172.870000001</v>
      </c>
      <c r="L191">
        <v>29333732.140000001</v>
      </c>
      <c r="M191">
        <v>28901673.91</v>
      </c>
      <c r="N191">
        <v>28286662.510000002</v>
      </c>
      <c r="O191">
        <v>23748992.129999999</v>
      </c>
      <c r="P191">
        <v>20192262</v>
      </c>
      <c r="Q191">
        <v>17143311.530000001</v>
      </c>
      <c r="R191">
        <v>14533559.460000001</v>
      </c>
      <c r="S191">
        <v>12278728.869999999</v>
      </c>
      <c r="T191">
        <v>11440238.74</v>
      </c>
      <c r="U191">
        <v>10967359.17</v>
      </c>
      <c r="V191">
        <v>10685954.859999999</v>
      </c>
      <c r="W191">
        <v>10622315.060000001</v>
      </c>
      <c r="X191">
        <v>10565144.09</v>
      </c>
      <c r="Y191">
        <v>10684751.039999999</v>
      </c>
      <c r="Z191">
        <v>10827403.439999999</v>
      </c>
      <c r="AA191">
        <v>10974280.800000001</v>
      </c>
      <c r="AB191">
        <v>11135045.439999999</v>
      </c>
      <c r="AC191">
        <v>11310053.859999999</v>
      </c>
      <c r="AD191">
        <v>11454157</v>
      </c>
      <c r="AE191">
        <v>11598892.539999999</v>
      </c>
      <c r="AF191">
        <v>11745461.539999999</v>
      </c>
      <c r="AG191">
        <v>11891684.369999999</v>
      </c>
      <c r="AH191">
        <v>12036215.02</v>
      </c>
      <c r="AI191">
        <v>12186180.949999999</v>
      </c>
      <c r="AJ191">
        <v>12336488</v>
      </c>
      <c r="AK191">
        <v>12489701.98</v>
      </c>
      <c r="AL191">
        <v>12644136.67</v>
      </c>
      <c r="AM191">
        <v>12799659.029999999</v>
      </c>
      <c r="AN191">
        <v>12935137.710000001</v>
      </c>
      <c r="AO191">
        <v>13065980.689999999</v>
      </c>
      <c r="AP191">
        <v>13191179.130000001</v>
      </c>
      <c r="AQ191">
        <v>13313988.59</v>
      </c>
      <c r="AR191">
        <v>13433426.33</v>
      </c>
      <c r="AS191">
        <v>13566228.26</v>
      </c>
      <c r="AT191">
        <v>13704333.6</v>
      </c>
      <c r="AU191">
        <v>13845553.68</v>
      </c>
      <c r="AV191">
        <v>13989481.560000001</v>
      </c>
      <c r="AW191">
        <v>14142437.98</v>
      </c>
    </row>
    <row r="192" spans="2:49" x14ac:dyDescent="0.25">
      <c r="B192" t="s">
        <v>476</v>
      </c>
      <c r="C192">
        <v>261896523.70399499</v>
      </c>
      <c r="D192">
        <v>266101357.10489401</v>
      </c>
      <c r="E192">
        <v>270417915.5</v>
      </c>
      <c r="F192">
        <v>270331851.10000002</v>
      </c>
      <c r="G192">
        <v>260184125.59999999</v>
      </c>
      <c r="H192">
        <v>250543017.69999999</v>
      </c>
      <c r="I192">
        <v>249675373.69999999</v>
      </c>
      <c r="J192">
        <v>243446299.59999999</v>
      </c>
      <c r="K192">
        <v>234502588.69999999</v>
      </c>
      <c r="L192">
        <v>227105200.69999999</v>
      </c>
      <c r="M192">
        <v>224134681.90000001</v>
      </c>
      <c r="N192">
        <v>223350052.69999999</v>
      </c>
      <c r="O192">
        <v>220373132.09999999</v>
      </c>
      <c r="P192">
        <v>216129945.09999999</v>
      </c>
      <c r="Q192">
        <v>208455153.09999999</v>
      </c>
      <c r="R192">
        <v>203475952.09999999</v>
      </c>
      <c r="S192">
        <v>197518993.40000001</v>
      </c>
      <c r="T192">
        <v>197792966.90000001</v>
      </c>
      <c r="U192">
        <v>198046949.90000001</v>
      </c>
      <c r="V192">
        <v>198663813.40000001</v>
      </c>
      <c r="W192">
        <v>196769046.19999999</v>
      </c>
      <c r="X192">
        <v>194012579.30000001</v>
      </c>
      <c r="Y192">
        <v>191439598</v>
      </c>
      <c r="Z192">
        <v>189551959.30000001</v>
      </c>
      <c r="AA192">
        <v>188082856.59999999</v>
      </c>
      <c r="AB192">
        <v>187027571.30000001</v>
      </c>
      <c r="AC192">
        <v>186284303</v>
      </c>
      <c r="AD192">
        <v>184854326.19999999</v>
      </c>
      <c r="AE192">
        <v>183421567.80000001</v>
      </c>
      <c r="AF192">
        <v>181731989.69999999</v>
      </c>
      <c r="AG192">
        <v>180315085.09999999</v>
      </c>
      <c r="AH192">
        <v>178842740.40000001</v>
      </c>
      <c r="AI192">
        <v>177647741.80000001</v>
      </c>
      <c r="AJ192">
        <v>176511870.90000001</v>
      </c>
      <c r="AK192">
        <v>175451882.90000001</v>
      </c>
      <c r="AL192">
        <v>174470261.69999999</v>
      </c>
      <c r="AM192">
        <v>173532592.80000001</v>
      </c>
      <c r="AN192">
        <v>172803143.59999999</v>
      </c>
      <c r="AO192">
        <v>172080103.40000001</v>
      </c>
      <c r="AP192">
        <v>171335177.09999999</v>
      </c>
      <c r="AQ192">
        <v>170599472.40000001</v>
      </c>
      <c r="AR192">
        <v>169859190.30000001</v>
      </c>
      <c r="AS192">
        <v>169338445.59999999</v>
      </c>
      <c r="AT192">
        <v>168835321.09999999</v>
      </c>
      <c r="AU192">
        <v>168356616.40000001</v>
      </c>
      <c r="AV192">
        <v>167909344.40000001</v>
      </c>
      <c r="AW192">
        <v>167565677.69999999</v>
      </c>
    </row>
    <row r="193" spans="2:49" x14ac:dyDescent="0.25">
      <c r="B193" t="s">
        <v>477</v>
      </c>
      <c r="C193">
        <v>88755084.273521304</v>
      </c>
      <c r="D193">
        <v>90180075.860178098</v>
      </c>
      <c r="E193">
        <v>91627946</v>
      </c>
      <c r="F193">
        <v>90033596.450000003</v>
      </c>
      <c r="G193">
        <v>86447441.090000004</v>
      </c>
      <c r="H193">
        <v>80751789.620000005</v>
      </c>
      <c r="I193">
        <v>80110332.209999904</v>
      </c>
      <c r="J193">
        <v>78272792.25</v>
      </c>
      <c r="K193">
        <v>74141352.840000004</v>
      </c>
      <c r="L193">
        <v>70646012.849999994</v>
      </c>
      <c r="M193">
        <v>68114136.930000007</v>
      </c>
      <c r="N193">
        <v>65955303.590000004</v>
      </c>
      <c r="O193">
        <v>66263317.899999999</v>
      </c>
      <c r="P193">
        <v>66748350.140000001</v>
      </c>
      <c r="Q193">
        <v>65688656.990000002</v>
      </c>
      <c r="R193">
        <v>64314017.43</v>
      </c>
      <c r="S193">
        <v>63241437.159999996</v>
      </c>
      <c r="T193">
        <v>59968294.369999997</v>
      </c>
      <c r="U193">
        <v>57171553.859999999</v>
      </c>
      <c r="V193">
        <v>54779410.399999999</v>
      </c>
      <c r="W193">
        <v>53784181.229999997</v>
      </c>
      <c r="X193">
        <v>52996602.270000003</v>
      </c>
      <c r="Y193">
        <v>52627460.509999998</v>
      </c>
      <c r="Z193">
        <v>52260588.799999997</v>
      </c>
      <c r="AA193">
        <v>51851259.759999998</v>
      </c>
      <c r="AB193">
        <v>51435094.579999998</v>
      </c>
      <c r="AC193">
        <v>51044712.950000003</v>
      </c>
      <c r="AD193">
        <v>50613612.759999998</v>
      </c>
      <c r="AE193">
        <v>50212640.770000003</v>
      </c>
      <c r="AF193">
        <v>49846648.25</v>
      </c>
      <c r="AG193">
        <v>49493746.670000002</v>
      </c>
      <c r="AH193">
        <v>49166272.359999999</v>
      </c>
      <c r="AI193">
        <v>49094477.560000002</v>
      </c>
      <c r="AJ193">
        <v>49054449.240000002</v>
      </c>
      <c r="AK193">
        <v>49041709.909999996</v>
      </c>
      <c r="AL193">
        <v>49037103.780000001</v>
      </c>
      <c r="AM193">
        <v>49042048.82</v>
      </c>
      <c r="AN193">
        <v>48772410.450000003</v>
      </c>
      <c r="AO193">
        <v>48479820.090000004</v>
      </c>
      <c r="AP193">
        <v>48170013.460000001</v>
      </c>
      <c r="AQ193">
        <v>47856369.630000003</v>
      </c>
      <c r="AR193">
        <v>47538456.359999999</v>
      </c>
      <c r="AS193">
        <v>47990421.270000003</v>
      </c>
      <c r="AT193">
        <v>48536024.200000003</v>
      </c>
      <c r="AU193">
        <v>49086251.899999999</v>
      </c>
      <c r="AV193">
        <v>49631153.859999999</v>
      </c>
      <c r="AW193">
        <v>50191179.710000001</v>
      </c>
    </row>
    <row r="194" spans="2:49" x14ac:dyDescent="0.25">
      <c r="B194" t="s">
        <v>478</v>
      </c>
      <c r="C194">
        <v>419119515.24800497</v>
      </c>
      <c r="D194">
        <v>425848614.63336003</v>
      </c>
      <c r="E194">
        <v>432732246.89999998</v>
      </c>
      <c r="F194">
        <v>430260238.69999999</v>
      </c>
      <c r="G194">
        <v>411486396.89999998</v>
      </c>
      <c r="H194">
        <v>388083232.89999998</v>
      </c>
      <c r="I194">
        <v>387443670.69999999</v>
      </c>
      <c r="J194">
        <v>378657869.69999999</v>
      </c>
      <c r="K194">
        <v>363115596.69999999</v>
      </c>
      <c r="L194">
        <v>351679082.10000002</v>
      </c>
      <c r="M194">
        <v>345716352.30000001</v>
      </c>
      <c r="N194">
        <v>342440274.30000001</v>
      </c>
      <c r="O194">
        <v>335397634.80000001</v>
      </c>
      <c r="P194">
        <v>328938337.89999998</v>
      </c>
      <c r="Q194">
        <v>317367379.19999999</v>
      </c>
      <c r="R194">
        <v>308684819.39999998</v>
      </c>
      <c r="S194">
        <v>299348216.5</v>
      </c>
      <c r="T194">
        <v>295774822.89999998</v>
      </c>
      <c r="U194">
        <v>292874616.69999999</v>
      </c>
      <c r="V194">
        <v>291199430.10000002</v>
      </c>
      <c r="W194">
        <v>288283937.10000002</v>
      </c>
      <c r="X194">
        <v>284783108.89999998</v>
      </c>
      <c r="Y194">
        <v>281932940.30000001</v>
      </c>
      <c r="Z194">
        <v>279961484.69999999</v>
      </c>
      <c r="AA194">
        <v>278407545.89999998</v>
      </c>
      <c r="AB194">
        <v>277309197.39999998</v>
      </c>
      <c r="AC194">
        <v>276604366.80000001</v>
      </c>
      <c r="AD194">
        <v>275125276.80000001</v>
      </c>
      <c r="AE194">
        <v>273697562.89999998</v>
      </c>
      <c r="AF194">
        <v>272069881.5</v>
      </c>
      <c r="AG194">
        <v>270744084.39999998</v>
      </c>
      <c r="AH194">
        <v>269409776.30000001</v>
      </c>
      <c r="AI194">
        <v>268639958.5</v>
      </c>
      <c r="AJ194">
        <v>267968659.69999999</v>
      </c>
      <c r="AK194">
        <v>267425659.5</v>
      </c>
      <c r="AL194">
        <v>266978919.69999999</v>
      </c>
      <c r="AM194">
        <v>266591871.5</v>
      </c>
      <c r="AN194">
        <v>266075205.90000001</v>
      </c>
      <c r="AO194">
        <v>265548846.30000001</v>
      </c>
      <c r="AP194">
        <v>264979229.5</v>
      </c>
      <c r="AQ194">
        <v>264425178.19999999</v>
      </c>
      <c r="AR194">
        <v>263852577.90000001</v>
      </c>
      <c r="AS194">
        <v>264288413.5</v>
      </c>
      <c r="AT194">
        <v>264842553.90000001</v>
      </c>
      <c r="AU194">
        <v>265426511.5</v>
      </c>
      <c r="AV194">
        <v>266040107.30000001</v>
      </c>
      <c r="AW194">
        <v>266834530.69999999</v>
      </c>
    </row>
    <row r="195" spans="2:49" x14ac:dyDescent="0.25">
      <c r="B195" t="s">
        <v>479</v>
      </c>
      <c r="C195">
        <v>255.88316116441601</v>
      </c>
      <c r="D195">
        <v>259.991448084664</v>
      </c>
      <c r="E195">
        <v>264.9747868</v>
      </c>
      <c r="F195">
        <v>270.98823040000002</v>
      </c>
      <c r="G195">
        <v>272.24541169999998</v>
      </c>
      <c r="H195">
        <v>261.58078740000002</v>
      </c>
      <c r="I195">
        <v>270.70294760000002</v>
      </c>
      <c r="J195">
        <v>272.47062849999998</v>
      </c>
      <c r="K195">
        <v>269.19788940000001</v>
      </c>
      <c r="L195">
        <v>265.15069640000002</v>
      </c>
      <c r="M195">
        <v>263.16587980000003</v>
      </c>
      <c r="N195">
        <v>260.50871819999998</v>
      </c>
      <c r="O195">
        <v>252.75801419999999</v>
      </c>
      <c r="P195">
        <v>248.75700670000001</v>
      </c>
      <c r="Q195">
        <v>243.4428413</v>
      </c>
      <c r="R195">
        <v>235.9846014</v>
      </c>
      <c r="S195">
        <v>229.26066270000001</v>
      </c>
      <c r="T195">
        <v>225.2275975</v>
      </c>
      <c r="U195">
        <v>221.0793965</v>
      </c>
      <c r="V195">
        <v>216.9132788</v>
      </c>
      <c r="W195">
        <v>223.2160341</v>
      </c>
      <c r="X195">
        <v>230.26399720000001</v>
      </c>
      <c r="Y195">
        <v>230.08134699999999</v>
      </c>
      <c r="Z195">
        <v>230.5681735</v>
      </c>
      <c r="AA195">
        <v>231.39083009999999</v>
      </c>
      <c r="AB195">
        <v>232.15965739999999</v>
      </c>
      <c r="AC195">
        <v>233.11811040000001</v>
      </c>
      <c r="AD195">
        <v>229.9250873</v>
      </c>
      <c r="AE195">
        <v>226.94772029999999</v>
      </c>
      <c r="AF195">
        <v>225.52206620000001</v>
      </c>
      <c r="AG195">
        <v>223.3495356</v>
      </c>
      <c r="AH195">
        <v>221.26769590000001</v>
      </c>
      <c r="AI195">
        <v>219.57754679999999</v>
      </c>
      <c r="AJ195">
        <v>217.94381630000001</v>
      </c>
      <c r="AK195">
        <v>216.36849359999999</v>
      </c>
      <c r="AL195">
        <v>214.89230989999999</v>
      </c>
      <c r="AM195">
        <v>213.44707450000001</v>
      </c>
      <c r="AN195">
        <v>212.02956169999999</v>
      </c>
      <c r="AO195">
        <v>210.59493209999999</v>
      </c>
      <c r="AP195">
        <v>209.14610970000001</v>
      </c>
      <c r="AQ195">
        <v>207.70730990000001</v>
      </c>
      <c r="AR195">
        <v>206.26622499999999</v>
      </c>
      <c r="AS195">
        <v>205.52809450000001</v>
      </c>
      <c r="AT195">
        <v>204.77019820000001</v>
      </c>
      <c r="AU195">
        <v>203.99676830000001</v>
      </c>
      <c r="AV195">
        <v>203.20694320000001</v>
      </c>
      <c r="AW195">
        <v>202.46437159999999</v>
      </c>
    </row>
    <row r="196" spans="2:49" x14ac:dyDescent="0.25">
      <c r="B196" t="s">
        <v>480</v>
      </c>
      <c r="C196">
        <v>5.5705789795526002</v>
      </c>
      <c r="D196">
        <v>5.6600164269241402</v>
      </c>
      <c r="E196">
        <v>5.7508898210000003</v>
      </c>
      <c r="F196">
        <v>5.783402154</v>
      </c>
      <c r="G196">
        <v>4.9956807129999996</v>
      </c>
      <c r="H196">
        <v>4.2339004500000001</v>
      </c>
      <c r="I196">
        <v>4.490819729</v>
      </c>
      <c r="J196">
        <v>4.3609165890000003</v>
      </c>
      <c r="K196">
        <v>4.1425753350000001</v>
      </c>
      <c r="L196">
        <v>4.3558708849999999</v>
      </c>
      <c r="M196">
        <v>4.504937784</v>
      </c>
      <c r="N196">
        <v>4.6164405469999998</v>
      </c>
      <c r="O196">
        <v>3.8491027529999999</v>
      </c>
      <c r="P196">
        <v>3.2869839289999998</v>
      </c>
      <c r="Q196">
        <v>2.848168823</v>
      </c>
      <c r="R196">
        <v>2.5598717440000001</v>
      </c>
      <c r="S196">
        <v>2.3657576730000001</v>
      </c>
      <c r="T196">
        <v>2.3165680690000001</v>
      </c>
      <c r="U196">
        <v>2.3350786050000001</v>
      </c>
      <c r="V196">
        <v>2.3902099020000001</v>
      </c>
      <c r="W196">
        <v>2.441034143</v>
      </c>
      <c r="X196">
        <v>2.489315736</v>
      </c>
      <c r="Y196">
        <v>2.523445771</v>
      </c>
      <c r="Z196">
        <v>2.5578347730000002</v>
      </c>
      <c r="AA196">
        <v>2.5925898379999999</v>
      </c>
      <c r="AB196">
        <v>2.6306215869999998</v>
      </c>
      <c r="AC196">
        <v>2.6722276109999998</v>
      </c>
      <c r="AD196">
        <v>2.7058673459999998</v>
      </c>
      <c r="AE196">
        <v>2.7395573560000002</v>
      </c>
      <c r="AF196">
        <v>2.7736225349999999</v>
      </c>
      <c r="AG196">
        <v>2.8075228110000001</v>
      </c>
      <c r="AH196">
        <v>2.8409578049999999</v>
      </c>
      <c r="AI196">
        <v>2.8757485250000001</v>
      </c>
      <c r="AJ196">
        <v>2.91065174</v>
      </c>
      <c r="AK196">
        <v>2.9463034659999998</v>
      </c>
      <c r="AL196">
        <v>2.9822727480000002</v>
      </c>
      <c r="AM196">
        <v>3.0185415249999998</v>
      </c>
      <c r="AN196">
        <v>3.0497854370000002</v>
      </c>
      <c r="AO196">
        <v>3.0798762220000002</v>
      </c>
      <c r="AP196">
        <v>3.1085759149999999</v>
      </c>
      <c r="AQ196">
        <v>3.1366986099999998</v>
      </c>
      <c r="AR196">
        <v>3.1640200369999998</v>
      </c>
      <c r="AS196">
        <v>3.1947163619999999</v>
      </c>
      <c r="AT196">
        <v>3.2267236459999999</v>
      </c>
      <c r="AU196">
        <v>3.2595348820000001</v>
      </c>
      <c r="AV196">
        <v>3.2930716420000001</v>
      </c>
      <c r="AW196">
        <v>3.3288585899999998</v>
      </c>
    </row>
    <row r="197" spans="2:49" x14ac:dyDescent="0.25">
      <c r="B197" t="s">
        <v>481</v>
      </c>
      <c r="C197">
        <v>5.5705789795526002</v>
      </c>
      <c r="D197">
        <v>5.6600164269241402</v>
      </c>
      <c r="E197">
        <v>5.7508898210000003</v>
      </c>
      <c r="F197">
        <v>5.783402154</v>
      </c>
      <c r="G197">
        <v>4.9956807129999996</v>
      </c>
      <c r="H197">
        <v>4.2339004500000001</v>
      </c>
      <c r="I197">
        <v>4.490819729</v>
      </c>
      <c r="J197">
        <v>4.3609165890000003</v>
      </c>
      <c r="K197">
        <v>4.1425753350000001</v>
      </c>
      <c r="L197">
        <v>4.3558708849999999</v>
      </c>
      <c r="M197">
        <v>4.504937784</v>
      </c>
      <c r="N197">
        <v>4.6164405469999998</v>
      </c>
      <c r="O197">
        <v>3.8491027529999999</v>
      </c>
      <c r="P197">
        <v>3.2869839289999998</v>
      </c>
      <c r="Q197">
        <v>2.848168823</v>
      </c>
      <c r="R197">
        <v>2.5598717440000001</v>
      </c>
      <c r="S197">
        <v>2.3657576730000001</v>
      </c>
      <c r="T197">
        <v>2.3165680690000001</v>
      </c>
      <c r="U197">
        <v>2.3350786050000001</v>
      </c>
      <c r="V197">
        <v>2.3902099020000001</v>
      </c>
      <c r="W197">
        <v>2.441034143</v>
      </c>
      <c r="X197">
        <v>2.489315736</v>
      </c>
      <c r="Y197">
        <v>2.523445771</v>
      </c>
      <c r="Z197">
        <v>2.5578347730000002</v>
      </c>
      <c r="AA197">
        <v>2.5925898379999999</v>
      </c>
      <c r="AB197">
        <v>2.6306215869999998</v>
      </c>
      <c r="AC197">
        <v>2.6722276109999998</v>
      </c>
      <c r="AD197">
        <v>2.7058673459999998</v>
      </c>
      <c r="AE197">
        <v>2.7395573560000002</v>
      </c>
      <c r="AF197">
        <v>2.7736225349999999</v>
      </c>
      <c r="AG197">
        <v>2.8075228110000001</v>
      </c>
      <c r="AH197">
        <v>2.8409578049999999</v>
      </c>
      <c r="AI197">
        <v>2.8757485250000001</v>
      </c>
      <c r="AJ197">
        <v>2.91065174</v>
      </c>
      <c r="AK197">
        <v>2.9463034659999998</v>
      </c>
      <c r="AL197">
        <v>2.9822727480000002</v>
      </c>
      <c r="AM197">
        <v>3.0185415249999998</v>
      </c>
      <c r="AN197">
        <v>3.0497854370000002</v>
      </c>
      <c r="AO197">
        <v>3.0798762220000002</v>
      </c>
      <c r="AP197">
        <v>3.1085759149999999</v>
      </c>
      <c r="AQ197">
        <v>3.1366986099999998</v>
      </c>
      <c r="AR197">
        <v>3.1640200369999998</v>
      </c>
      <c r="AS197">
        <v>3.1947163619999999</v>
      </c>
      <c r="AT197">
        <v>3.2267236459999999</v>
      </c>
      <c r="AU197">
        <v>3.2595348820000001</v>
      </c>
      <c r="AV197">
        <v>3.2930716420000001</v>
      </c>
      <c r="AW197">
        <v>3.3288585899999998</v>
      </c>
    </row>
    <row r="198" spans="2:49" x14ac:dyDescent="0.25">
      <c r="B198" t="s">
        <v>482</v>
      </c>
      <c r="C198">
        <v>82.165927612137295</v>
      </c>
      <c r="D198">
        <v>83.485128157272499</v>
      </c>
      <c r="E198">
        <v>84.830519929999994</v>
      </c>
      <c r="F198">
        <v>84.886889210000007</v>
      </c>
      <c r="G198">
        <v>81.686728450000004</v>
      </c>
      <c r="H198">
        <v>78.675184900000005</v>
      </c>
      <c r="I198">
        <v>78.483665560000006</v>
      </c>
      <c r="J198">
        <v>76.582292719999998</v>
      </c>
      <c r="K198">
        <v>73.80302725</v>
      </c>
      <c r="L198">
        <v>71.525090640000002</v>
      </c>
      <c r="M198">
        <v>70.681032380000005</v>
      </c>
      <c r="N198">
        <v>70.54429931</v>
      </c>
      <c r="O198">
        <v>69.708990990000004</v>
      </c>
      <c r="P198">
        <v>68.450250499999996</v>
      </c>
      <c r="Q198">
        <v>66.069886550000007</v>
      </c>
      <c r="R198">
        <v>64.567010980000006</v>
      </c>
      <c r="S198">
        <v>62.764853610000003</v>
      </c>
      <c r="T198">
        <v>62.617087560000002</v>
      </c>
      <c r="U198">
        <v>62.456353849999999</v>
      </c>
      <c r="V198">
        <v>62.437934679999998</v>
      </c>
      <c r="W198">
        <v>61.928023340000003</v>
      </c>
      <c r="X198">
        <v>61.169862639999998</v>
      </c>
      <c r="Y198">
        <v>60.375660359999998</v>
      </c>
      <c r="Z198">
        <v>59.789740559999998</v>
      </c>
      <c r="AA198">
        <v>59.335885470000001</v>
      </c>
      <c r="AB198">
        <v>59.01300011</v>
      </c>
      <c r="AC198">
        <v>58.79075727</v>
      </c>
      <c r="AD198">
        <v>58.32781997</v>
      </c>
      <c r="AE198">
        <v>57.863477490000001</v>
      </c>
      <c r="AF198">
        <v>57.326928629999998</v>
      </c>
      <c r="AG198">
        <v>56.869393530000004</v>
      </c>
      <c r="AH198">
        <v>56.394494979999997</v>
      </c>
      <c r="AI198">
        <v>56.026610359999999</v>
      </c>
      <c r="AJ198">
        <v>55.678984419999999</v>
      </c>
      <c r="AK198">
        <v>55.355542610000001</v>
      </c>
      <c r="AL198">
        <v>55.056300989999997</v>
      </c>
      <c r="AM198">
        <v>54.770829059999997</v>
      </c>
      <c r="AN198">
        <v>54.539849619999998</v>
      </c>
      <c r="AO198">
        <v>54.308888490000001</v>
      </c>
      <c r="AP198">
        <v>54.07027076</v>
      </c>
      <c r="AQ198">
        <v>53.834189189999996</v>
      </c>
      <c r="AR198">
        <v>53.596233789999999</v>
      </c>
      <c r="AS198">
        <v>53.438216699999998</v>
      </c>
      <c r="AT198">
        <v>53.28588096</v>
      </c>
      <c r="AU198">
        <v>53.141059800000001</v>
      </c>
      <c r="AV198">
        <v>53.006037710000001</v>
      </c>
      <c r="AW198">
        <v>52.903873330000003</v>
      </c>
    </row>
    <row r="199" spans="2:49" x14ac:dyDescent="0.25">
      <c r="B199" t="s">
        <v>483</v>
      </c>
      <c r="C199">
        <v>0.67805251130835598</v>
      </c>
      <c r="D199">
        <v>0.68893886369971102</v>
      </c>
      <c r="E199">
        <v>0.66735271709999999</v>
      </c>
      <c r="F199">
        <v>1.0011635510000001</v>
      </c>
      <c r="G199">
        <v>1.2859669890000001</v>
      </c>
      <c r="H199">
        <v>1.550895927</v>
      </c>
      <c r="I199">
        <v>1.860379695</v>
      </c>
      <c r="J199">
        <v>2.1331698160000001</v>
      </c>
      <c r="K199">
        <v>2.3654011619999999</v>
      </c>
      <c r="L199">
        <v>2.5953868280000001</v>
      </c>
      <c r="M199">
        <v>2.8667752200000001</v>
      </c>
      <c r="N199">
        <v>3.1650174299999998</v>
      </c>
      <c r="O199">
        <v>3.18784497</v>
      </c>
      <c r="P199">
        <v>3.193170619</v>
      </c>
      <c r="Q199">
        <v>3.1467324809999999</v>
      </c>
      <c r="R199">
        <v>3.1425013069999999</v>
      </c>
      <c r="S199">
        <v>3.1247930930000001</v>
      </c>
      <c r="T199">
        <v>3.2959692020000002</v>
      </c>
      <c r="U199">
        <v>3.4621775349999999</v>
      </c>
      <c r="V199">
        <v>3.6324470299999998</v>
      </c>
      <c r="W199">
        <v>3.7147189190000001</v>
      </c>
      <c r="X199">
        <v>3.7807160770000001</v>
      </c>
      <c r="Y199">
        <v>3.7274957880000001</v>
      </c>
      <c r="Z199">
        <v>3.6872259879999998</v>
      </c>
      <c r="AA199">
        <v>3.6551677979999999</v>
      </c>
      <c r="AB199">
        <v>3.6317661559999999</v>
      </c>
      <c r="AC199">
        <v>3.6146606170000002</v>
      </c>
      <c r="AD199">
        <v>3.5774575139999998</v>
      </c>
      <c r="AE199">
        <v>3.5401621649999999</v>
      </c>
      <c r="AF199">
        <v>3.5038488029999999</v>
      </c>
      <c r="AG199">
        <v>3.4686317739999999</v>
      </c>
      <c r="AH199">
        <v>3.4323074010000001</v>
      </c>
      <c r="AI199">
        <v>3.4079377430000002</v>
      </c>
      <c r="AJ199">
        <v>3.3849097960000001</v>
      </c>
      <c r="AK199">
        <v>3.3634645000000001</v>
      </c>
      <c r="AL199">
        <v>3.3425177439999998</v>
      </c>
      <c r="AM199">
        <v>3.3225082869999998</v>
      </c>
      <c r="AN199">
        <v>3.3187024580000002</v>
      </c>
      <c r="AO199">
        <v>3.31528935</v>
      </c>
      <c r="AP199">
        <v>3.3118210609999998</v>
      </c>
      <c r="AQ199">
        <v>3.3089431409999999</v>
      </c>
      <c r="AR199">
        <v>3.3064109899999998</v>
      </c>
      <c r="AS199">
        <v>3.3131018069999998</v>
      </c>
      <c r="AT199">
        <v>3.3204307040000001</v>
      </c>
      <c r="AU199">
        <v>3.3285277130000002</v>
      </c>
      <c r="AV199">
        <v>3.3375544160000001</v>
      </c>
      <c r="AW199">
        <v>3.3489913929999999</v>
      </c>
    </row>
    <row r="200" spans="2:49" x14ac:dyDescent="0.25">
      <c r="B200" t="s">
        <v>484</v>
      </c>
      <c r="C200">
        <v>82.165927612137295</v>
      </c>
      <c r="D200">
        <v>83.485128157272499</v>
      </c>
      <c r="E200">
        <v>84.830519929999994</v>
      </c>
      <c r="F200">
        <v>84.886889210000007</v>
      </c>
      <c r="G200">
        <v>81.686728450000004</v>
      </c>
      <c r="H200">
        <v>78.675184900000005</v>
      </c>
      <c r="I200">
        <v>78.483665560000006</v>
      </c>
      <c r="J200">
        <v>76.582292719999998</v>
      </c>
      <c r="K200">
        <v>73.80302725</v>
      </c>
      <c r="L200">
        <v>71.525090640000002</v>
      </c>
      <c r="M200">
        <v>70.681032380000005</v>
      </c>
      <c r="N200">
        <v>70.54429931</v>
      </c>
      <c r="O200">
        <v>69.708990990000004</v>
      </c>
      <c r="P200">
        <v>68.450250499999996</v>
      </c>
      <c r="Q200">
        <v>66.069886550000007</v>
      </c>
      <c r="R200">
        <v>64.567010980000006</v>
      </c>
      <c r="S200">
        <v>62.764853610000003</v>
      </c>
      <c r="T200">
        <v>62.617087560000002</v>
      </c>
      <c r="U200">
        <v>62.456353849999999</v>
      </c>
      <c r="V200">
        <v>62.437934679999998</v>
      </c>
      <c r="W200">
        <v>61.928023340000003</v>
      </c>
      <c r="X200">
        <v>61.169862639999998</v>
      </c>
      <c r="Y200">
        <v>60.375660359999998</v>
      </c>
      <c r="Z200">
        <v>59.789740559999998</v>
      </c>
      <c r="AA200">
        <v>59.335885470000001</v>
      </c>
      <c r="AB200">
        <v>59.01300011</v>
      </c>
      <c r="AC200">
        <v>58.79075727</v>
      </c>
      <c r="AD200">
        <v>58.32781997</v>
      </c>
      <c r="AE200">
        <v>57.863477490000001</v>
      </c>
      <c r="AF200">
        <v>57.326928629999998</v>
      </c>
      <c r="AG200">
        <v>56.869393530000004</v>
      </c>
      <c r="AH200">
        <v>56.394494979999997</v>
      </c>
      <c r="AI200">
        <v>56.026610359999999</v>
      </c>
      <c r="AJ200">
        <v>55.678984419999999</v>
      </c>
      <c r="AK200">
        <v>55.355542610000001</v>
      </c>
      <c r="AL200">
        <v>55.056300989999997</v>
      </c>
      <c r="AM200">
        <v>54.770829059999997</v>
      </c>
      <c r="AN200">
        <v>54.539849619999998</v>
      </c>
      <c r="AO200">
        <v>54.308888490000001</v>
      </c>
      <c r="AP200">
        <v>54.07027076</v>
      </c>
      <c r="AQ200">
        <v>53.834189189999996</v>
      </c>
      <c r="AR200">
        <v>53.596233789999999</v>
      </c>
      <c r="AS200">
        <v>53.438216699999998</v>
      </c>
      <c r="AT200">
        <v>53.28588096</v>
      </c>
      <c r="AU200">
        <v>53.141059800000001</v>
      </c>
      <c r="AV200">
        <v>53.006037710000001</v>
      </c>
      <c r="AW200">
        <v>52.903873330000003</v>
      </c>
    </row>
    <row r="201" spans="2:49" x14ac:dyDescent="0.25">
      <c r="B201" t="s">
        <v>485</v>
      </c>
      <c r="C201">
        <v>0.67805251130835598</v>
      </c>
      <c r="D201">
        <v>0.68893886369971102</v>
      </c>
      <c r="E201">
        <v>0.66735271709999999</v>
      </c>
      <c r="F201">
        <v>1.0011635510000001</v>
      </c>
      <c r="G201">
        <v>1.2859669890000001</v>
      </c>
      <c r="H201">
        <v>1.550895927</v>
      </c>
      <c r="I201">
        <v>1.860379695</v>
      </c>
      <c r="J201">
        <v>2.1331698160000001</v>
      </c>
      <c r="K201">
        <v>2.3654011619999999</v>
      </c>
      <c r="L201">
        <v>2.5953868280000001</v>
      </c>
      <c r="M201">
        <v>2.8667752200000001</v>
      </c>
      <c r="N201">
        <v>3.1650174299999998</v>
      </c>
      <c r="O201">
        <v>3.18784497</v>
      </c>
      <c r="P201">
        <v>3.193170619</v>
      </c>
      <c r="Q201">
        <v>3.1467324809999999</v>
      </c>
      <c r="R201">
        <v>3.1425013069999999</v>
      </c>
      <c r="S201">
        <v>3.1247930930000001</v>
      </c>
      <c r="T201">
        <v>3.2959692020000002</v>
      </c>
      <c r="U201">
        <v>3.4621775349999999</v>
      </c>
      <c r="V201">
        <v>3.6324470299999998</v>
      </c>
      <c r="W201">
        <v>3.7147189190000001</v>
      </c>
      <c r="X201">
        <v>3.7807160770000001</v>
      </c>
      <c r="Y201">
        <v>3.7274957880000001</v>
      </c>
      <c r="Z201">
        <v>3.6872259879999998</v>
      </c>
      <c r="AA201">
        <v>3.6551677979999999</v>
      </c>
      <c r="AB201">
        <v>3.6317661559999999</v>
      </c>
      <c r="AC201">
        <v>3.6146606170000002</v>
      </c>
      <c r="AD201">
        <v>3.5774575139999998</v>
      </c>
      <c r="AE201">
        <v>3.5401621649999999</v>
      </c>
      <c r="AF201">
        <v>3.5038488029999999</v>
      </c>
      <c r="AG201">
        <v>3.4686317739999999</v>
      </c>
      <c r="AH201">
        <v>3.4323074010000001</v>
      </c>
      <c r="AI201">
        <v>3.4079377430000002</v>
      </c>
      <c r="AJ201">
        <v>3.3849097960000001</v>
      </c>
      <c r="AK201">
        <v>3.3634645000000001</v>
      </c>
      <c r="AL201">
        <v>3.3425177439999998</v>
      </c>
      <c r="AM201">
        <v>3.3225082869999998</v>
      </c>
      <c r="AN201">
        <v>3.3187024580000002</v>
      </c>
      <c r="AO201">
        <v>3.31528935</v>
      </c>
      <c r="AP201">
        <v>3.3118210609999998</v>
      </c>
      <c r="AQ201">
        <v>3.3089431409999999</v>
      </c>
      <c r="AR201">
        <v>3.3064109899999998</v>
      </c>
      <c r="AS201">
        <v>3.3131018069999998</v>
      </c>
      <c r="AT201">
        <v>3.3204307040000001</v>
      </c>
      <c r="AU201">
        <v>3.3285277130000002</v>
      </c>
      <c r="AV201">
        <v>3.3375544160000001</v>
      </c>
      <c r="AW201">
        <v>3.3489913929999999</v>
      </c>
    </row>
    <row r="202" spans="2:49" x14ac:dyDescent="0.25">
      <c r="B202" t="s">
        <v>486</v>
      </c>
      <c r="C202">
        <v>114.221490567207</v>
      </c>
      <c r="D202">
        <v>116.055353544252</v>
      </c>
      <c r="E202">
        <v>118.4711975</v>
      </c>
      <c r="F202">
        <v>123.1292361</v>
      </c>
      <c r="G202">
        <v>128.09122099999999</v>
      </c>
      <c r="H202">
        <v>123.1610606</v>
      </c>
      <c r="I202">
        <v>130.18095299999999</v>
      </c>
      <c r="J202">
        <v>132.83640070000001</v>
      </c>
      <c r="K202">
        <v>132.99785180000001</v>
      </c>
      <c r="L202">
        <v>131.3385519</v>
      </c>
      <c r="M202">
        <v>129.78200960000001</v>
      </c>
      <c r="N202">
        <v>126.81522339999999</v>
      </c>
      <c r="O202">
        <v>120.68716569999999</v>
      </c>
      <c r="P202">
        <v>118.0341284</v>
      </c>
      <c r="Q202">
        <v>116.0100509</v>
      </c>
      <c r="R202">
        <v>111.33601729999999</v>
      </c>
      <c r="S202">
        <v>107.3326363</v>
      </c>
      <c r="T202">
        <v>104.4845502</v>
      </c>
      <c r="U202">
        <v>101.23228210000001</v>
      </c>
      <c r="V202">
        <v>97.726934119999996</v>
      </c>
      <c r="W202">
        <v>103.89247640000001</v>
      </c>
      <c r="X202">
        <v>110.92786049999999</v>
      </c>
      <c r="Y202">
        <v>111.0033248</v>
      </c>
      <c r="Z202">
        <v>111.47220419999999</v>
      </c>
      <c r="AA202">
        <v>112.13943500000001</v>
      </c>
      <c r="AB202">
        <v>112.6866246</v>
      </c>
      <c r="AC202">
        <v>113.293344</v>
      </c>
      <c r="AD202">
        <v>109.959676</v>
      </c>
      <c r="AE202">
        <v>106.81803960000001</v>
      </c>
      <c r="AF202">
        <v>105.0740253</v>
      </c>
      <c r="AG202">
        <v>102.56289769999999</v>
      </c>
      <c r="AH202">
        <v>100.14459890000001</v>
      </c>
      <c r="AI202">
        <v>97.870862389999999</v>
      </c>
      <c r="AJ202">
        <v>95.634221780000004</v>
      </c>
      <c r="AK202">
        <v>93.434162040000004</v>
      </c>
      <c r="AL202">
        <v>91.230580500000002</v>
      </c>
      <c r="AM202">
        <v>89.055794430000006</v>
      </c>
      <c r="AN202">
        <v>86.98013254</v>
      </c>
      <c r="AO202">
        <v>84.910592789999995</v>
      </c>
      <c r="AP202">
        <v>82.852717080000005</v>
      </c>
      <c r="AQ202">
        <v>80.808696659999995</v>
      </c>
      <c r="AR202">
        <v>78.773526110000006</v>
      </c>
      <c r="AS202">
        <v>76.901649669999998</v>
      </c>
      <c r="AT202">
        <v>75.011755649999998</v>
      </c>
      <c r="AU202">
        <v>73.105035020000003</v>
      </c>
      <c r="AV202">
        <v>71.177854350000004</v>
      </c>
      <c r="AW202">
        <v>69.244489689999995</v>
      </c>
    </row>
    <row r="203" spans="2:49" x14ac:dyDescent="0.25">
      <c r="B203" t="s">
        <v>487</v>
      </c>
      <c r="C203">
        <v>1.2736350545564401</v>
      </c>
      <c r="D203">
        <v>1.2940836773262701</v>
      </c>
      <c r="E203">
        <v>1.3210217209999999</v>
      </c>
      <c r="F203">
        <v>1.2988896089999999</v>
      </c>
      <c r="G203">
        <v>1.278359464</v>
      </c>
      <c r="H203">
        <v>1.162889625</v>
      </c>
      <c r="I203">
        <v>1.162928545</v>
      </c>
      <c r="J203">
        <v>1.0980301180000001</v>
      </c>
      <c r="K203">
        <v>1.017447234</v>
      </c>
      <c r="L203">
        <v>0.93009630590000003</v>
      </c>
      <c r="M203">
        <v>0.85100736519999998</v>
      </c>
      <c r="N203">
        <v>0.77019649680000002</v>
      </c>
      <c r="O203">
        <v>0.672477985</v>
      </c>
      <c r="P203">
        <v>0.59440820439999997</v>
      </c>
      <c r="Q203">
        <v>0.51746652839999996</v>
      </c>
      <c r="R203">
        <v>0.42763078640000002</v>
      </c>
      <c r="S203">
        <v>0.3403557606</v>
      </c>
      <c r="T203">
        <v>0.53925524970000005</v>
      </c>
      <c r="U203">
        <v>0.71494152980000003</v>
      </c>
      <c r="V203">
        <v>0.86779326879999996</v>
      </c>
      <c r="W203">
        <v>0.79730686689999997</v>
      </c>
      <c r="X203">
        <v>0.71937437299999996</v>
      </c>
      <c r="Y203">
        <v>0.71425002179999997</v>
      </c>
      <c r="Z203">
        <v>0.71161621450000001</v>
      </c>
      <c r="AA203">
        <v>0.71017716769999994</v>
      </c>
      <c r="AB203">
        <v>0.70812104060000003</v>
      </c>
      <c r="AC203">
        <v>0.70638356960000004</v>
      </c>
      <c r="AD203">
        <v>0.70873756399999999</v>
      </c>
      <c r="AE203">
        <v>0.71145985079999996</v>
      </c>
      <c r="AF203">
        <v>0.72206492060000005</v>
      </c>
      <c r="AG203">
        <v>0.72866688840000005</v>
      </c>
      <c r="AH203">
        <v>0.73533891470000001</v>
      </c>
      <c r="AI203">
        <v>0.72684785200000002</v>
      </c>
      <c r="AJ203">
        <v>0.71850556190000003</v>
      </c>
      <c r="AK203">
        <v>0.71031196969999999</v>
      </c>
      <c r="AL203">
        <v>0.7022151244</v>
      </c>
      <c r="AM203">
        <v>0.69422874830000003</v>
      </c>
      <c r="AN203">
        <v>0.70322844259999995</v>
      </c>
      <c r="AO203">
        <v>0.71205548360000004</v>
      </c>
      <c r="AP203">
        <v>0.72075032490000002</v>
      </c>
      <c r="AQ203">
        <v>0.72932976760000001</v>
      </c>
      <c r="AR203">
        <v>0.73774594100000002</v>
      </c>
      <c r="AS203">
        <v>0.74336079379999997</v>
      </c>
      <c r="AT203">
        <v>0.74892635740000002</v>
      </c>
      <c r="AU203">
        <v>0.75444881860000002</v>
      </c>
      <c r="AV203">
        <v>0.75988384639999995</v>
      </c>
      <c r="AW203">
        <v>0.76537891979999995</v>
      </c>
    </row>
    <row r="204" spans="2:49" x14ac:dyDescent="0.25">
      <c r="B204" t="s">
        <v>488</v>
      </c>
      <c r="C204">
        <v>3.4574974609126801</v>
      </c>
      <c r="D204">
        <v>3.51300870100687</v>
      </c>
      <c r="E204">
        <v>3.5861365699999999</v>
      </c>
      <c r="F204">
        <v>3.7071804890000002</v>
      </c>
      <c r="G204">
        <v>3.8361433690000002</v>
      </c>
      <c r="H204">
        <v>3.6691677409999999</v>
      </c>
      <c r="I204">
        <v>3.8582230590000002</v>
      </c>
      <c r="J204">
        <v>4.011930091</v>
      </c>
      <c r="K204">
        <v>4.099599703</v>
      </c>
      <c r="L204">
        <v>4.137536152</v>
      </c>
      <c r="M204">
        <v>4.1835534299999999</v>
      </c>
      <c r="N204">
        <v>4.1875134269999998</v>
      </c>
      <c r="O204">
        <v>4.4522385680000003</v>
      </c>
      <c r="P204">
        <v>4.845755756</v>
      </c>
      <c r="Q204">
        <v>5.2838182070000004</v>
      </c>
      <c r="R204">
        <v>5.6124853449999996</v>
      </c>
      <c r="S204">
        <v>5.9780390890000001</v>
      </c>
      <c r="T204">
        <v>4.4228157599999998</v>
      </c>
      <c r="U204">
        <v>2.9883083250000002</v>
      </c>
      <c r="V204">
        <v>1.6841935240000001</v>
      </c>
      <c r="W204">
        <v>1.702280142</v>
      </c>
      <c r="X204">
        <v>1.7263901150000001</v>
      </c>
      <c r="Y204">
        <v>1.7128071970000001</v>
      </c>
      <c r="Z204">
        <v>1.705298142</v>
      </c>
      <c r="AA204">
        <v>1.7007485419999999</v>
      </c>
      <c r="AB204">
        <v>1.695456415</v>
      </c>
      <c r="AC204">
        <v>1.6909279399999999</v>
      </c>
      <c r="AD204">
        <v>1.667522916</v>
      </c>
      <c r="AE204">
        <v>1.6456404840000001</v>
      </c>
      <c r="AF204">
        <v>1.6521517859999999</v>
      </c>
      <c r="AG204">
        <v>1.642853329</v>
      </c>
      <c r="AH204">
        <v>1.6340862940000001</v>
      </c>
      <c r="AI204">
        <v>1.6280137779999999</v>
      </c>
      <c r="AJ204">
        <v>1.621871662</v>
      </c>
      <c r="AK204">
        <v>1.615667411</v>
      </c>
      <c r="AL204">
        <v>1.61049475</v>
      </c>
      <c r="AM204">
        <v>1.605198854</v>
      </c>
      <c r="AN204">
        <v>1.6026402719999999</v>
      </c>
      <c r="AO204">
        <v>1.5997666399999999</v>
      </c>
      <c r="AP204">
        <v>1.5966741600000001</v>
      </c>
      <c r="AQ204">
        <v>1.5934020659999999</v>
      </c>
      <c r="AR204">
        <v>1.5898481</v>
      </c>
      <c r="AS204">
        <v>2.1789174880000002</v>
      </c>
      <c r="AT204">
        <v>2.7650844999999999</v>
      </c>
      <c r="AU204">
        <v>3.348180358</v>
      </c>
      <c r="AV204">
        <v>3.92779868</v>
      </c>
      <c r="AW204">
        <v>4.5045396579999997</v>
      </c>
    </row>
    <row r="205" spans="2:49" x14ac:dyDescent="0.25">
      <c r="B205" t="s">
        <v>489</v>
      </c>
      <c r="C205">
        <v>5.0750954082325404</v>
      </c>
      <c r="D205">
        <v>5.1565777065978304</v>
      </c>
      <c r="E205">
        <v>5.2639186139999996</v>
      </c>
      <c r="F205">
        <v>5.0302647289999998</v>
      </c>
      <c r="G205">
        <v>4.811616237</v>
      </c>
      <c r="H205">
        <v>4.253984258</v>
      </c>
      <c r="I205">
        <v>4.1345648199999996</v>
      </c>
      <c r="J205">
        <v>4.0522851989999999</v>
      </c>
      <c r="K205">
        <v>3.9030437529999999</v>
      </c>
      <c r="L205">
        <v>3.713032777</v>
      </c>
      <c r="M205">
        <v>3.5388937029999998</v>
      </c>
      <c r="N205">
        <v>3.339069903</v>
      </c>
      <c r="O205">
        <v>2.8095155030000001</v>
      </c>
      <c r="P205">
        <v>2.3633528890000002</v>
      </c>
      <c r="Q205">
        <v>1.9181784319999999</v>
      </c>
      <c r="R205">
        <v>1.423466197</v>
      </c>
      <c r="S205">
        <v>0.93803647680000002</v>
      </c>
      <c r="T205">
        <v>0.74399619939999995</v>
      </c>
      <c r="U205">
        <v>0.5645434734</v>
      </c>
      <c r="V205">
        <v>0.40104053589999999</v>
      </c>
      <c r="W205">
        <v>0.33666269640000002</v>
      </c>
      <c r="X205">
        <v>0.26408989599999999</v>
      </c>
      <c r="Y205">
        <v>0.26418964090000002</v>
      </c>
      <c r="Z205">
        <v>0.26522875680000002</v>
      </c>
      <c r="AA205">
        <v>0.26674248639999998</v>
      </c>
      <c r="AB205">
        <v>0.26795715660000002</v>
      </c>
      <c r="AC205">
        <v>0.26931353419999998</v>
      </c>
      <c r="AD205">
        <v>0.26663350450000001</v>
      </c>
      <c r="AE205">
        <v>0.2642056149</v>
      </c>
      <c r="AF205">
        <v>0.26518693799999998</v>
      </c>
      <c r="AG205">
        <v>0.26434449669999999</v>
      </c>
      <c r="AH205">
        <v>0.26359635879999999</v>
      </c>
      <c r="AI205">
        <v>0.26334761670000001</v>
      </c>
      <c r="AJ205">
        <v>0.26309640109999999</v>
      </c>
      <c r="AK205">
        <v>0.26284406999999999</v>
      </c>
      <c r="AL205">
        <v>0.26271909669999999</v>
      </c>
      <c r="AM205">
        <v>0.26258287600000002</v>
      </c>
      <c r="AN205">
        <v>0.26295836750000001</v>
      </c>
      <c r="AO205">
        <v>0.26329216080000001</v>
      </c>
      <c r="AP205">
        <v>0.26359989029999997</v>
      </c>
      <c r="AQ205">
        <v>0.2638879475</v>
      </c>
      <c r="AR205">
        <v>0.2641392957</v>
      </c>
      <c r="AS205">
        <v>0.26518384029999997</v>
      </c>
      <c r="AT205">
        <v>0.26620703229999998</v>
      </c>
      <c r="AU205">
        <v>0.26721130679999999</v>
      </c>
      <c r="AV205">
        <v>0.26818123370000002</v>
      </c>
      <c r="AW205">
        <v>0.2691690545</v>
      </c>
    </row>
    <row r="206" spans="2:49" x14ac:dyDescent="0.25">
      <c r="B206" t="s">
        <v>490</v>
      </c>
      <c r="C206">
        <v>0.35516190417563898</v>
      </c>
      <c r="D206">
        <v>0.36086414342755202</v>
      </c>
      <c r="E206">
        <v>0.36837600240000001</v>
      </c>
      <c r="F206">
        <v>0.77672087629999997</v>
      </c>
      <c r="G206">
        <v>1.1673337370000001</v>
      </c>
      <c r="H206">
        <v>1.419685509</v>
      </c>
      <c r="I206">
        <v>1.763210358</v>
      </c>
      <c r="J206">
        <v>2.0900927999999999</v>
      </c>
      <c r="K206">
        <v>2.3401329280000001</v>
      </c>
      <c r="L206">
        <v>2.5004767430000001</v>
      </c>
      <c r="M206">
        <v>2.5886633469999998</v>
      </c>
      <c r="N206">
        <v>2.556830658</v>
      </c>
      <c r="O206">
        <v>2.747948601</v>
      </c>
      <c r="P206">
        <v>3.0201320370000002</v>
      </c>
      <c r="Q206">
        <v>3.3226621430000001</v>
      </c>
      <c r="R206">
        <v>3.5585626160000001</v>
      </c>
      <c r="S206">
        <v>3.8196016020000001</v>
      </c>
      <c r="T206">
        <v>3.9341551770000001</v>
      </c>
      <c r="U206">
        <v>4.016108869</v>
      </c>
      <c r="V206">
        <v>4.0700809160000002</v>
      </c>
      <c r="W206">
        <v>4.5914421619999999</v>
      </c>
      <c r="X206">
        <v>5.1686045959999998</v>
      </c>
      <c r="Y206">
        <v>5.5201966479999998</v>
      </c>
      <c r="Z206">
        <v>5.8938289340000001</v>
      </c>
      <c r="AA206">
        <v>6.2823200110000004</v>
      </c>
      <c r="AB206">
        <v>6.5563323569999996</v>
      </c>
      <c r="AC206">
        <v>6.8364120640000001</v>
      </c>
      <c r="AD206">
        <v>7.1852000240000002</v>
      </c>
      <c r="AE206">
        <v>7.5355902610000003</v>
      </c>
      <c r="AF206">
        <v>7.889178051</v>
      </c>
      <c r="AG206">
        <v>8.2601908349999995</v>
      </c>
      <c r="AH206">
        <v>8.6309754919999904</v>
      </c>
      <c r="AI206">
        <v>9.0219472639999996</v>
      </c>
      <c r="AJ206">
        <v>9.4112639799999904</v>
      </c>
      <c r="AK206">
        <v>9.7991108810000007</v>
      </c>
      <c r="AL206">
        <v>10.20118926</v>
      </c>
      <c r="AM206">
        <v>10.60171647</v>
      </c>
      <c r="AN206">
        <v>11.021345480000001</v>
      </c>
      <c r="AO206">
        <v>11.439597060000001</v>
      </c>
      <c r="AP206">
        <v>11.857054639999999</v>
      </c>
      <c r="AQ206">
        <v>12.27396772</v>
      </c>
      <c r="AR206">
        <v>12.689499440000001</v>
      </c>
      <c r="AS206">
        <v>13.1236286</v>
      </c>
      <c r="AT206">
        <v>13.559421950000001</v>
      </c>
      <c r="AU206">
        <v>13.99692125</v>
      </c>
      <c r="AV206">
        <v>14.43522093</v>
      </c>
      <c r="AW206">
        <v>14.877066770000001</v>
      </c>
    </row>
    <row r="207" spans="2:49" x14ac:dyDescent="0.25">
      <c r="B207" t="s">
        <v>491</v>
      </c>
      <c r="C207">
        <v>7.99114284395189E-2</v>
      </c>
      <c r="D207">
        <v>8.1194432271199296E-2</v>
      </c>
      <c r="E207">
        <v>8.2884600500000002E-2</v>
      </c>
      <c r="F207">
        <v>0.11199456739999999</v>
      </c>
      <c r="G207">
        <v>0.15144284860000001</v>
      </c>
      <c r="H207">
        <v>0.18924206090000001</v>
      </c>
      <c r="I207">
        <v>0.25991424060000001</v>
      </c>
      <c r="J207">
        <v>0.35782829109999997</v>
      </c>
      <c r="K207">
        <v>0.48307671549999998</v>
      </c>
      <c r="L207">
        <v>0.64295825630000003</v>
      </c>
      <c r="M207">
        <v>0.85603057520000003</v>
      </c>
      <c r="N207">
        <v>1.126808383</v>
      </c>
      <c r="O207">
        <v>1.2110350409999999</v>
      </c>
      <c r="P207">
        <v>1.3309876759999999</v>
      </c>
      <c r="Q207">
        <v>1.464314246</v>
      </c>
      <c r="R207">
        <v>1.568276794</v>
      </c>
      <c r="S207">
        <v>1.6833180139999999</v>
      </c>
      <c r="T207">
        <v>1.733802362</v>
      </c>
      <c r="U207">
        <v>1.7699197739999999</v>
      </c>
      <c r="V207">
        <v>1.7937055319999999</v>
      </c>
      <c r="W207">
        <v>1.9426470039999999</v>
      </c>
      <c r="X207">
        <v>2.110032023</v>
      </c>
      <c r="Y207">
        <v>2.267869041</v>
      </c>
      <c r="Z207">
        <v>2.4348510440000002</v>
      </c>
      <c r="AA207">
        <v>2.6081245499999999</v>
      </c>
      <c r="AB207">
        <v>2.7836272439999998</v>
      </c>
      <c r="AC207">
        <v>2.9623355120000001</v>
      </c>
      <c r="AD207">
        <v>3.3189864560000002</v>
      </c>
      <c r="AE207">
        <v>3.6731281010000001</v>
      </c>
      <c r="AF207">
        <v>4.0261897859999998</v>
      </c>
      <c r="AG207">
        <v>4.3946650079999996</v>
      </c>
      <c r="AH207">
        <v>4.7611110329999997</v>
      </c>
      <c r="AI207">
        <v>5.1446599620000004</v>
      </c>
      <c r="AJ207">
        <v>5.5262150549999998</v>
      </c>
      <c r="AK207">
        <v>5.9059414380000002</v>
      </c>
      <c r="AL207">
        <v>6.2995846179999999</v>
      </c>
      <c r="AM207">
        <v>6.6914863630000001</v>
      </c>
      <c r="AN207">
        <v>7.1016265460000003</v>
      </c>
      <c r="AO207">
        <v>7.5107832029999999</v>
      </c>
      <c r="AP207">
        <v>7.9193075960000003</v>
      </c>
      <c r="AQ207">
        <v>8.3273543849999996</v>
      </c>
      <c r="AR207">
        <v>8.7343422390000001</v>
      </c>
      <c r="AS207">
        <v>8.9805636799999995</v>
      </c>
      <c r="AT207">
        <v>9.2275766039999905</v>
      </c>
      <c r="AU207">
        <v>9.4754202040000006</v>
      </c>
      <c r="AV207">
        <v>9.7234938100000008</v>
      </c>
      <c r="AW207">
        <v>9.9736551959999904</v>
      </c>
    </row>
    <row r="208" spans="2:49" x14ac:dyDescent="0.25">
      <c r="B208" t="s">
        <v>492</v>
      </c>
      <c r="C208">
        <v>4.4799793836545803</v>
      </c>
      <c r="D208">
        <v>4.5519069017495504</v>
      </c>
      <c r="E208">
        <v>4.6466607959999999</v>
      </c>
      <c r="F208">
        <v>4.5695768660000002</v>
      </c>
      <c r="G208">
        <v>4.4976270669999998</v>
      </c>
      <c r="H208">
        <v>4.0912177529999996</v>
      </c>
      <c r="I208">
        <v>4.0908235260000003</v>
      </c>
      <c r="J208">
        <v>4.0182133310000001</v>
      </c>
      <c r="K208">
        <v>3.8777698620000001</v>
      </c>
      <c r="L208">
        <v>3.6957262480000002</v>
      </c>
      <c r="M208">
        <v>3.5287513399999999</v>
      </c>
      <c r="N208">
        <v>3.3357014660000002</v>
      </c>
      <c r="O208">
        <v>3.5898260569999998</v>
      </c>
      <c r="P208">
        <v>3.9506451739999999</v>
      </c>
      <c r="Q208">
        <v>4.3521443639999999</v>
      </c>
      <c r="R208">
        <v>4.6672865889999997</v>
      </c>
      <c r="S208">
        <v>5.01624129</v>
      </c>
      <c r="T208">
        <v>5.1633086830000003</v>
      </c>
      <c r="U208">
        <v>5.2674277150000002</v>
      </c>
      <c r="V208">
        <v>5.3347356719999999</v>
      </c>
      <c r="W208">
        <v>5.3218252709999998</v>
      </c>
      <c r="X208">
        <v>5.3283814060000001</v>
      </c>
      <c r="Y208">
        <v>5.3171388469999998</v>
      </c>
      <c r="Z208">
        <v>5.3247889620000004</v>
      </c>
      <c r="AA208">
        <v>5.3418836860000001</v>
      </c>
      <c r="AB208">
        <v>5.3631567520000001</v>
      </c>
      <c r="AC208">
        <v>5.3872370549999999</v>
      </c>
      <c r="AD208">
        <v>5.3794064150000001</v>
      </c>
      <c r="AE208">
        <v>5.3769487219999998</v>
      </c>
      <c r="AF208">
        <v>5.3946339800000001</v>
      </c>
      <c r="AG208">
        <v>5.4066234089999998</v>
      </c>
      <c r="AH208">
        <v>5.4208582380000001</v>
      </c>
      <c r="AI208">
        <v>5.4407557469999999</v>
      </c>
      <c r="AJ208">
        <v>5.4609210709999996</v>
      </c>
      <c r="AK208">
        <v>5.4813872440000004</v>
      </c>
      <c r="AL208">
        <v>5.5032915750000004</v>
      </c>
      <c r="AM208">
        <v>5.5252756500000002</v>
      </c>
      <c r="AN208">
        <v>5.55019185</v>
      </c>
      <c r="AO208">
        <v>5.5744530230000002</v>
      </c>
      <c r="AP208">
        <v>5.5983859340000004</v>
      </c>
      <c r="AQ208">
        <v>5.6221244969999997</v>
      </c>
      <c r="AR208">
        <v>5.6453035829999996</v>
      </c>
      <c r="AS208">
        <v>5.67219607</v>
      </c>
      <c r="AT208">
        <v>5.6986873820000001</v>
      </c>
      <c r="AU208">
        <v>5.7248289059999999</v>
      </c>
      <c r="AV208">
        <v>5.7502891209999998</v>
      </c>
      <c r="AW208">
        <v>5.7761876089999999</v>
      </c>
    </row>
    <row r="209" spans="2:49" x14ac:dyDescent="0.25">
      <c r="B209" t="s">
        <v>493</v>
      </c>
      <c r="C209">
        <v>1.4169855567767899</v>
      </c>
      <c r="D209">
        <v>1.4397357182278101</v>
      </c>
      <c r="E209">
        <v>1.4697057</v>
      </c>
      <c r="F209">
        <v>1.7188210770000001</v>
      </c>
      <c r="G209">
        <v>2.011914263</v>
      </c>
      <c r="H209">
        <v>2.176470653</v>
      </c>
      <c r="I209">
        <v>2.588122238</v>
      </c>
      <c r="J209">
        <v>2.8931870059999998</v>
      </c>
      <c r="K209">
        <v>3.1722231779999999</v>
      </c>
      <c r="L209">
        <v>3.4296156710000001</v>
      </c>
      <c r="M209">
        <v>3.7094397899999998</v>
      </c>
      <c r="N209">
        <v>3.9667985350000001</v>
      </c>
      <c r="O209">
        <v>3.6509484419999998</v>
      </c>
      <c r="P209">
        <v>3.442235406</v>
      </c>
      <c r="Q209">
        <v>3.249197616</v>
      </c>
      <c r="R209">
        <v>2.981269261</v>
      </c>
      <c r="S209">
        <v>2.732776308</v>
      </c>
      <c r="T209">
        <v>3.3633255659999999</v>
      </c>
      <c r="U209">
        <v>3.8487275250000001</v>
      </c>
      <c r="V209">
        <v>4.20121068</v>
      </c>
      <c r="W209">
        <v>4.3020329759999996</v>
      </c>
      <c r="X209">
        <v>4.4273154689999998</v>
      </c>
      <c r="Y209">
        <v>4.388232125</v>
      </c>
      <c r="Z209">
        <v>4.3476294329999998</v>
      </c>
      <c r="AA209">
        <v>4.2971395210000001</v>
      </c>
      <c r="AB209">
        <v>4.2749945880000002</v>
      </c>
      <c r="AC209">
        <v>4.2403105249999999</v>
      </c>
      <c r="AD209">
        <v>4.1457532749999997</v>
      </c>
      <c r="AE209">
        <v>4.0520633879999997</v>
      </c>
      <c r="AF209">
        <v>4.0974478870000004</v>
      </c>
      <c r="AG209">
        <v>4.0636243949999997</v>
      </c>
      <c r="AH209">
        <v>4.0291384690000003</v>
      </c>
      <c r="AI209">
        <v>4.0997280250000001</v>
      </c>
      <c r="AJ209">
        <v>4.1484554429999996</v>
      </c>
      <c r="AK209">
        <v>4.1755595650000004</v>
      </c>
      <c r="AL209">
        <v>4.2394588649999996</v>
      </c>
      <c r="AM209">
        <v>4.2860835450000003</v>
      </c>
      <c r="AN209">
        <v>4.2874088009999998</v>
      </c>
      <c r="AO209">
        <v>4.2866285419999999</v>
      </c>
      <c r="AP209">
        <v>4.283999895</v>
      </c>
      <c r="AQ209">
        <v>4.279628776</v>
      </c>
      <c r="AR209">
        <v>4.2732413960000004</v>
      </c>
      <c r="AS209">
        <v>4.2941555029999998</v>
      </c>
      <c r="AT209">
        <v>4.313317316</v>
      </c>
      <c r="AU209">
        <v>4.3307509570000002</v>
      </c>
      <c r="AV209">
        <v>4.3461916499999997</v>
      </c>
      <c r="AW209">
        <v>4.360471843</v>
      </c>
    </row>
    <row r="210" spans="2:49" x14ac:dyDescent="0.25">
      <c r="B210" t="s">
        <v>494</v>
      </c>
      <c r="C210">
        <v>114.221490567207</v>
      </c>
      <c r="D210">
        <v>116.055353544252</v>
      </c>
      <c r="E210">
        <v>118.4711975</v>
      </c>
      <c r="F210">
        <v>123.1292361</v>
      </c>
      <c r="G210">
        <v>128.09122099999999</v>
      </c>
      <c r="H210">
        <v>123.1610606</v>
      </c>
      <c r="I210">
        <v>130.18095299999999</v>
      </c>
      <c r="J210">
        <v>132.83640070000001</v>
      </c>
      <c r="K210">
        <v>132.99785180000001</v>
      </c>
      <c r="L210">
        <v>131.3385519</v>
      </c>
      <c r="M210">
        <v>129.78200960000001</v>
      </c>
      <c r="N210">
        <v>126.81522339999999</v>
      </c>
      <c r="O210">
        <v>120.68716569999999</v>
      </c>
      <c r="P210">
        <v>118.0341284</v>
      </c>
      <c r="Q210">
        <v>116.0100509</v>
      </c>
      <c r="R210">
        <v>111.33601729999999</v>
      </c>
      <c r="S210">
        <v>107.3326363</v>
      </c>
      <c r="T210">
        <v>104.4845502</v>
      </c>
      <c r="U210">
        <v>101.23228210000001</v>
      </c>
      <c r="V210">
        <v>97.726934119999996</v>
      </c>
      <c r="W210">
        <v>103.89247640000001</v>
      </c>
      <c r="X210">
        <v>110.92786049999999</v>
      </c>
      <c r="Y210">
        <v>111.0033248</v>
      </c>
      <c r="Z210">
        <v>111.47220419999999</v>
      </c>
      <c r="AA210">
        <v>112.13943500000001</v>
      </c>
      <c r="AB210">
        <v>112.6866246</v>
      </c>
      <c r="AC210">
        <v>113.293344</v>
      </c>
      <c r="AD210">
        <v>109.959676</v>
      </c>
      <c r="AE210">
        <v>106.81803960000001</v>
      </c>
      <c r="AF210">
        <v>105.0740253</v>
      </c>
      <c r="AG210">
        <v>102.56289769999999</v>
      </c>
      <c r="AH210">
        <v>100.14459890000001</v>
      </c>
      <c r="AI210">
        <v>97.870862389999999</v>
      </c>
      <c r="AJ210">
        <v>95.634221780000004</v>
      </c>
      <c r="AK210">
        <v>93.434162040000004</v>
      </c>
      <c r="AL210">
        <v>91.230580500000002</v>
      </c>
      <c r="AM210">
        <v>89.055794430000006</v>
      </c>
      <c r="AN210">
        <v>86.98013254</v>
      </c>
      <c r="AO210">
        <v>84.910592789999995</v>
      </c>
      <c r="AP210">
        <v>82.852717080000005</v>
      </c>
      <c r="AQ210">
        <v>80.808696659999995</v>
      </c>
      <c r="AR210">
        <v>78.773526110000006</v>
      </c>
      <c r="AS210">
        <v>76.901649669999998</v>
      </c>
      <c r="AT210">
        <v>75.011755649999998</v>
      </c>
      <c r="AU210">
        <v>73.105035020000003</v>
      </c>
      <c r="AV210">
        <v>71.177854350000004</v>
      </c>
      <c r="AW210">
        <v>69.244489689999995</v>
      </c>
    </row>
    <row r="211" spans="2:49" x14ac:dyDescent="0.25">
      <c r="B211" t="s">
        <v>495</v>
      </c>
      <c r="C211">
        <v>1.2736350545564401</v>
      </c>
      <c r="D211">
        <v>1.2940836773262701</v>
      </c>
      <c r="E211">
        <v>1.3210217209999999</v>
      </c>
      <c r="F211">
        <v>1.2988896089999999</v>
      </c>
      <c r="G211">
        <v>1.278359464</v>
      </c>
      <c r="H211">
        <v>1.162889625</v>
      </c>
      <c r="I211">
        <v>1.162928545</v>
      </c>
      <c r="J211">
        <v>1.0980301180000001</v>
      </c>
      <c r="K211">
        <v>1.017447234</v>
      </c>
      <c r="L211">
        <v>0.93009630590000003</v>
      </c>
      <c r="M211">
        <v>0.85100736519999998</v>
      </c>
      <c r="N211">
        <v>0.77019649680000002</v>
      </c>
      <c r="O211">
        <v>0.672477985</v>
      </c>
      <c r="P211">
        <v>0.59440820439999997</v>
      </c>
      <c r="Q211">
        <v>0.51746652839999996</v>
      </c>
      <c r="R211">
        <v>0.42763078640000002</v>
      </c>
      <c r="S211">
        <v>0.3403557606</v>
      </c>
      <c r="T211">
        <v>0.53925524970000005</v>
      </c>
      <c r="U211">
        <v>0.71494152980000003</v>
      </c>
      <c r="V211">
        <v>0.86779326879999996</v>
      </c>
      <c r="W211">
        <v>0.79730686689999997</v>
      </c>
      <c r="X211">
        <v>0.71937437299999996</v>
      </c>
      <c r="Y211">
        <v>0.71425002179999997</v>
      </c>
      <c r="Z211">
        <v>0.71161621450000001</v>
      </c>
      <c r="AA211">
        <v>0.71017716769999994</v>
      </c>
      <c r="AB211">
        <v>0.70812104060000003</v>
      </c>
      <c r="AC211">
        <v>0.70638356960000004</v>
      </c>
      <c r="AD211">
        <v>0.70873756399999999</v>
      </c>
      <c r="AE211">
        <v>0.71145985079999996</v>
      </c>
      <c r="AF211">
        <v>0.72206492060000005</v>
      </c>
      <c r="AG211">
        <v>0.72866688840000005</v>
      </c>
      <c r="AH211">
        <v>0.73533891470000001</v>
      </c>
      <c r="AI211">
        <v>0.72684785200000002</v>
      </c>
      <c r="AJ211">
        <v>0.71850556190000003</v>
      </c>
      <c r="AK211">
        <v>0.71031196969999999</v>
      </c>
      <c r="AL211">
        <v>0.7022151244</v>
      </c>
      <c r="AM211">
        <v>0.69422874830000003</v>
      </c>
      <c r="AN211">
        <v>0.70322844259999995</v>
      </c>
      <c r="AO211">
        <v>0.71205548360000004</v>
      </c>
      <c r="AP211">
        <v>0.72075032490000002</v>
      </c>
      <c r="AQ211">
        <v>0.72932976760000001</v>
      </c>
      <c r="AR211">
        <v>0.73774594100000002</v>
      </c>
      <c r="AS211">
        <v>0.74336079379999997</v>
      </c>
      <c r="AT211">
        <v>0.74892635740000002</v>
      </c>
      <c r="AU211">
        <v>0.75444881860000002</v>
      </c>
      <c r="AV211">
        <v>0.75988384639999995</v>
      </c>
      <c r="AW211">
        <v>0.76537891979999995</v>
      </c>
    </row>
    <row r="212" spans="2:49" x14ac:dyDescent="0.25">
      <c r="B212" t="s">
        <v>496</v>
      </c>
      <c r="C212">
        <v>3.4574974609126801</v>
      </c>
      <c r="D212">
        <v>3.51300870100687</v>
      </c>
      <c r="E212">
        <v>3.5861365699999999</v>
      </c>
      <c r="F212">
        <v>3.7071804890000002</v>
      </c>
      <c r="G212">
        <v>3.8361433690000002</v>
      </c>
      <c r="H212">
        <v>3.6691677409999999</v>
      </c>
      <c r="I212">
        <v>3.8582230590000002</v>
      </c>
      <c r="J212">
        <v>4.011930091</v>
      </c>
      <c r="K212">
        <v>4.099599703</v>
      </c>
      <c r="L212">
        <v>4.137536152</v>
      </c>
      <c r="M212">
        <v>4.1835534299999999</v>
      </c>
      <c r="N212">
        <v>4.1875134269999998</v>
      </c>
      <c r="O212">
        <v>4.4522385680000003</v>
      </c>
      <c r="P212">
        <v>4.845755756</v>
      </c>
      <c r="Q212">
        <v>5.2838182070000004</v>
      </c>
      <c r="R212">
        <v>5.6124853449999996</v>
      </c>
      <c r="S212">
        <v>5.9780390890000001</v>
      </c>
      <c r="T212">
        <v>4.4228157599999998</v>
      </c>
      <c r="U212">
        <v>2.9883083250000002</v>
      </c>
      <c r="V212">
        <v>1.6841935240000001</v>
      </c>
      <c r="W212">
        <v>1.702280142</v>
      </c>
      <c r="X212">
        <v>1.7263901150000001</v>
      </c>
      <c r="Y212">
        <v>1.7128071970000001</v>
      </c>
      <c r="Z212">
        <v>1.705298142</v>
      </c>
      <c r="AA212">
        <v>1.7007485419999999</v>
      </c>
      <c r="AB212">
        <v>1.695456415</v>
      </c>
      <c r="AC212">
        <v>1.6909279399999999</v>
      </c>
      <c r="AD212">
        <v>1.667522916</v>
      </c>
      <c r="AE212">
        <v>1.6456404840000001</v>
      </c>
      <c r="AF212">
        <v>1.6521517859999999</v>
      </c>
      <c r="AG212">
        <v>1.642853329</v>
      </c>
      <c r="AH212">
        <v>1.6340862940000001</v>
      </c>
      <c r="AI212">
        <v>1.6280137779999999</v>
      </c>
      <c r="AJ212">
        <v>1.621871662</v>
      </c>
      <c r="AK212">
        <v>1.615667411</v>
      </c>
      <c r="AL212">
        <v>1.61049475</v>
      </c>
      <c r="AM212">
        <v>1.605198854</v>
      </c>
      <c r="AN212">
        <v>1.6026402719999999</v>
      </c>
      <c r="AO212">
        <v>1.5997666399999999</v>
      </c>
      <c r="AP212">
        <v>1.5966741600000001</v>
      </c>
      <c r="AQ212">
        <v>1.5934020659999999</v>
      </c>
      <c r="AR212">
        <v>1.5898481</v>
      </c>
      <c r="AS212">
        <v>2.1789174880000002</v>
      </c>
      <c r="AT212">
        <v>2.7650844999999999</v>
      </c>
      <c r="AU212">
        <v>3.348180358</v>
      </c>
      <c r="AV212">
        <v>3.92779868</v>
      </c>
      <c r="AW212">
        <v>4.5045396579999997</v>
      </c>
    </row>
    <row r="213" spans="2:49" x14ac:dyDescent="0.25">
      <c r="B213" t="s">
        <v>497</v>
      </c>
      <c r="C213">
        <v>5.0750954082325404</v>
      </c>
      <c r="D213">
        <v>5.1565777065978304</v>
      </c>
      <c r="E213">
        <v>5.2639186139999996</v>
      </c>
      <c r="F213">
        <v>5.0302647289999998</v>
      </c>
      <c r="G213">
        <v>4.811616237</v>
      </c>
      <c r="H213">
        <v>4.253984258</v>
      </c>
      <c r="I213">
        <v>4.1345648199999996</v>
      </c>
      <c r="J213">
        <v>4.0522851989999999</v>
      </c>
      <c r="K213">
        <v>3.9030437529999999</v>
      </c>
      <c r="L213">
        <v>3.713032777</v>
      </c>
      <c r="M213">
        <v>3.5388937029999998</v>
      </c>
      <c r="N213">
        <v>3.339069903</v>
      </c>
      <c r="O213">
        <v>2.8095155030000001</v>
      </c>
      <c r="P213">
        <v>2.3633528890000002</v>
      </c>
      <c r="Q213">
        <v>1.9181784319999999</v>
      </c>
      <c r="R213">
        <v>1.423466197</v>
      </c>
      <c r="S213">
        <v>0.93803647680000002</v>
      </c>
      <c r="T213">
        <v>0.74399619939999995</v>
      </c>
      <c r="U213">
        <v>0.5645434734</v>
      </c>
      <c r="V213">
        <v>0.40104053589999999</v>
      </c>
      <c r="W213">
        <v>0.33666269640000002</v>
      </c>
      <c r="X213">
        <v>0.26408989599999999</v>
      </c>
      <c r="Y213">
        <v>0.26418964090000002</v>
      </c>
      <c r="Z213">
        <v>0.26522875680000002</v>
      </c>
      <c r="AA213">
        <v>0.26674248639999998</v>
      </c>
      <c r="AB213">
        <v>0.26795715660000002</v>
      </c>
      <c r="AC213">
        <v>0.26931353419999998</v>
      </c>
      <c r="AD213">
        <v>0.26663350450000001</v>
      </c>
      <c r="AE213">
        <v>0.2642056149</v>
      </c>
      <c r="AF213">
        <v>0.26518693799999998</v>
      </c>
      <c r="AG213">
        <v>0.26434449669999999</v>
      </c>
      <c r="AH213">
        <v>0.26359635879999999</v>
      </c>
      <c r="AI213">
        <v>0.26334761670000001</v>
      </c>
      <c r="AJ213">
        <v>0.26309640109999999</v>
      </c>
      <c r="AK213">
        <v>0.26284406999999999</v>
      </c>
      <c r="AL213">
        <v>0.26271909669999999</v>
      </c>
      <c r="AM213">
        <v>0.26258287600000002</v>
      </c>
      <c r="AN213">
        <v>0.26295836750000001</v>
      </c>
      <c r="AO213">
        <v>0.26329216080000001</v>
      </c>
      <c r="AP213">
        <v>0.26359989029999997</v>
      </c>
      <c r="AQ213">
        <v>0.2638879475</v>
      </c>
      <c r="AR213">
        <v>0.2641392957</v>
      </c>
      <c r="AS213">
        <v>0.26518384029999997</v>
      </c>
      <c r="AT213">
        <v>0.26620703229999998</v>
      </c>
      <c r="AU213">
        <v>0.26721130679999999</v>
      </c>
      <c r="AV213">
        <v>0.26818123370000002</v>
      </c>
      <c r="AW213">
        <v>0.2691690545</v>
      </c>
    </row>
    <row r="214" spans="2:49" x14ac:dyDescent="0.25">
      <c r="B214" t="s">
        <v>498</v>
      </c>
      <c r="C214">
        <v>0.35516190417563898</v>
      </c>
      <c r="D214">
        <v>0.36086414342755202</v>
      </c>
      <c r="E214">
        <v>0.36837600240000001</v>
      </c>
      <c r="F214">
        <v>0.77672087629999997</v>
      </c>
      <c r="G214">
        <v>1.1673337370000001</v>
      </c>
      <c r="H214">
        <v>1.419685509</v>
      </c>
      <c r="I214">
        <v>1.763210358</v>
      </c>
      <c r="J214">
        <v>2.0900927999999999</v>
      </c>
      <c r="K214">
        <v>2.3401329280000001</v>
      </c>
      <c r="L214">
        <v>2.5004767430000001</v>
      </c>
      <c r="M214">
        <v>2.5886633469999998</v>
      </c>
      <c r="N214">
        <v>2.556830658</v>
      </c>
      <c r="O214">
        <v>2.747948601</v>
      </c>
      <c r="P214">
        <v>3.0201320370000002</v>
      </c>
      <c r="Q214">
        <v>3.3226621430000001</v>
      </c>
      <c r="R214">
        <v>3.5585626160000001</v>
      </c>
      <c r="S214">
        <v>3.8196016020000001</v>
      </c>
      <c r="T214">
        <v>3.9341551770000001</v>
      </c>
      <c r="U214">
        <v>4.016108869</v>
      </c>
      <c r="V214">
        <v>4.0700809160000002</v>
      </c>
      <c r="W214">
        <v>4.5914421619999999</v>
      </c>
      <c r="X214">
        <v>5.1686045959999998</v>
      </c>
      <c r="Y214">
        <v>5.5201966479999998</v>
      </c>
      <c r="Z214">
        <v>5.8938289340000001</v>
      </c>
      <c r="AA214">
        <v>6.2823200110000004</v>
      </c>
      <c r="AB214">
        <v>6.5563323569999996</v>
      </c>
      <c r="AC214">
        <v>6.8364120640000001</v>
      </c>
      <c r="AD214">
        <v>7.1852000240000002</v>
      </c>
      <c r="AE214">
        <v>7.5355902610000003</v>
      </c>
      <c r="AF214">
        <v>7.889178051</v>
      </c>
      <c r="AG214">
        <v>8.2601908349999995</v>
      </c>
      <c r="AH214">
        <v>8.6309754919999904</v>
      </c>
      <c r="AI214">
        <v>9.0219472639999996</v>
      </c>
      <c r="AJ214">
        <v>9.4112639799999904</v>
      </c>
      <c r="AK214">
        <v>9.7991108810000007</v>
      </c>
      <c r="AL214">
        <v>10.20118926</v>
      </c>
      <c r="AM214">
        <v>10.60171647</v>
      </c>
      <c r="AN214">
        <v>11.021345480000001</v>
      </c>
      <c r="AO214">
        <v>11.439597060000001</v>
      </c>
      <c r="AP214">
        <v>11.857054639999999</v>
      </c>
      <c r="AQ214">
        <v>12.27396772</v>
      </c>
      <c r="AR214">
        <v>12.689499440000001</v>
      </c>
      <c r="AS214">
        <v>13.1236286</v>
      </c>
      <c r="AT214">
        <v>13.559421950000001</v>
      </c>
      <c r="AU214">
        <v>13.99692125</v>
      </c>
      <c r="AV214">
        <v>14.43522093</v>
      </c>
      <c r="AW214">
        <v>14.877066770000001</v>
      </c>
    </row>
    <row r="215" spans="2:49" x14ac:dyDescent="0.25">
      <c r="B215" t="s">
        <v>499</v>
      </c>
      <c r="C215">
        <v>7.99114284395189E-2</v>
      </c>
      <c r="D215">
        <v>8.1194432271199296E-2</v>
      </c>
      <c r="E215">
        <v>8.2884600500000002E-2</v>
      </c>
      <c r="F215">
        <v>0.11199456739999999</v>
      </c>
      <c r="G215">
        <v>0.15144284860000001</v>
      </c>
      <c r="H215">
        <v>0.18924206090000001</v>
      </c>
      <c r="I215">
        <v>0.25991424060000001</v>
      </c>
      <c r="J215">
        <v>0.35782829109999997</v>
      </c>
      <c r="K215">
        <v>0.48307671549999998</v>
      </c>
      <c r="L215">
        <v>0.64295825630000003</v>
      </c>
      <c r="M215">
        <v>0.85603057520000003</v>
      </c>
      <c r="N215">
        <v>1.126808383</v>
      </c>
      <c r="O215">
        <v>1.2110350409999999</v>
      </c>
      <c r="P215">
        <v>1.3309876759999999</v>
      </c>
      <c r="Q215">
        <v>1.464314246</v>
      </c>
      <c r="R215">
        <v>1.568276794</v>
      </c>
      <c r="S215">
        <v>1.6833180139999999</v>
      </c>
      <c r="T215">
        <v>1.733802362</v>
      </c>
      <c r="U215">
        <v>1.7699197739999999</v>
      </c>
      <c r="V215">
        <v>1.7937055319999999</v>
      </c>
      <c r="W215">
        <v>1.9426470039999999</v>
      </c>
      <c r="X215">
        <v>2.110032023</v>
      </c>
      <c r="Y215">
        <v>2.267869041</v>
      </c>
      <c r="Z215">
        <v>2.4348510440000002</v>
      </c>
      <c r="AA215">
        <v>2.6081245499999999</v>
      </c>
      <c r="AB215">
        <v>2.7836272439999998</v>
      </c>
      <c r="AC215">
        <v>2.9623355120000001</v>
      </c>
      <c r="AD215">
        <v>3.3189864560000002</v>
      </c>
      <c r="AE215">
        <v>3.6731281010000001</v>
      </c>
      <c r="AF215">
        <v>4.0261897859999998</v>
      </c>
      <c r="AG215">
        <v>4.3946650079999996</v>
      </c>
      <c r="AH215">
        <v>4.7611110329999997</v>
      </c>
      <c r="AI215">
        <v>5.1446599620000004</v>
      </c>
      <c r="AJ215">
        <v>5.5262150549999998</v>
      </c>
      <c r="AK215">
        <v>5.9059414380000002</v>
      </c>
      <c r="AL215">
        <v>6.2995846179999999</v>
      </c>
      <c r="AM215">
        <v>6.6914863630000001</v>
      </c>
      <c r="AN215">
        <v>7.1016265460000003</v>
      </c>
      <c r="AO215">
        <v>7.5107832029999999</v>
      </c>
      <c r="AP215">
        <v>7.9193075960000003</v>
      </c>
      <c r="AQ215">
        <v>8.3273543849999996</v>
      </c>
      <c r="AR215">
        <v>8.7343422390000001</v>
      </c>
      <c r="AS215">
        <v>8.9805636799999995</v>
      </c>
      <c r="AT215">
        <v>9.2275766039999905</v>
      </c>
      <c r="AU215">
        <v>9.4754202040000006</v>
      </c>
      <c r="AV215">
        <v>9.7234938100000008</v>
      </c>
      <c r="AW215">
        <v>9.9736551959999904</v>
      </c>
    </row>
    <row r="216" spans="2:49" x14ac:dyDescent="0.25">
      <c r="B216" t="s">
        <v>500</v>
      </c>
      <c r="C216">
        <v>4.4799793836545803</v>
      </c>
      <c r="D216">
        <v>4.5519069017495504</v>
      </c>
      <c r="E216">
        <v>4.6466607959999999</v>
      </c>
      <c r="F216">
        <v>4.5695768660000002</v>
      </c>
      <c r="G216">
        <v>4.4976270669999998</v>
      </c>
      <c r="H216">
        <v>4.0912177529999996</v>
      </c>
      <c r="I216">
        <v>4.0908235260000003</v>
      </c>
      <c r="J216">
        <v>4.0182133310000001</v>
      </c>
      <c r="K216">
        <v>3.8777698620000001</v>
      </c>
      <c r="L216">
        <v>3.6957262480000002</v>
      </c>
      <c r="M216">
        <v>3.5287513399999999</v>
      </c>
      <c r="N216">
        <v>3.3357014660000002</v>
      </c>
      <c r="O216">
        <v>3.5898260569999998</v>
      </c>
      <c r="P216">
        <v>3.9506451739999999</v>
      </c>
      <c r="Q216">
        <v>4.3521443639999999</v>
      </c>
      <c r="R216">
        <v>4.6672865889999997</v>
      </c>
      <c r="S216">
        <v>5.01624129</v>
      </c>
      <c r="T216">
        <v>5.1633086830000003</v>
      </c>
      <c r="U216">
        <v>5.2674277150000002</v>
      </c>
      <c r="V216">
        <v>5.3347356719999999</v>
      </c>
      <c r="W216">
        <v>5.3218252709999998</v>
      </c>
      <c r="X216">
        <v>5.3283814060000001</v>
      </c>
      <c r="Y216">
        <v>5.3171388469999998</v>
      </c>
      <c r="Z216">
        <v>5.3247889620000004</v>
      </c>
      <c r="AA216">
        <v>5.3418836860000001</v>
      </c>
      <c r="AB216">
        <v>5.3631567520000001</v>
      </c>
      <c r="AC216">
        <v>5.3872370549999999</v>
      </c>
      <c r="AD216">
        <v>5.3794064150000001</v>
      </c>
      <c r="AE216">
        <v>5.3769487219999998</v>
      </c>
      <c r="AF216">
        <v>5.3946339800000001</v>
      </c>
      <c r="AG216">
        <v>5.4066234089999998</v>
      </c>
      <c r="AH216">
        <v>5.4208582380000001</v>
      </c>
      <c r="AI216">
        <v>5.4407557469999999</v>
      </c>
      <c r="AJ216">
        <v>5.4609210709999996</v>
      </c>
      <c r="AK216">
        <v>5.4813872440000004</v>
      </c>
      <c r="AL216">
        <v>5.5032915750000004</v>
      </c>
      <c r="AM216">
        <v>5.5252756500000002</v>
      </c>
      <c r="AN216">
        <v>5.55019185</v>
      </c>
      <c r="AO216">
        <v>5.5744530230000002</v>
      </c>
      <c r="AP216">
        <v>5.5983859340000004</v>
      </c>
      <c r="AQ216">
        <v>5.6221244969999997</v>
      </c>
      <c r="AR216">
        <v>5.6453035829999996</v>
      </c>
      <c r="AS216">
        <v>5.67219607</v>
      </c>
      <c r="AT216">
        <v>5.6986873820000001</v>
      </c>
      <c r="AU216">
        <v>5.7248289059999999</v>
      </c>
      <c r="AV216">
        <v>5.7502891209999998</v>
      </c>
      <c r="AW216">
        <v>5.7761876089999999</v>
      </c>
    </row>
    <row r="217" spans="2:49" x14ac:dyDescent="0.25">
      <c r="B217" t="s">
        <v>501</v>
      </c>
      <c r="C217">
        <v>1.4169855567767899</v>
      </c>
      <c r="D217">
        <v>1.4397357182278101</v>
      </c>
      <c r="E217">
        <v>1.4697057</v>
      </c>
      <c r="F217">
        <v>1.7188210770000001</v>
      </c>
      <c r="G217">
        <v>2.011914263</v>
      </c>
      <c r="H217">
        <v>2.176470653</v>
      </c>
      <c r="I217">
        <v>2.588122238</v>
      </c>
      <c r="J217">
        <v>2.8931870059999998</v>
      </c>
      <c r="K217">
        <v>3.1722231779999999</v>
      </c>
      <c r="L217">
        <v>3.4296156710000001</v>
      </c>
      <c r="M217">
        <v>3.7094397899999998</v>
      </c>
      <c r="N217">
        <v>3.9667985350000001</v>
      </c>
      <c r="O217">
        <v>3.6509484419999998</v>
      </c>
      <c r="P217">
        <v>3.442235406</v>
      </c>
      <c r="Q217">
        <v>3.249197616</v>
      </c>
      <c r="R217">
        <v>2.981269261</v>
      </c>
      <c r="S217">
        <v>2.732776308</v>
      </c>
      <c r="T217">
        <v>3.3633255659999999</v>
      </c>
      <c r="U217">
        <v>3.8487275250000001</v>
      </c>
      <c r="V217">
        <v>4.20121068</v>
      </c>
      <c r="W217">
        <v>4.3020329759999996</v>
      </c>
      <c r="X217">
        <v>4.4273154689999998</v>
      </c>
      <c r="Y217">
        <v>4.388232125</v>
      </c>
      <c r="Z217">
        <v>4.3476294329999998</v>
      </c>
      <c r="AA217">
        <v>4.2971395210000001</v>
      </c>
      <c r="AB217">
        <v>4.2749945880000002</v>
      </c>
      <c r="AC217">
        <v>4.2403105249999999</v>
      </c>
      <c r="AD217">
        <v>4.1457532749999997</v>
      </c>
      <c r="AE217">
        <v>4.0520633879999997</v>
      </c>
      <c r="AF217">
        <v>4.0974478870000004</v>
      </c>
      <c r="AG217">
        <v>4.0636243949999997</v>
      </c>
      <c r="AH217">
        <v>4.0291384690000003</v>
      </c>
      <c r="AI217">
        <v>4.0997280250000001</v>
      </c>
      <c r="AJ217">
        <v>4.1484554429999996</v>
      </c>
      <c r="AK217">
        <v>4.1755595650000004</v>
      </c>
      <c r="AL217">
        <v>4.2394588649999996</v>
      </c>
      <c r="AM217">
        <v>4.2860835450000003</v>
      </c>
      <c r="AN217">
        <v>4.2874088009999998</v>
      </c>
      <c r="AO217">
        <v>4.2866285419999999</v>
      </c>
      <c r="AP217">
        <v>4.283999895</v>
      </c>
      <c r="AQ217">
        <v>4.279628776</v>
      </c>
      <c r="AR217">
        <v>4.2732413960000004</v>
      </c>
      <c r="AS217">
        <v>4.2941555029999998</v>
      </c>
      <c r="AT217">
        <v>4.313317316</v>
      </c>
      <c r="AU217">
        <v>4.3307509570000002</v>
      </c>
      <c r="AV217">
        <v>4.3461916499999997</v>
      </c>
      <c r="AW217">
        <v>4.360471843</v>
      </c>
    </row>
    <row r="218" spans="2:49" x14ac:dyDescent="0.25">
      <c r="B218" t="s">
        <v>502</v>
      </c>
      <c r="C218">
        <v>34.067295461021303</v>
      </c>
      <c r="D218">
        <v>34.614256909026899</v>
      </c>
      <c r="E218">
        <v>35.359228389999998</v>
      </c>
      <c r="F218">
        <v>34.739577009999998</v>
      </c>
      <c r="G218">
        <v>33.259088599999998</v>
      </c>
      <c r="H218">
        <v>31.08534749</v>
      </c>
      <c r="I218">
        <v>30.858092070000001</v>
      </c>
      <c r="J218">
        <v>30.120094269999999</v>
      </c>
      <c r="K218">
        <v>28.441217009999999</v>
      </c>
      <c r="L218">
        <v>27.083144650000001</v>
      </c>
      <c r="M218">
        <v>26.142126619999999</v>
      </c>
      <c r="N218">
        <v>25.390204600000001</v>
      </c>
      <c r="O218">
        <v>25.30984334</v>
      </c>
      <c r="P218">
        <v>25.206314519999999</v>
      </c>
      <c r="Q218">
        <v>24.39734722</v>
      </c>
      <c r="R218">
        <v>23.514950290000002</v>
      </c>
      <c r="S218">
        <v>22.750621410000001</v>
      </c>
      <c r="T218">
        <v>22.279099779999999</v>
      </c>
      <c r="U218">
        <v>22.058272509999998</v>
      </c>
      <c r="V218">
        <v>21.933563370000002</v>
      </c>
      <c r="W218">
        <v>21.63317236</v>
      </c>
      <c r="X218">
        <v>21.35406455</v>
      </c>
      <c r="Y218">
        <v>21.21423442</v>
      </c>
      <c r="Z218">
        <v>21.07015324</v>
      </c>
      <c r="AA218">
        <v>20.90578017</v>
      </c>
      <c r="AB218">
        <v>20.737297770000001</v>
      </c>
      <c r="AC218">
        <v>20.579106540000002</v>
      </c>
      <c r="AD218">
        <v>20.40018259</v>
      </c>
      <c r="AE218">
        <v>20.233021449999999</v>
      </c>
      <c r="AF218">
        <v>20.080995219999998</v>
      </c>
      <c r="AG218">
        <v>19.93339439</v>
      </c>
      <c r="AH218">
        <v>19.796134810000002</v>
      </c>
      <c r="AI218">
        <v>19.760111779999999</v>
      </c>
      <c r="AJ218">
        <v>19.73751777</v>
      </c>
      <c r="AK218">
        <v>19.726433950000001</v>
      </c>
      <c r="AL218">
        <v>19.718885759999999</v>
      </c>
      <c r="AM218">
        <v>19.715411509999999</v>
      </c>
      <c r="AN218">
        <v>19.597859190000001</v>
      </c>
      <c r="AO218">
        <v>19.47065576</v>
      </c>
      <c r="AP218">
        <v>19.33632253</v>
      </c>
      <c r="AQ218">
        <v>19.200527229999999</v>
      </c>
      <c r="AR218">
        <v>19.063188539999999</v>
      </c>
      <c r="AS218">
        <v>18.905068910000001</v>
      </c>
      <c r="AT218">
        <v>18.74320848</v>
      </c>
      <c r="AU218">
        <v>18.578566550000001</v>
      </c>
      <c r="AV218">
        <v>18.41284847</v>
      </c>
      <c r="AW218">
        <v>18.254873360000001</v>
      </c>
    </row>
    <row r="219" spans="2:49" x14ac:dyDescent="0.25">
      <c r="B219" t="s">
        <v>503</v>
      </c>
      <c r="C219">
        <v>1.54983431156195</v>
      </c>
      <c r="D219">
        <v>1.57471740274219</v>
      </c>
      <c r="E219">
        <v>1.608608627</v>
      </c>
      <c r="F219">
        <v>2.5959592109999998</v>
      </c>
      <c r="G219">
        <v>3.4525771170000001</v>
      </c>
      <c r="H219">
        <v>4.1159047989999999</v>
      </c>
      <c r="I219">
        <v>4.9395175690000004</v>
      </c>
      <c r="J219">
        <v>5.6006932330000003</v>
      </c>
      <c r="K219">
        <v>5.9557570469999996</v>
      </c>
      <c r="L219">
        <v>6.2128341310000001</v>
      </c>
      <c r="M219">
        <v>6.3925345739999999</v>
      </c>
      <c r="N219">
        <v>6.4227475160000003</v>
      </c>
      <c r="O219">
        <v>6.5199963829999996</v>
      </c>
      <c r="P219">
        <v>6.6116798330000002</v>
      </c>
      <c r="Q219">
        <v>6.5152727759999998</v>
      </c>
      <c r="R219">
        <v>6.3924324969999997</v>
      </c>
      <c r="S219">
        <v>6.2949680949999998</v>
      </c>
      <c r="T219">
        <v>6.4014483689999997</v>
      </c>
      <c r="U219">
        <v>6.5705880069999996</v>
      </c>
      <c r="V219">
        <v>6.7627533</v>
      </c>
      <c r="W219">
        <v>6.754210176</v>
      </c>
      <c r="X219">
        <v>6.7530230619999996</v>
      </c>
      <c r="Y219">
        <v>6.862576346</v>
      </c>
      <c r="Z219">
        <v>6.9721577410000002</v>
      </c>
      <c r="AA219">
        <v>7.0762898989999998</v>
      </c>
      <c r="AB219">
        <v>7.1825270899999998</v>
      </c>
      <c r="AC219">
        <v>7.2935727669999997</v>
      </c>
      <c r="AD219">
        <v>7.3932810519999999</v>
      </c>
      <c r="AE219">
        <v>7.4965937609999997</v>
      </c>
      <c r="AF219">
        <v>7.6045458149999998</v>
      </c>
      <c r="AG219">
        <v>7.7160992840000002</v>
      </c>
      <c r="AH219">
        <v>7.8315074859999996</v>
      </c>
      <c r="AI219">
        <v>7.871095682</v>
      </c>
      <c r="AJ219">
        <v>7.9161379260000002</v>
      </c>
      <c r="AK219">
        <v>7.9659706449999996</v>
      </c>
      <c r="AL219">
        <v>8.0177353329999903</v>
      </c>
      <c r="AM219">
        <v>8.0714149430000006</v>
      </c>
      <c r="AN219">
        <v>8.1074501730000001</v>
      </c>
      <c r="AO219">
        <v>8.1393668330000004</v>
      </c>
      <c r="AP219">
        <v>8.1681013779999905</v>
      </c>
      <c r="AQ219">
        <v>8.1959752619999904</v>
      </c>
      <c r="AR219">
        <v>8.2229296349999998</v>
      </c>
      <c r="AS219">
        <v>8.2081049250000007</v>
      </c>
      <c r="AT219">
        <v>8.1916314799999999</v>
      </c>
      <c r="AU219">
        <v>8.1738982579999995</v>
      </c>
      <c r="AV219">
        <v>8.1556349350000001</v>
      </c>
      <c r="AW219">
        <v>8.1407632989999996</v>
      </c>
    </row>
    <row r="220" spans="2:49" x14ac:dyDescent="0.25">
      <c r="B220" t="s">
        <v>504</v>
      </c>
      <c r="C220">
        <v>0.19372928894524399</v>
      </c>
      <c r="D220">
        <v>0.196839675342774</v>
      </c>
      <c r="E220">
        <v>0.2010760784</v>
      </c>
      <c r="F220">
        <v>0.1915518859</v>
      </c>
      <c r="G220">
        <v>0.17781833059999999</v>
      </c>
      <c r="H220">
        <v>0.1611484712</v>
      </c>
      <c r="I220">
        <v>0.1551114338</v>
      </c>
      <c r="J220">
        <v>0.1465986748</v>
      </c>
      <c r="K220">
        <v>0.13402684179999999</v>
      </c>
      <c r="L220">
        <v>0.1235612093</v>
      </c>
      <c r="M220">
        <v>0.1154600069</v>
      </c>
      <c r="N220">
        <v>0.1085503308</v>
      </c>
      <c r="O220">
        <v>0.16359468299999999</v>
      </c>
      <c r="P220">
        <v>0.2187265414</v>
      </c>
      <c r="Q220">
        <v>0.26634426890000001</v>
      </c>
      <c r="R220">
        <v>0.30998524620000001</v>
      </c>
      <c r="S220">
        <v>0.35205255660000001</v>
      </c>
      <c r="T220">
        <v>0.32437278069999997</v>
      </c>
      <c r="U220">
        <v>0.30116083669999999</v>
      </c>
      <c r="V220">
        <v>0.27975456949999999</v>
      </c>
      <c r="W220">
        <v>0.35787318969999998</v>
      </c>
      <c r="X220">
        <v>0.43683890219999999</v>
      </c>
      <c r="Y220">
        <v>0.43818383820000001</v>
      </c>
      <c r="Z220">
        <v>0.43947893700000001</v>
      </c>
      <c r="AA220">
        <v>0.4403849829</v>
      </c>
      <c r="AB220">
        <v>0.44123494340000002</v>
      </c>
      <c r="AC220">
        <v>0.44233706719999999</v>
      </c>
      <c r="AD220">
        <v>0.45929160470000002</v>
      </c>
      <c r="AE220">
        <v>0.47642741570000002</v>
      </c>
      <c r="AF220">
        <v>0.4938288797</v>
      </c>
      <c r="AG220">
        <v>0.51155540079999995</v>
      </c>
      <c r="AH220">
        <v>0.52952866330000004</v>
      </c>
      <c r="AI220">
        <v>0.5515879172</v>
      </c>
      <c r="AJ220">
        <v>0.57406855820000002</v>
      </c>
      <c r="AK220">
        <v>0.5969601202</v>
      </c>
      <c r="AL220">
        <v>0.62048337310000001</v>
      </c>
      <c r="AM220">
        <v>0.64424862049999998</v>
      </c>
      <c r="AN220">
        <v>0.66320077050000004</v>
      </c>
      <c r="AO220">
        <v>0.68179322129999997</v>
      </c>
      <c r="AP220">
        <v>0.70008242539999999</v>
      </c>
      <c r="AQ220">
        <v>0.71825388310000005</v>
      </c>
      <c r="AR220">
        <v>0.73629801139999995</v>
      </c>
      <c r="AS220">
        <v>0.75011871500000005</v>
      </c>
      <c r="AT220">
        <v>0.7637819669</v>
      </c>
      <c r="AU220">
        <v>0.77731554719999996</v>
      </c>
      <c r="AV220">
        <v>0.79078311050000005</v>
      </c>
      <c r="AW220">
        <v>0.80456920659999998</v>
      </c>
    </row>
    <row r="221" spans="2:49" x14ac:dyDescent="0.25">
      <c r="B221" t="s">
        <v>505</v>
      </c>
      <c r="C221">
        <v>0.71679836909740502</v>
      </c>
      <c r="D221">
        <v>0.72830679876826598</v>
      </c>
      <c r="E221">
        <v>0.74398149010000003</v>
      </c>
      <c r="F221">
        <v>0.72318574859999996</v>
      </c>
      <c r="G221">
        <v>0.68501748740000001</v>
      </c>
      <c r="H221">
        <v>0.6334509948</v>
      </c>
      <c r="I221">
        <v>0.6221460499</v>
      </c>
      <c r="J221">
        <v>0.61299969030000001</v>
      </c>
      <c r="K221">
        <v>0.58531012429999996</v>
      </c>
      <c r="L221">
        <v>0.56463552750000001</v>
      </c>
      <c r="M221">
        <v>0.5531996267</v>
      </c>
      <c r="N221">
        <v>0.54646401410000001</v>
      </c>
      <c r="O221">
        <v>0.7729153795</v>
      </c>
      <c r="P221">
        <v>0.97992167129999996</v>
      </c>
      <c r="Q221">
        <v>1.1350633210000001</v>
      </c>
      <c r="R221">
        <v>1.2573357999999999</v>
      </c>
      <c r="S221">
        <v>1.358213391</v>
      </c>
      <c r="T221">
        <v>1.168033594</v>
      </c>
      <c r="U221">
        <v>0.99804579589999998</v>
      </c>
      <c r="V221">
        <v>0.83685758200000004</v>
      </c>
      <c r="W221">
        <v>0.84340951740000003</v>
      </c>
      <c r="X221">
        <v>0.85087734049999997</v>
      </c>
      <c r="Y221">
        <v>0.85233781070000003</v>
      </c>
      <c r="Z221">
        <v>0.85369050140000002</v>
      </c>
      <c r="AA221">
        <v>0.85427773240000004</v>
      </c>
      <c r="AB221">
        <v>0.85459214159999997</v>
      </c>
      <c r="AC221">
        <v>0.85538655330000002</v>
      </c>
      <c r="AD221">
        <v>0.84947860549999998</v>
      </c>
      <c r="AE221">
        <v>0.84406131620000002</v>
      </c>
      <c r="AF221">
        <v>0.84037716610000002</v>
      </c>
      <c r="AG221">
        <v>0.8362214349</v>
      </c>
      <c r="AH221">
        <v>0.83250238720000003</v>
      </c>
      <c r="AI221">
        <v>0.83118923850000004</v>
      </c>
      <c r="AJ221">
        <v>0.83044291530000003</v>
      </c>
      <c r="AK221">
        <v>0.83018309079999997</v>
      </c>
      <c r="AL221">
        <v>0.83014391730000003</v>
      </c>
      <c r="AM221">
        <v>0.83027921250000003</v>
      </c>
      <c r="AN221">
        <v>0.82841499060000001</v>
      </c>
      <c r="AO221">
        <v>0.82613915459999998</v>
      </c>
      <c r="AP221">
        <v>0.82355436910000002</v>
      </c>
      <c r="AQ221">
        <v>0.82089935700000005</v>
      </c>
      <c r="AR221">
        <v>0.81816975089999999</v>
      </c>
      <c r="AS221">
        <v>0.81711180390000004</v>
      </c>
      <c r="AT221">
        <v>0.81589000150000002</v>
      </c>
      <c r="AU221">
        <v>0.8145428495</v>
      </c>
      <c r="AV221">
        <v>0.8131429027</v>
      </c>
      <c r="AW221">
        <v>0.81208129370000004</v>
      </c>
    </row>
    <row r="222" spans="2:49" x14ac:dyDescent="0.25">
      <c r="B222" t="s">
        <v>506</v>
      </c>
      <c r="C222">
        <v>0.19372928894524399</v>
      </c>
      <c r="D222">
        <v>0.196839675342774</v>
      </c>
      <c r="E222">
        <v>0.2010760784</v>
      </c>
      <c r="F222">
        <v>0.20318595119999999</v>
      </c>
      <c r="G222">
        <v>0.20007416680000001</v>
      </c>
      <c r="H222">
        <v>0.19233039439999999</v>
      </c>
      <c r="I222">
        <v>0.19636893690000001</v>
      </c>
      <c r="J222">
        <v>0.19686398190000001</v>
      </c>
      <c r="K222">
        <v>0.1909128886</v>
      </c>
      <c r="L222">
        <v>0.1866950738</v>
      </c>
      <c r="M222">
        <v>0.1850501886</v>
      </c>
      <c r="N222">
        <v>0.1845424782</v>
      </c>
      <c r="O222">
        <v>0.21494650470000001</v>
      </c>
      <c r="P222">
        <v>0.24528449760000001</v>
      </c>
      <c r="Q222">
        <v>0.26797670959999997</v>
      </c>
      <c r="R222">
        <v>0.28808430600000001</v>
      </c>
      <c r="S222">
        <v>0.30788564309999999</v>
      </c>
      <c r="T222">
        <v>0.29365637039999998</v>
      </c>
      <c r="U222">
        <v>0.28304857620000001</v>
      </c>
      <c r="V222">
        <v>0.27386627629999999</v>
      </c>
      <c r="W222">
        <v>0.27735856409999998</v>
      </c>
      <c r="X222">
        <v>0.28117529229999999</v>
      </c>
      <c r="Y222">
        <v>0.28544617570000003</v>
      </c>
      <c r="Z222">
        <v>0.28971561550000002</v>
      </c>
      <c r="AA222">
        <v>0.29375631569999999</v>
      </c>
      <c r="AB222">
        <v>0.29776897930000001</v>
      </c>
      <c r="AC222">
        <v>0.30197800749999998</v>
      </c>
      <c r="AD222">
        <v>0.30054848620000002</v>
      </c>
      <c r="AE222">
        <v>0.29928721879999998</v>
      </c>
      <c r="AF222">
        <v>0.29822604139999997</v>
      </c>
      <c r="AG222">
        <v>0.29727953400000001</v>
      </c>
      <c r="AH222">
        <v>0.29648601400000002</v>
      </c>
      <c r="AI222">
        <v>0.29648932410000001</v>
      </c>
      <c r="AJ222">
        <v>0.29669505499999999</v>
      </c>
      <c r="AK222">
        <v>0.29707543089999999</v>
      </c>
      <c r="AL222">
        <v>0.29755434670000003</v>
      </c>
      <c r="AM222">
        <v>0.29809739810000002</v>
      </c>
      <c r="AN222">
        <v>0.29799996499999998</v>
      </c>
      <c r="AO222">
        <v>0.29775317369999998</v>
      </c>
      <c r="AP222">
        <v>0.29739323519999999</v>
      </c>
      <c r="AQ222">
        <v>0.29700586829999998</v>
      </c>
      <c r="AR222">
        <v>0.2965893336</v>
      </c>
      <c r="AS222">
        <v>0.29658602169999998</v>
      </c>
      <c r="AT222">
        <v>0.29652289790000003</v>
      </c>
      <c r="AU222">
        <v>0.29641374390000003</v>
      </c>
      <c r="AV222">
        <v>0.29628481919999999</v>
      </c>
      <c r="AW222">
        <v>0.2962787482</v>
      </c>
    </row>
    <row r="223" spans="2:49" x14ac:dyDescent="0.25">
      <c r="B223" t="s">
        <v>507</v>
      </c>
      <c r="C223">
        <v>0.38745857789048899</v>
      </c>
      <c r="D223">
        <v>0.39367935068554899</v>
      </c>
      <c r="E223">
        <v>0.40215215679999999</v>
      </c>
      <c r="F223">
        <v>0.52063139420000004</v>
      </c>
      <c r="G223">
        <v>0.65680185980000005</v>
      </c>
      <c r="H223">
        <v>0.80890581930000005</v>
      </c>
      <c r="I223">
        <v>1.0581068039999999</v>
      </c>
      <c r="J223">
        <v>1.359031941</v>
      </c>
      <c r="K223">
        <v>1.688516576</v>
      </c>
      <c r="L223">
        <v>2.1154833860000002</v>
      </c>
      <c r="M223">
        <v>2.6864141899999998</v>
      </c>
      <c r="N223">
        <v>3.4323097169999999</v>
      </c>
      <c r="O223">
        <v>3.2096233609999998</v>
      </c>
      <c r="P223">
        <v>2.9830290000000002</v>
      </c>
      <c r="Q223">
        <v>2.67821664</v>
      </c>
      <c r="R223">
        <v>2.3774342609999999</v>
      </c>
      <c r="S223">
        <v>2.1005123989999999</v>
      </c>
      <c r="T223">
        <v>2.1461526200000001</v>
      </c>
      <c r="U223">
        <v>2.212411474</v>
      </c>
      <c r="V223">
        <v>2.2861978770000002</v>
      </c>
      <c r="W223">
        <v>2.379560299</v>
      </c>
      <c r="X223">
        <v>2.4760752460000002</v>
      </c>
      <c r="Y223">
        <v>2.6139581870000002</v>
      </c>
      <c r="Z223">
        <v>2.7527305069999999</v>
      </c>
      <c r="AA223">
        <v>2.8901268600000001</v>
      </c>
      <c r="AB223">
        <v>3.0345783879999999</v>
      </c>
      <c r="AC223">
        <v>3.1818197590000001</v>
      </c>
      <c r="AD223">
        <v>3.2792439789999999</v>
      </c>
      <c r="AE223">
        <v>3.3780560909999999</v>
      </c>
      <c r="AF223">
        <v>3.478814437</v>
      </c>
      <c r="AG223">
        <v>3.585571361</v>
      </c>
      <c r="AH223">
        <v>3.6940726599999998</v>
      </c>
      <c r="AI223">
        <v>3.7606136189999999</v>
      </c>
      <c r="AJ223">
        <v>3.8298571460000002</v>
      </c>
      <c r="AK223">
        <v>3.9015751970000001</v>
      </c>
      <c r="AL223">
        <v>3.9768819149999999</v>
      </c>
      <c r="AM223">
        <v>4.0533769829999997</v>
      </c>
      <c r="AN223">
        <v>4.1167667720000001</v>
      </c>
      <c r="AO223">
        <v>4.1780010279999997</v>
      </c>
      <c r="AP223">
        <v>4.2374984869999999</v>
      </c>
      <c r="AQ223">
        <v>4.2964255339999999</v>
      </c>
      <c r="AR223">
        <v>4.3547388519999997</v>
      </c>
      <c r="AS223">
        <v>4.4454135749999999</v>
      </c>
      <c r="AT223">
        <v>4.5351512789999999</v>
      </c>
      <c r="AU223">
        <v>4.6241121080000003</v>
      </c>
      <c r="AV223">
        <v>4.7126715480000003</v>
      </c>
      <c r="AW223">
        <v>4.8031236560000004</v>
      </c>
    </row>
    <row r="224" spans="2:49" x14ac:dyDescent="0.25">
      <c r="B224" t="s">
        <v>508</v>
      </c>
      <c r="C224">
        <v>34.067295461021303</v>
      </c>
      <c r="D224">
        <v>34.614256909026899</v>
      </c>
      <c r="E224">
        <v>35.359228389999998</v>
      </c>
      <c r="F224">
        <v>34.739577009999998</v>
      </c>
      <c r="G224">
        <v>33.259088599999998</v>
      </c>
      <c r="H224">
        <v>31.08534749</v>
      </c>
      <c r="I224">
        <v>30.858092070000001</v>
      </c>
      <c r="J224">
        <v>30.120094269999999</v>
      </c>
      <c r="K224">
        <v>28.441217009999999</v>
      </c>
      <c r="L224">
        <v>27.083144650000001</v>
      </c>
      <c r="M224">
        <v>26.142126619999999</v>
      </c>
      <c r="N224">
        <v>25.390204600000001</v>
      </c>
      <c r="O224">
        <v>25.30984334</v>
      </c>
      <c r="P224">
        <v>25.206314519999999</v>
      </c>
      <c r="Q224">
        <v>24.39734722</v>
      </c>
      <c r="R224">
        <v>23.514950290000002</v>
      </c>
      <c r="S224">
        <v>22.750621410000001</v>
      </c>
      <c r="T224">
        <v>22.279099779999999</v>
      </c>
      <c r="U224">
        <v>22.058272509999998</v>
      </c>
      <c r="V224">
        <v>21.933563370000002</v>
      </c>
      <c r="W224">
        <v>21.63317236</v>
      </c>
      <c r="X224">
        <v>21.35406455</v>
      </c>
      <c r="Y224">
        <v>21.21423442</v>
      </c>
      <c r="Z224">
        <v>21.07015324</v>
      </c>
      <c r="AA224">
        <v>20.90578017</v>
      </c>
      <c r="AB224">
        <v>20.737297770000001</v>
      </c>
      <c r="AC224">
        <v>20.579106540000002</v>
      </c>
      <c r="AD224">
        <v>20.40018259</v>
      </c>
      <c r="AE224">
        <v>20.233021449999999</v>
      </c>
      <c r="AF224">
        <v>20.080995219999998</v>
      </c>
      <c r="AG224">
        <v>19.93339439</v>
      </c>
      <c r="AH224">
        <v>19.796134810000002</v>
      </c>
      <c r="AI224">
        <v>19.760111779999999</v>
      </c>
      <c r="AJ224">
        <v>19.73751777</v>
      </c>
      <c r="AK224">
        <v>19.726433950000001</v>
      </c>
      <c r="AL224">
        <v>19.718885759999999</v>
      </c>
      <c r="AM224">
        <v>19.715411509999999</v>
      </c>
      <c r="AN224">
        <v>19.597859190000001</v>
      </c>
      <c r="AO224">
        <v>19.47065576</v>
      </c>
      <c r="AP224">
        <v>19.33632253</v>
      </c>
      <c r="AQ224">
        <v>19.200527229999999</v>
      </c>
      <c r="AR224">
        <v>19.063188539999999</v>
      </c>
      <c r="AS224">
        <v>18.905068910000001</v>
      </c>
      <c r="AT224">
        <v>18.74320848</v>
      </c>
      <c r="AU224">
        <v>18.578566550000001</v>
      </c>
      <c r="AV224">
        <v>18.41284847</v>
      </c>
      <c r="AW224">
        <v>18.254873360000001</v>
      </c>
    </row>
    <row r="225" spans="2:49" x14ac:dyDescent="0.25">
      <c r="B225" t="s">
        <v>509</v>
      </c>
      <c r="C225">
        <v>1.54983431156195</v>
      </c>
      <c r="D225">
        <v>1.57471740274219</v>
      </c>
      <c r="E225">
        <v>1.608608627</v>
      </c>
      <c r="F225">
        <v>2.5959592109999998</v>
      </c>
      <c r="G225">
        <v>3.4525771170000001</v>
      </c>
      <c r="H225">
        <v>4.1159047989999999</v>
      </c>
      <c r="I225">
        <v>4.9395175690000004</v>
      </c>
      <c r="J225">
        <v>5.6006932330000003</v>
      </c>
      <c r="K225">
        <v>5.9557570469999996</v>
      </c>
      <c r="L225">
        <v>6.2128341310000001</v>
      </c>
      <c r="M225">
        <v>6.3925345739999999</v>
      </c>
      <c r="N225">
        <v>6.4227475160000003</v>
      </c>
      <c r="O225">
        <v>6.5199963829999996</v>
      </c>
      <c r="P225">
        <v>6.6116798330000002</v>
      </c>
      <c r="Q225">
        <v>6.5152727759999998</v>
      </c>
      <c r="R225">
        <v>6.3924324969999997</v>
      </c>
      <c r="S225">
        <v>6.2949680949999998</v>
      </c>
      <c r="T225">
        <v>6.4014483689999997</v>
      </c>
      <c r="U225">
        <v>6.5705880069999996</v>
      </c>
      <c r="V225">
        <v>6.7627533</v>
      </c>
      <c r="W225">
        <v>6.754210176</v>
      </c>
      <c r="X225">
        <v>6.7530230619999996</v>
      </c>
      <c r="Y225">
        <v>6.862576346</v>
      </c>
      <c r="Z225">
        <v>6.9721577410000002</v>
      </c>
      <c r="AA225">
        <v>7.0762898989999998</v>
      </c>
      <c r="AB225">
        <v>7.1825270899999998</v>
      </c>
      <c r="AC225">
        <v>7.2935727669999997</v>
      </c>
      <c r="AD225">
        <v>7.3932810519999999</v>
      </c>
      <c r="AE225">
        <v>7.4965937609999997</v>
      </c>
      <c r="AF225">
        <v>7.6045458149999998</v>
      </c>
      <c r="AG225">
        <v>7.7160992840000002</v>
      </c>
      <c r="AH225">
        <v>7.8315074859999996</v>
      </c>
      <c r="AI225">
        <v>7.871095682</v>
      </c>
      <c r="AJ225">
        <v>7.9161379260000002</v>
      </c>
      <c r="AK225">
        <v>7.9659706449999996</v>
      </c>
      <c r="AL225">
        <v>8.0177353329999903</v>
      </c>
      <c r="AM225">
        <v>8.0714149430000006</v>
      </c>
      <c r="AN225">
        <v>8.1074501730000001</v>
      </c>
      <c r="AO225">
        <v>8.1393668330000004</v>
      </c>
      <c r="AP225">
        <v>8.1681013779999905</v>
      </c>
      <c r="AQ225">
        <v>8.1959752619999904</v>
      </c>
      <c r="AR225">
        <v>8.2229296349999998</v>
      </c>
      <c r="AS225">
        <v>8.2081049250000007</v>
      </c>
      <c r="AT225">
        <v>8.1916314799999999</v>
      </c>
      <c r="AU225">
        <v>8.1738982579999995</v>
      </c>
      <c r="AV225">
        <v>8.1556349350000001</v>
      </c>
      <c r="AW225">
        <v>8.1407632989999996</v>
      </c>
    </row>
    <row r="226" spans="2:49" x14ac:dyDescent="0.25">
      <c r="B226" t="s">
        <v>510</v>
      </c>
      <c r="C226">
        <v>0.19372928894524399</v>
      </c>
      <c r="D226">
        <v>0.196839675342774</v>
      </c>
      <c r="E226">
        <v>0.2010760784</v>
      </c>
      <c r="F226">
        <v>0.1915518859</v>
      </c>
      <c r="G226">
        <v>0.17781833059999999</v>
      </c>
      <c r="H226">
        <v>0.1611484712</v>
      </c>
      <c r="I226">
        <v>0.1551114338</v>
      </c>
      <c r="J226">
        <v>0.1465986748</v>
      </c>
      <c r="K226">
        <v>0.13402684179999999</v>
      </c>
      <c r="L226">
        <v>0.1235612093</v>
      </c>
      <c r="M226">
        <v>0.1154600069</v>
      </c>
      <c r="N226">
        <v>0.1085503308</v>
      </c>
      <c r="O226">
        <v>0.16359468299999999</v>
      </c>
      <c r="P226">
        <v>0.2187265414</v>
      </c>
      <c r="Q226">
        <v>0.26634426890000001</v>
      </c>
      <c r="R226">
        <v>0.30998524620000001</v>
      </c>
      <c r="S226">
        <v>0.35205255660000001</v>
      </c>
      <c r="T226">
        <v>0.32437278069999997</v>
      </c>
      <c r="U226">
        <v>0.30116083669999999</v>
      </c>
      <c r="V226">
        <v>0.27975456949999999</v>
      </c>
      <c r="W226">
        <v>0.35787318969999998</v>
      </c>
      <c r="X226">
        <v>0.43683890219999999</v>
      </c>
      <c r="Y226">
        <v>0.43818383820000001</v>
      </c>
      <c r="Z226">
        <v>0.43947893700000001</v>
      </c>
      <c r="AA226">
        <v>0.4403849829</v>
      </c>
      <c r="AB226">
        <v>0.44123494340000002</v>
      </c>
      <c r="AC226">
        <v>0.44233706719999999</v>
      </c>
      <c r="AD226">
        <v>0.45929160470000002</v>
      </c>
      <c r="AE226">
        <v>0.47642741570000002</v>
      </c>
      <c r="AF226">
        <v>0.4938288797</v>
      </c>
      <c r="AG226">
        <v>0.51155540079999995</v>
      </c>
      <c r="AH226">
        <v>0.52952866330000004</v>
      </c>
      <c r="AI226">
        <v>0.5515879172</v>
      </c>
      <c r="AJ226">
        <v>0.57406855820000002</v>
      </c>
      <c r="AK226">
        <v>0.5969601202</v>
      </c>
      <c r="AL226">
        <v>0.62048337310000001</v>
      </c>
      <c r="AM226">
        <v>0.64424862049999998</v>
      </c>
      <c r="AN226">
        <v>0.66320077050000004</v>
      </c>
      <c r="AO226">
        <v>0.68179322129999997</v>
      </c>
      <c r="AP226">
        <v>0.70008242539999999</v>
      </c>
      <c r="AQ226">
        <v>0.71825388310000005</v>
      </c>
      <c r="AR226">
        <v>0.73629801139999995</v>
      </c>
      <c r="AS226">
        <v>0.75011871500000005</v>
      </c>
      <c r="AT226">
        <v>0.7637819669</v>
      </c>
      <c r="AU226">
        <v>0.77731554719999996</v>
      </c>
      <c r="AV226">
        <v>0.79078311050000005</v>
      </c>
      <c r="AW226">
        <v>0.80456920659999998</v>
      </c>
    </row>
    <row r="227" spans="2:49" x14ac:dyDescent="0.25">
      <c r="B227" t="s">
        <v>511</v>
      </c>
      <c r="C227">
        <v>0.71679836909740502</v>
      </c>
      <c r="D227">
        <v>0.72830679876826598</v>
      </c>
      <c r="E227">
        <v>0.74398149010000003</v>
      </c>
      <c r="F227">
        <v>0.72318574859999996</v>
      </c>
      <c r="G227">
        <v>0.68501748740000001</v>
      </c>
      <c r="H227">
        <v>0.6334509948</v>
      </c>
      <c r="I227">
        <v>0.6221460499</v>
      </c>
      <c r="J227">
        <v>0.61299969030000001</v>
      </c>
      <c r="K227">
        <v>0.58531012429999996</v>
      </c>
      <c r="L227">
        <v>0.56463552750000001</v>
      </c>
      <c r="M227">
        <v>0.5531996267</v>
      </c>
      <c r="N227">
        <v>0.54646401410000001</v>
      </c>
      <c r="O227">
        <v>0.7729153795</v>
      </c>
      <c r="P227">
        <v>0.97992167129999996</v>
      </c>
      <c r="Q227">
        <v>1.1350633210000001</v>
      </c>
      <c r="R227">
        <v>1.2573357999999999</v>
      </c>
      <c r="S227">
        <v>1.358213391</v>
      </c>
      <c r="T227">
        <v>1.168033594</v>
      </c>
      <c r="U227">
        <v>0.99804579589999998</v>
      </c>
      <c r="V227">
        <v>0.83685758200000004</v>
      </c>
      <c r="W227">
        <v>0.84340951740000003</v>
      </c>
      <c r="X227">
        <v>0.85087734049999997</v>
      </c>
      <c r="Y227">
        <v>0.85233781070000003</v>
      </c>
      <c r="Z227">
        <v>0.85369050140000002</v>
      </c>
      <c r="AA227">
        <v>0.85427773240000004</v>
      </c>
      <c r="AB227">
        <v>0.85459214159999997</v>
      </c>
      <c r="AC227">
        <v>0.85538655330000002</v>
      </c>
      <c r="AD227">
        <v>0.84947860549999998</v>
      </c>
      <c r="AE227">
        <v>0.84406131620000002</v>
      </c>
      <c r="AF227">
        <v>0.84037716610000002</v>
      </c>
      <c r="AG227">
        <v>0.8362214349</v>
      </c>
      <c r="AH227">
        <v>0.83250238720000003</v>
      </c>
      <c r="AI227">
        <v>0.83118923850000004</v>
      </c>
      <c r="AJ227">
        <v>0.83044291530000003</v>
      </c>
      <c r="AK227">
        <v>0.83018309079999997</v>
      </c>
      <c r="AL227">
        <v>0.83014391730000003</v>
      </c>
      <c r="AM227">
        <v>0.83027921250000003</v>
      </c>
      <c r="AN227">
        <v>0.82841499060000001</v>
      </c>
      <c r="AO227">
        <v>0.82613915459999998</v>
      </c>
      <c r="AP227">
        <v>0.82355436910000002</v>
      </c>
      <c r="AQ227">
        <v>0.82089935700000005</v>
      </c>
      <c r="AR227">
        <v>0.81816975089999999</v>
      </c>
      <c r="AS227">
        <v>0.81711180390000004</v>
      </c>
      <c r="AT227">
        <v>0.81589000150000002</v>
      </c>
      <c r="AU227">
        <v>0.8145428495</v>
      </c>
      <c r="AV227">
        <v>0.8131429027</v>
      </c>
      <c r="AW227">
        <v>0.81208129370000004</v>
      </c>
    </row>
    <row r="228" spans="2:49" x14ac:dyDescent="0.25">
      <c r="B228" t="s">
        <v>512</v>
      </c>
      <c r="C228">
        <v>0.19372928894524399</v>
      </c>
      <c r="D228">
        <v>0.196839675342774</v>
      </c>
      <c r="E228">
        <v>0.2010760784</v>
      </c>
      <c r="F228">
        <v>0.20318595119999999</v>
      </c>
      <c r="G228">
        <v>0.20007416680000001</v>
      </c>
      <c r="H228">
        <v>0.19233039439999999</v>
      </c>
      <c r="I228">
        <v>0.19636893690000001</v>
      </c>
      <c r="J228">
        <v>0.19686398190000001</v>
      </c>
      <c r="K228">
        <v>0.1909128886</v>
      </c>
      <c r="L228">
        <v>0.1866950738</v>
      </c>
      <c r="M228">
        <v>0.1850501886</v>
      </c>
      <c r="N228">
        <v>0.1845424782</v>
      </c>
      <c r="O228">
        <v>0.21494650470000001</v>
      </c>
      <c r="P228">
        <v>0.24528449760000001</v>
      </c>
      <c r="Q228">
        <v>0.26797670959999997</v>
      </c>
      <c r="R228">
        <v>0.28808430600000001</v>
      </c>
      <c r="S228">
        <v>0.30788564309999999</v>
      </c>
      <c r="T228">
        <v>0.29365637039999998</v>
      </c>
      <c r="U228">
        <v>0.28304857620000001</v>
      </c>
      <c r="V228">
        <v>0.27386627629999999</v>
      </c>
      <c r="W228">
        <v>0.27735856409999998</v>
      </c>
      <c r="X228">
        <v>0.28117529229999999</v>
      </c>
      <c r="Y228">
        <v>0.28544617570000003</v>
      </c>
      <c r="Z228">
        <v>0.28971561550000002</v>
      </c>
      <c r="AA228">
        <v>0.29375631569999999</v>
      </c>
      <c r="AB228">
        <v>0.29776897930000001</v>
      </c>
      <c r="AC228">
        <v>0.30197800749999998</v>
      </c>
      <c r="AD228">
        <v>0.30054848620000002</v>
      </c>
      <c r="AE228">
        <v>0.29928721879999998</v>
      </c>
      <c r="AF228">
        <v>0.29822604139999997</v>
      </c>
      <c r="AG228">
        <v>0.29727953400000001</v>
      </c>
      <c r="AH228">
        <v>0.29648601400000002</v>
      </c>
      <c r="AI228">
        <v>0.29648932410000001</v>
      </c>
      <c r="AJ228">
        <v>0.29669505499999999</v>
      </c>
      <c r="AK228">
        <v>0.29707543089999999</v>
      </c>
      <c r="AL228">
        <v>0.29755434670000003</v>
      </c>
      <c r="AM228">
        <v>0.29809739810000002</v>
      </c>
      <c r="AN228">
        <v>0.29799996499999998</v>
      </c>
      <c r="AO228">
        <v>0.29775317369999998</v>
      </c>
      <c r="AP228">
        <v>0.29739323519999999</v>
      </c>
      <c r="AQ228">
        <v>0.29700586829999998</v>
      </c>
      <c r="AR228">
        <v>0.2965893336</v>
      </c>
      <c r="AS228">
        <v>0.29658602169999998</v>
      </c>
      <c r="AT228">
        <v>0.29652289790000003</v>
      </c>
      <c r="AU228">
        <v>0.29641374390000003</v>
      </c>
      <c r="AV228">
        <v>0.29628481919999999</v>
      </c>
      <c r="AW228">
        <v>0.2962787482</v>
      </c>
    </row>
    <row r="229" spans="2:49" x14ac:dyDescent="0.25">
      <c r="B229" t="s">
        <v>513</v>
      </c>
      <c r="C229">
        <v>0.38745857789048899</v>
      </c>
      <c r="D229">
        <v>0.39367935068554899</v>
      </c>
      <c r="E229">
        <v>0.40215215679999999</v>
      </c>
      <c r="F229">
        <v>0.52063139420000004</v>
      </c>
      <c r="G229">
        <v>0.65680185980000005</v>
      </c>
      <c r="H229">
        <v>0.80890581930000005</v>
      </c>
      <c r="I229">
        <v>1.0581068039999999</v>
      </c>
      <c r="J229">
        <v>1.359031941</v>
      </c>
      <c r="K229">
        <v>1.688516576</v>
      </c>
      <c r="L229">
        <v>2.1154833860000002</v>
      </c>
      <c r="M229">
        <v>2.6864141899999998</v>
      </c>
      <c r="N229">
        <v>3.4323097169999999</v>
      </c>
      <c r="O229">
        <v>3.2096233609999998</v>
      </c>
      <c r="P229">
        <v>2.9830290000000002</v>
      </c>
      <c r="Q229">
        <v>2.67821664</v>
      </c>
      <c r="R229">
        <v>2.3774342609999999</v>
      </c>
      <c r="S229">
        <v>2.1005123989999999</v>
      </c>
      <c r="T229">
        <v>2.1461526200000001</v>
      </c>
      <c r="U229">
        <v>2.212411474</v>
      </c>
      <c r="V229">
        <v>2.2861978770000002</v>
      </c>
      <c r="W229">
        <v>2.379560299</v>
      </c>
      <c r="X229">
        <v>2.4760752460000002</v>
      </c>
      <c r="Y229">
        <v>2.6139581870000002</v>
      </c>
      <c r="Z229">
        <v>2.7527305069999999</v>
      </c>
      <c r="AA229">
        <v>2.8901268600000001</v>
      </c>
      <c r="AB229">
        <v>3.0345783879999999</v>
      </c>
      <c r="AC229">
        <v>3.1818197590000001</v>
      </c>
      <c r="AD229">
        <v>3.2792439789999999</v>
      </c>
      <c r="AE229">
        <v>3.3780560909999999</v>
      </c>
      <c r="AF229">
        <v>3.478814437</v>
      </c>
      <c r="AG229">
        <v>3.585571361</v>
      </c>
      <c r="AH229">
        <v>3.6940726599999998</v>
      </c>
      <c r="AI229">
        <v>3.7606136189999999</v>
      </c>
      <c r="AJ229">
        <v>3.8298571460000002</v>
      </c>
      <c r="AK229">
        <v>3.9015751970000001</v>
      </c>
      <c r="AL229">
        <v>3.9768819149999999</v>
      </c>
      <c r="AM229">
        <v>4.0533769829999997</v>
      </c>
      <c r="AN229">
        <v>4.1167667720000001</v>
      </c>
      <c r="AO229">
        <v>4.1780010279999997</v>
      </c>
      <c r="AP229">
        <v>4.2374984869999999</v>
      </c>
      <c r="AQ229">
        <v>4.2964255339999999</v>
      </c>
      <c r="AR229">
        <v>4.3547388519999997</v>
      </c>
      <c r="AS229">
        <v>4.4454135749999999</v>
      </c>
      <c r="AT229">
        <v>4.5351512789999999</v>
      </c>
      <c r="AU229">
        <v>4.6241121080000003</v>
      </c>
      <c r="AV229">
        <v>4.7126715480000003</v>
      </c>
      <c r="AW229">
        <v>4.8031236560000004</v>
      </c>
    </row>
    <row r="230" spans="2:49" x14ac:dyDescent="0.25">
      <c r="B230" t="s">
        <v>514</v>
      </c>
      <c r="C230">
        <v>1.1905732046364299</v>
      </c>
      <c r="D230">
        <v>1.2096882425386799</v>
      </c>
      <c r="E230">
        <v>1.229110154</v>
      </c>
      <c r="F230">
        <v>1.2318784780000001</v>
      </c>
      <c r="G230">
        <v>1.1441923009999999</v>
      </c>
      <c r="H230">
        <v>0.9234319258</v>
      </c>
      <c r="I230">
        <v>1.0165394169999999</v>
      </c>
      <c r="J230">
        <v>1.042209503</v>
      </c>
      <c r="K230">
        <v>0.98253385609999999</v>
      </c>
      <c r="L230">
        <v>0.97451658029999999</v>
      </c>
      <c r="M230">
        <v>0.97797297159999996</v>
      </c>
      <c r="N230">
        <v>0.98493914419999995</v>
      </c>
      <c r="O230">
        <v>0.94429889199999995</v>
      </c>
      <c r="P230">
        <v>0.97066687709999999</v>
      </c>
      <c r="Q230">
        <v>0.95519764979999999</v>
      </c>
      <c r="R230">
        <v>0.90533548620000004</v>
      </c>
      <c r="S230">
        <v>0.89199815739999999</v>
      </c>
      <c r="T230">
        <v>0.88551069360000001</v>
      </c>
      <c r="U230">
        <v>0.88562976059999998</v>
      </c>
      <c r="V230">
        <v>0.8906663065</v>
      </c>
      <c r="W230">
        <v>0.89385663069999999</v>
      </c>
      <c r="X230">
        <v>0.89759547009999996</v>
      </c>
      <c r="Y230">
        <v>0.90224260519999999</v>
      </c>
      <c r="Z230">
        <v>0.91026872489999999</v>
      </c>
      <c r="AA230">
        <v>0.91981934160000001</v>
      </c>
      <c r="AB230">
        <v>0.93067885390000005</v>
      </c>
      <c r="AC230">
        <v>0.94269523369999997</v>
      </c>
      <c r="AD230">
        <v>0.95262640269999999</v>
      </c>
      <c r="AE230">
        <v>0.96335361590000002</v>
      </c>
      <c r="AF230">
        <v>0.97504629180000002</v>
      </c>
      <c r="AG230">
        <v>0.98751262790000005</v>
      </c>
      <c r="AH230">
        <v>1.0004559390000001</v>
      </c>
      <c r="AI230">
        <v>1.014332794</v>
      </c>
      <c r="AJ230">
        <v>1.028561115</v>
      </c>
      <c r="AK230">
        <v>1.043279568</v>
      </c>
      <c r="AL230">
        <v>1.0583665710000001</v>
      </c>
      <c r="AM230">
        <v>1.07375463</v>
      </c>
      <c r="AN230">
        <v>1.088168475</v>
      </c>
      <c r="AO230">
        <v>1.102632702</v>
      </c>
      <c r="AP230">
        <v>1.1168963780000001</v>
      </c>
      <c r="AQ230">
        <v>1.131079927</v>
      </c>
      <c r="AR230">
        <v>1.1450432850000001</v>
      </c>
      <c r="AS230">
        <v>1.15941633</v>
      </c>
      <c r="AT230">
        <v>1.1739928420000001</v>
      </c>
      <c r="AU230">
        <v>1.1887419319999999</v>
      </c>
      <c r="AV230">
        <v>1.203635239</v>
      </c>
      <c r="AW230">
        <v>1.2190305930000001</v>
      </c>
    </row>
    <row r="231" spans="2:49" x14ac:dyDescent="0.25">
      <c r="B231" t="s">
        <v>515</v>
      </c>
      <c r="C231">
        <v>1.7112081308179601</v>
      </c>
      <c r="D231">
        <v>1.7386821308642</v>
      </c>
      <c r="E231">
        <v>1.7665950779999999</v>
      </c>
      <c r="F231">
        <v>1.7866509669999999</v>
      </c>
      <c r="G231">
        <v>1.80774013</v>
      </c>
      <c r="H231">
        <v>1.691689491</v>
      </c>
      <c r="I231">
        <v>1.769062366</v>
      </c>
      <c r="J231">
        <v>1.803968188</v>
      </c>
      <c r="K231">
        <v>1.786138891</v>
      </c>
      <c r="L231">
        <v>1.7924055759999999</v>
      </c>
      <c r="M231">
        <v>1.801753352</v>
      </c>
      <c r="N231">
        <v>1.864795859</v>
      </c>
      <c r="O231">
        <v>1.881986181</v>
      </c>
      <c r="P231">
        <v>1.9078867209999999</v>
      </c>
      <c r="Q231">
        <v>1.8958286040000001</v>
      </c>
      <c r="R231">
        <v>1.922005161</v>
      </c>
      <c r="S231">
        <v>1.908423669</v>
      </c>
      <c r="T231">
        <v>1.891607432</v>
      </c>
      <c r="U231">
        <v>1.8883034139999999</v>
      </c>
      <c r="V231">
        <v>1.8951928739999999</v>
      </c>
      <c r="W231">
        <v>1.9026747719999999</v>
      </c>
      <c r="X231">
        <v>1.909848065</v>
      </c>
      <c r="Y231">
        <v>1.9255492110000001</v>
      </c>
      <c r="Z231">
        <v>1.9472690749999999</v>
      </c>
      <c r="AA231">
        <v>1.9733089020000001</v>
      </c>
      <c r="AB231">
        <v>2.0021826520000001</v>
      </c>
      <c r="AC231">
        <v>2.0329762420000002</v>
      </c>
      <c r="AD231">
        <v>2.0657757779999999</v>
      </c>
      <c r="AE231">
        <v>2.0998420499999999</v>
      </c>
      <c r="AF231">
        <v>2.1349684779999998</v>
      </c>
      <c r="AG231">
        <v>2.1710685870000002</v>
      </c>
      <c r="AH231">
        <v>2.20808157</v>
      </c>
      <c r="AI231">
        <v>2.245943027</v>
      </c>
      <c r="AJ231">
        <v>2.284689948</v>
      </c>
      <c r="AK231">
        <v>2.3241499669999999</v>
      </c>
      <c r="AL231">
        <v>2.364302661</v>
      </c>
      <c r="AM231">
        <v>2.4050930579999998</v>
      </c>
      <c r="AN231">
        <v>2.4449608230000002</v>
      </c>
      <c r="AO231">
        <v>2.4843589979999998</v>
      </c>
      <c r="AP231">
        <v>2.5236128519999999</v>
      </c>
      <c r="AQ231">
        <v>2.5629330229999998</v>
      </c>
      <c r="AR231">
        <v>2.6024460729999999</v>
      </c>
      <c r="AS231">
        <v>2.6412892010000002</v>
      </c>
      <c r="AT231">
        <v>2.6798241909999998</v>
      </c>
      <c r="AU231">
        <v>2.7182741720000001</v>
      </c>
      <c r="AV231">
        <v>2.7567609910000002</v>
      </c>
      <c r="AW231">
        <v>2.7953301760000002</v>
      </c>
    </row>
    <row r="232" spans="2:49" x14ac:dyDescent="0.25">
      <c r="B232" t="s">
        <v>516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</row>
    <row r="233" spans="2:49" x14ac:dyDescent="0.25">
      <c r="B233" t="s">
        <v>517</v>
      </c>
      <c r="C233">
        <v>1.5692072404564801</v>
      </c>
      <c r="D233">
        <v>1.5944013702764701</v>
      </c>
      <c r="E233">
        <v>1.619998329</v>
      </c>
      <c r="F233">
        <v>1.638381825</v>
      </c>
      <c r="G233">
        <v>1.661342439</v>
      </c>
      <c r="H233">
        <v>1.5404396680000001</v>
      </c>
      <c r="I233">
        <v>1.6187347990000001</v>
      </c>
      <c r="J233">
        <v>1.6670129970000001</v>
      </c>
      <c r="K233">
        <v>1.6592692090000001</v>
      </c>
      <c r="L233">
        <v>1.664400179</v>
      </c>
      <c r="M233">
        <v>1.6686580339999999</v>
      </c>
      <c r="N233">
        <v>1.7011518990000001</v>
      </c>
      <c r="O233">
        <v>1.7400965770000001</v>
      </c>
      <c r="P233">
        <v>1.819741593</v>
      </c>
      <c r="Q233">
        <v>1.8707410739999999</v>
      </c>
      <c r="R233">
        <v>1.9417378249999999</v>
      </c>
      <c r="S233">
        <v>1.96873509</v>
      </c>
      <c r="T233">
        <v>1.953846787</v>
      </c>
      <c r="U233">
        <v>1.9414117769999999</v>
      </c>
      <c r="V233">
        <v>1.9364038269999999</v>
      </c>
      <c r="W233">
        <v>1.9308033410000001</v>
      </c>
      <c r="X233">
        <v>1.9245347239999999</v>
      </c>
      <c r="Y233">
        <v>1.9366679200000001</v>
      </c>
      <c r="Z233">
        <v>1.955787543</v>
      </c>
      <c r="AA233">
        <v>1.9778486289999999</v>
      </c>
      <c r="AB233">
        <v>2.0012690869999998</v>
      </c>
      <c r="AC233">
        <v>2.0257042109999999</v>
      </c>
      <c r="AD233">
        <v>2.0520322989999999</v>
      </c>
      <c r="AE233">
        <v>2.079919056</v>
      </c>
      <c r="AF233">
        <v>2.1093531489999999</v>
      </c>
      <c r="AG233">
        <v>2.1402865329999998</v>
      </c>
      <c r="AH233">
        <v>2.1726331280000002</v>
      </c>
      <c r="AI233">
        <v>2.2064765639999999</v>
      </c>
      <c r="AJ233">
        <v>2.2417607300000002</v>
      </c>
      <c r="AK233">
        <v>2.27812481</v>
      </c>
      <c r="AL233">
        <v>2.3153930210000002</v>
      </c>
      <c r="AM233">
        <v>2.3534091240000001</v>
      </c>
      <c r="AN233">
        <v>2.3913582120000001</v>
      </c>
      <c r="AO233">
        <v>2.429385404</v>
      </c>
      <c r="AP233">
        <v>2.4675596660000001</v>
      </c>
      <c r="AQ233">
        <v>2.5059469129999998</v>
      </c>
      <c r="AR233">
        <v>2.544593501</v>
      </c>
      <c r="AS233">
        <v>2.5828018269999999</v>
      </c>
      <c r="AT233">
        <v>2.6207912320000002</v>
      </c>
      <c r="AU233">
        <v>2.6587162200000001</v>
      </c>
      <c r="AV233">
        <v>2.696668732</v>
      </c>
      <c r="AW233">
        <v>2.734667516</v>
      </c>
    </row>
    <row r="234" spans="2:49" x14ac:dyDescent="0.25">
      <c r="B234" t="s">
        <v>518</v>
      </c>
      <c r="C234">
        <v>0.99151022292981705</v>
      </c>
      <c r="D234">
        <v>0.99151022292981705</v>
      </c>
      <c r="E234">
        <v>0.99190343530000002</v>
      </c>
      <c r="F234">
        <v>0.98792112759999995</v>
      </c>
      <c r="G234">
        <v>0.98397019750000003</v>
      </c>
      <c r="H234">
        <v>0.98000859200000001</v>
      </c>
      <c r="I234">
        <v>0.9760977005</v>
      </c>
      <c r="J234">
        <v>0.97220615519999998</v>
      </c>
      <c r="K234">
        <v>0.96832511290000001</v>
      </c>
      <c r="L234">
        <v>0.96447082210000001</v>
      </c>
      <c r="M234">
        <v>0.9606209403</v>
      </c>
      <c r="N234">
        <v>0.95681006179999994</v>
      </c>
      <c r="O234">
        <v>0.95613530469999997</v>
      </c>
      <c r="P234">
        <v>0.95543010900000003</v>
      </c>
      <c r="Q234">
        <v>0.95467496129999996</v>
      </c>
      <c r="R234">
        <v>0.95387824639999996</v>
      </c>
      <c r="S234">
        <v>0.95300445710000004</v>
      </c>
      <c r="T234">
        <v>0.95010792440000003</v>
      </c>
      <c r="U234">
        <v>0.9472526671</v>
      </c>
      <c r="V234">
        <v>0.94443336359999996</v>
      </c>
      <c r="W234">
        <v>0.94270104129999999</v>
      </c>
      <c r="X234">
        <v>0.94096280740000005</v>
      </c>
      <c r="Y234">
        <v>0.94100546169999999</v>
      </c>
      <c r="Z234">
        <v>0.94104859799999996</v>
      </c>
      <c r="AA234">
        <v>0.94109263219999995</v>
      </c>
      <c r="AB234">
        <v>0.9411183273</v>
      </c>
      <c r="AC234">
        <v>0.94114205689999997</v>
      </c>
      <c r="AD234">
        <v>0.94124159190000001</v>
      </c>
      <c r="AE234">
        <v>0.94134582609999995</v>
      </c>
      <c r="AF234">
        <v>0.94145417529999997</v>
      </c>
      <c r="AG234">
        <v>0.94155882889999998</v>
      </c>
      <c r="AH234">
        <v>0.941668795</v>
      </c>
      <c r="AI234">
        <v>0.94169804410000002</v>
      </c>
      <c r="AJ234">
        <v>0.94172679029999995</v>
      </c>
      <c r="AK234">
        <v>0.94175454879999998</v>
      </c>
      <c r="AL234">
        <v>0.94179144189999997</v>
      </c>
      <c r="AM234">
        <v>0.94182792569999996</v>
      </c>
      <c r="AN234">
        <v>0.94167092949999998</v>
      </c>
      <c r="AO234">
        <v>0.94150612349999996</v>
      </c>
      <c r="AP234">
        <v>0.94133375900000005</v>
      </c>
      <c r="AQ234">
        <v>0.94115309049999996</v>
      </c>
      <c r="AR234">
        <v>0.9409639434</v>
      </c>
      <c r="AS234">
        <v>0.94072544179999995</v>
      </c>
      <c r="AT234">
        <v>0.94048062509999997</v>
      </c>
      <c r="AU234">
        <v>0.9402294108</v>
      </c>
      <c r="AV234">
        <v>0.93997156859999997</v>
      </c>
      <c r="AW234">
        <v>0.93970557499999996</v>
      </c>
    </row>
    <row r="235" spans="2:49" x14ac:dyDescent="0.25">
      <c r="B235" t="s">
        <v>519</v>
      </c>
      <c r="C235">
        <v>8.4897770701825997E-3</v>
      </c>
      <c r="D235">
        <v>8.4897770701825997E-3</v>
      </c>
      <c r="E235">
        <v>8.0965646500000005E-3</v>
      </c>
      <c r="F235">
        <v>1.2078872399999999E-2</v>
      </c>
      <c r="G235">
        <v>1.6029802499999999E-2</v>
      </c>
      <c r="H235">
        <v>1.9991407999999999E-2</v>
      </c>
      <c r="I235">
        <v>2.3902299500000002E-2</v>
      </c>
      <c r="J235">
        <v>2.7793844799999998E-2</v>
      </c>
      <c r="K235">
        <v>3.16748871E-2</v>
      </c>
      <c r="L235">
        <v>3.55291779E-2</v>
      </c>
      <c r="M235">
        <v>3.9379059700000003E-2</v>
      </c>
      <c r="N235">
        <v>4.31899382E-2</v>
      </c>
      <c r="O235">
        <v>4.3864695299999999E-2</v>
      </c>
      <c r="P235">
        <v>4.4569891E-2</v>
      </c>
      <c r="Q235">
        <v>4.53250387E-2</v>
      </c>
      <c r="R235">
        <v>4.6121753600000003E-2</v>
      </c>
      <c r="S235">
        <v>4.6995542899999999E-2</v>
      </c>
      <c r="T235">
        <v>4.9892075600000002E-2</v>
      </c>
      <c r="U235">
        <v>5.2747332899999999E-2</v>
      </c>
      <c r="V235">
        <v>5.5566636400000001E-2</v>
      </c>
      <c r="W235">
        <v>5.7298958699999999E-2</v>
      </c>
      <c r="X235">
        <v>5.9037192600000003E-2</v>
      </c>
      <c r="Y235">
        <v>5.8994538300000003E-2</v>
      </c>
      <c r="Z235">
        <v>5.8951402E-2</v>
      </c>
      <c r="AA235">
        <v>5.8907367799999999E-2</v>
      </c>
      <c r="AB235">
        <v>5.8881672699999998E-2</v>
      </c>
      <c r="AC235">
        <v>5.8857943099999997E-2</v>
      </c>
      <c r="AD235">
        <v>5.8758408099999999E-2</v>
      </c>
      <c r="AE235">
        <v>5.8654173900000002E-2</v>
      </c>
      <c r="AF235">
        <v>5.8545824699999999E-2</v>
      </c>
      <c r="AG235">
        <v>5.8441171100000001E-2</v>
      </c>
      <c r="AH235">
        <v>5.8331204999999997E-2</v>
      </c>
      <c r="AI235">
        <v>5.8301955900000001E-2</v>
      </c>
      <c r="AJ235">
        <v>5.8273209700000002E-2</v>
      </c>
      <c r="AK235">
        <v>5.8245451199999999E-2</v>
      </c>
      <c r="AL235">
        <v>5.8208558100000002E-2</v>
      </c>
      <c r="AM235">
        <v>5.8172074300000001E-2</v>
      </c>
      <c r="AN235">
        <v>5.8329070500000003E-2</v>
      </c>
      <c r="AO235">
        <v>5.84938765E-2</v>
      </c>
      <c r="AP235">
        <v>5.8666241000000001E-2</v>
      </c>
      <c r="AQ235">
        <v>5.8846909500000003E-2</v>
      </c>
      <c r="AR235">
        <v>5.9036056599999998E-2</v>
      </c>
      <c r="AS235">
        <v>5.9274558200000001E-2</v>
      </c>
      <c r="AT235">
        <v>5.9519374899999998E-2</v>
      </c>
      <c r="AU235">
        <v>5.9770589200000002E-2</v>
      </c>
      <c r="AV235">
        <v>6.0028431399999999E-2</v>
      </c>
      <c r="AW235">
        <v>6.0294424999999999E-2</v>
      </c>
    </row>
    <row r="236" spans="2:49" x14ac:dyDescent="0.25">
      <c r="B236" t="s">
        <v>520</v>
      </c>
      <c r="C236">
        <v>0.79896379760487002</v>
      </c>
      <c r="D236">
        <v>0.79896379760486902</v>
      </c>
      <c r="E236">
        <v>0.79896379760000003</v>
      </c>
      <c r="F236">
        <v>0.79638418170000003</v>
      </c>
      <c r="G236">
        <v>0.79381289450000003</v>
      </c>
      <c r="H236">
        <v>0.79124990930000005</v>
      </c>
      <c r="I236">
        <v>0.78869519919999997</v>
      </c>
      <c r="J236">
        <v>0.78614873750000003</v>
      </c>
      <c r="K236">
        <v>0.7836104975</v>
      </c>
      <c r="L236">
        <v>0.78108045280000005</v>
      </c>
      <c r="M236">
        <v>0.77855857679999996</v>
      </c>
      <c r="N236">
        <v>0.7760448432</v>
      </c>
      <c r="O236">
        <v>0.76081534390000005</v>
      </c>
      <c r="P236">
        <v>0.74503571680000003</v>
      </c>
      <c r="Q236">
        <v>0.72867560580000001</v>
      </c>
      <c r="R236">
        <v>0.71170237920000001</v>
      </c>
      <c r="S236">
        <v>0.69408091299999997</v>
      </c>
      <c r="T236">
        <v>0.69306060079999998</v>
      </c>
      <c r="U236">
        <v>0.69208266200000002</v>
      </c>
      <c r="V236">
        <v>0.69114451089999995</v>
      </c>
      <c r="W236">
        <v>0.68868891460000004</v>
      </c>
      <c r="X236">
        <v>0.68626280289999997</v>
      </c>
      <c r="Y236">
        <v>0.67775046579999998</v>
      </c>
      <c r="Z236">
        <v>0.66938119969999998</v>
      </c>
      <c r="AA236">
        <v>0.66115142760000001</v>
      </c>
      <c r="AB236">
        <v>0.65475837879999998</v>
      </c>
      <c r="AC236">
        <v>0.64846858620000003</v>
      </c>
      <c r="AD236">
        <v>0.63469239889999995</v>
      </c>
      <c r="AE236">
        <v>0.62123754340000004</v>
      </c>
      <c r="AF236">
        <v>0.60809290640000002</v>
      </c>
      <c r="AG236">
        <v>0.59456247490000003</v>
      </c>
      <c r="AH236">
        <v>0.58133482650000001</v>
      </c>
      <c r="AI236">
        <v>0.5666115799</v>
      </c>
      <c r="AJ236">
        <v>0.55218208820000003</v>
      </c>
      <c r="AK236">
        <v>0.53803764679999999</v>
      </c>
      <c r="AL236">
        <v>0.52355173580000003</v>
      </c>
      <c r="AM236">
        <v>0.50934324639999995</v>
      </c>
      <c r="AN236">
        <v>0.4958055864</v>
      </c>
      <c r="AO236">
        <v>0.48247065709999998</v>
      </c>
      <c r="AP236">
        <v>0.4693339386</v>
      </c>
      <c r="AQ236">
        <v>0.45639104400000002</v>
      </c>
      <c r="AR236">
        <v>0.4436377152</v>
      </c>
      <c r="AS236">
        <v>0.42915867419999998</v>
      </c>
      <c r="AT236">
        <v>0.4148590452</v>
      </c>
      <c r="AU236">
        <v>0.40073551400000001</v>
      </c>
      <c r="AV236">
        <v>0.38678484769999999</v>
      </c>
      <c r="AW236">
        <v>0.3730038919</v>
      </c>
    </row>
    <row r="237" spans="2:49" x14ac:dyDescent="0.25">
      <c r="B237" t="s">
        <v>521</v>
      </c>
      <c r="C237">
        <v>1.02537481030392E-2</v>
      </c>
      <c r="D237">
        <v>1.02537481030392E-2</v>
      </c>
      <c r="E237">
        <v>1.02537481E-2</v>
      </c>
      <c r="F237">
        <v>9.6835705400000003E-3</v>
      </c>
      <c r="G237">
        <v>9.1450986900000007E-3</v>
      </c>
      <c r="H237">
        <v>8.6365695100000008E-3</v>
      </c>
      <c r="I237">
        <v>8.1563179799999906E-3</v>
      </c>
      <c r="J237">
        <v>7.7027716699999997E-3</v>
      </c>
      <c r="K237">
        <v>7.2744456000000002E-3</v>
      </c>
      <c r="L237">
        <v>6.8699373499999999E-3</v>
      </c>
      <c r="M237">
        <v>6.4879224899999999E-3</v>
      </c>
      <c r="N237">
        <v>6.1271502300000004E-3</v>
      </c>
      <c r="O237">
        <v>5.5291148799999999E-3</v>
      </c>
      <c r="P237">
        <v>4.9094769899999998E-3</v>
      </c>
      <c r="Q237">
        <v>4.2670445299999998E-3</v>
      </c>
      <c r="R237">
        <v>3.6005361100000001E-3</v>
      </c>
      <c r="S237">
        <v>2.9085724800000001E-3</v>
      </c>
      <c r="T237">
        <v>4.7403159399999999E-3</v>
      </c>
      <c r="U237">
        <v>6.4959871600000002E-3</v>
      </c>
      <c r="V237">
        <v>8.1802286499999995E-3</v>
      </c>
      <c r="W237">
        <v>7.0718760800000001E-3</v>
      </c>
      <c r="X237">
        <v>5.9768316400000002E-3</v>
      </c>
      <c r="Y237">
        <v>5.8664569800000003E-3</v>
      </c>
      <c r="Z237">
        <v>5.7579374500000002E-3</v>
      </c>
      <c r="AA237">
        <v>5.6512266499999997E-3</v>
      </c>
      <c r="AB237">
        <v>5.5609613300000001E-3</v>
      </c>
      <c r="AC237">
        <v>5.4721539300000002E-3</v>
      </c>
      <c r="AD237">
        <v>5.5302444400000001E-3</v>
      </c>
      <c r="AE237">
        <v>5.5869799900000001E-3</v>
      </c>
      <c r="AF237">
        <v>5.6424074200000004E-3</v>
      </c>
      <c r="AG237">
        <v>5.6994452399999999E-3</v>
      </c>
      <c r="AH237">
        <v>5.7552066799999996E-3</v>
      </c>
      <c r="AI237">
        <v>5.6820847899999999E-3</v>
      </c>
      <c r="AJ237">
        <v>5.6104218100000002E-3</v>
      </c>
      <c r="AK237">
        <v>5.5401745099999998E-3</v>
      </c>
      <c r="AL237">
        <v>5.4682570800000004E-3</v>
      </c>
      <c r="AM237">
        <v>5.39771696E-3</v>
      </c>
      <c r="AN237">
        <v>5.4498631800000003E-3</v>
      </c>
      <c r="AO237">
        <v>5.5012285000000001E-3</v>
      </c>
      <c r="AP237">
        <v>5.5518303200000002E-3</v>
      </c>
      <c r="AQ237">
        <v>5.6016855499999999E-3</v>
      </c>
      <c r="AR237">
        <v>5.6508105800000003E-3</v>
      </c>
      <c r="AS237">
        <v>5.6479370500000002E-3</v>
      </c>
      <c r="AT237">
        <v>5.6450991200000002E-3</v>
      </c>
      <c r="AU237">
        <v>5.6422961400000001E-3</v>
      </c>
      <c r="AV237">
        <v>5.63952746E-3</v>
      </c>
      <c r="AW237">
        <v>5.6367924699999997E-3</v>
      </c>
    </row>
    <row r="238" spans="2:49" x14ac:dyDescent="0.25">
      <c r="B238" t="s">
        <v>522</v>
      </c>
      <c r="C238">
        <v>4.0949078402655603E-2</v>
      </c>
      <c r="D238">
        <v>4.0949078402655603E-2</v>
      </c>
      <c r="E238">
        <v>4.0949078399999998E-2</v>
      </c>
      <c r="F238">
        <v>4.08762326E-2</v>
      </c>
      <c r="G238">
        <v>4.0803516300000002E-2</v>
      </c>
      <c r="H238">
        <v>4.0730929399999997E-2</v>
      </c>
      <c r="I238">
        <v>4.0658471699999997E-2</v>
      </c>
      <c r="J238">
        <v>4.0586142800000002E-2</v>
      </c>
      <c r="K238">
        <v>4.0513942599999998E-2</v>
      </c>
      <c r="L238">
        <v>4.0441870900000003E-2</v>
      </c>
      <c r="M238">
        <v>4.0369927299999997E-2</v>
      </c>
      <c r="N238">
        <v>4.0298111800000001E-2</v>
      </c>
      <c r="O238">
        <v>4.42463061E-2</v>
      </c>
      <c r="P238">
        <v>4.8337119099999999E-2</v>
      </c>
      <c r="Q238">
        <v>5.25784205E-2</v>
      </c>
      <c r="R238">
        <v>5.6978670000000002E-2</v>
      </c>
      <c r="S238">
        <v>6.1546973300000002E-2</v>
      </c>
      <c r="T238">
        <v>4.6782661500000003E-2</v>
      </c>
      <c r="U238">
        <v>3.2631510900000001E-2</v>
      </c>
      <c r="V238">
        <v>1.9056101999999998E-2</v>
      </c>
      <c r="W238">
        <v>1.8253908999999999E-2</v>
      </c>
      <c r="X238">
        <v>1.7461348000000002E-2</v>
      </c>
      <c r="Y238">
        <v>1.7267602999999999E-2</v>
      </c>
      <c r="Z238">
        <v>1.7077114399999999E-2</v>
      </c>
      <c r="AA238">
        <v>1.68898008E-2</v>
      </c>
      <c r="AB238">
        <v>1.6748364599999999E-2</v>
      </c>
      <c r="AC238">
        <v>1.6609212799999998E-2</v>
      </c>
      <c r="AD238">
        <v>1.6592279000000001E-2</v>
      </c>
      <c r="AE238">
        <v>1.6575740299999999E-2</v>
      </c>
      <c r="AF238">
        <v>1.65595828E-2</v>
      </c>
      <c r="AG238">
        <v>1.6543038600000001E-2</v>
      </c>
      <c r="AH238">
        <v>1.65268646E-2</v>
      </c>
      <c r="AI238">
        <v>1.6506447800000001E-2</v>
      </c>
      <c r="AJ238">
        <v>1.64864383E-2</v>
      </c>
      <c r="AK238">
        <v>1.6466824000000001E-2</v>
      </c>
      <c r="AL238">
        <v>1.6446748300000001E-2</v>
      </c>
      <c r="AM238">
        <v>1.64270571E-2</v>
      </c>
      <c r="AN238">
        <v>1.6406935399999999E-2</v>
      </c>
      <c r="AO238">
        <v>1.6387115099999999E-2</v>
      </c>
      <c r="AP238">
        <v>1.63675894E-2</v>
      </c>
      <c r="AQ238">
        <v>1.6348351800000001E-2</v>
      </c>
      <c r="AR238">
        <v>1.6329395999999999E-2</v>
      </c>
      <c r="AS238">
        <v>2.22887264E-2</v>
      </c>
      <c r="AT238">
        <v>2.81742138E-2</v>
      </c>
      <c r="AU238">
        <v>3.39872222E-2</v>
      </c>
      <c r="AV238">
        <v>3.9729082399999997E-2</v>
      </c>
      <c r="AW238">
        <v>4.5401092599999998E-2</v>
      </c>
    </row>
    <row r="239" spans="2:49" x14ac:dyDescent="0.25">
      <c r="B239" t="s">
        <v>523</v>
      </c>
      <c r="C239">
        <v>4.0858446639591303E-2</v>
      </c>
      <c r="D239">
        <v>4.0858446639591303E-2</v>
      </c>
      <c r="E239">
        <v>4.0858446600000001E-2</v>
      </c>
      <c r="F239">
        <v>3.7501973199999997E-2</v>
      </c>
      <c r="G239">
        <v>3.44212302E-2</v>
      </c>
      <c r="H239">
        <v>3.1593566500000003E-2</v>
      </c>
      <c r="I239">
        <v>2.89981921E-2</v>
      </c>
      <c r="J239">
        <v>2.6616024700000001E-2</v>
      </c>
      <c r="K239">
        <v>2.4429549500000002E-2</v>
      </c>
      <c r="L239">
        <v>2.2422690700000001E-2</v>
      </c>
      <c r="M239">
        <v>2.0580693000000001E-2</v>
      </c>
      <c r="N239">
        <v>1.88900132E-2</v>
      </c>
      <c r="O239">
        <v>1.6445307100000001E-2</v>
      </c>
      <c r="P239">
        <v>1.3912292099999999E-2</v>
      </c>
      <c r="Q239">
        <v>1.12860953E-2</v>
      </c>
      <c r="R239">
        <v>8.5614784100000001E-3</v>
      </c>
      <c r="S239">
        <v>5.7328033000000004E-3</v>
      </c>
      <c r="T239">
        <v>4.6851091799999999E-3</v>
      </c>
      <c r="U239">
        <v>3.6809257700000002E-3</v>
      </c>
      <c r="V239">
        <v>2.7175976999999998E-3</v>
      </c>
      <c r="W239">
        <v>2.1373302200000002E-3</v>
      </c>
      <c r="X239">
        <v>1.56403009E-3</v>
      </c>
      <c r="Y239">
        <v>1.54612841E-3</v>
      </c>
      <c r="Z239">
        <v>1.5285276199999999E-3</v>
      </c>
      <c r="AA239">
        <v>1.5112201900000001E-3</v>
      </c>
      <c r="AB239">
        <v>1.49802946E-3</v>
      </c>
      <c r="AC239">
        <v>1.48505177E-3</v>
      </c>
      <c r="AD239">
        <v>1.4831638899999999E-3</v>
      </c>
      <c r="AE239">
        <v>1.48132004E-3</v>
      </c>
      <c r="AF239">
        <v>1.47951871E-3</v>
      </c>
      <c r="AG239">
        <v>1.47766504E-3</v>
      </c>
      <c r="AH239">
        <v>1.47585285E-3</v>
      </c>
      <c r="AI239">
        <v>1.47396348E-3</v>
      </c>
      <c r="AJ239">
        <v>1.4721118E-3</v>
      </c>
      <c r="AK239">
        <v>1.4702966899999999E-3</v>
      </c>
      <c r="AL239">
        <v>1.4684384400000001E-3</v>
      </c>
      <c r="AM239">
        <v>1.4666157700000001E-3</v>
      </c>
      <c r="AN239">
        <v>1.46475898E-3</v>
      </c>
      <c r="AO239">
        <v>1.4629299899999999E-3</v>
      </c>
      <c r="AP239">
        <v>1.46112819E-3</v>
      </c>
      <c r="AQ239">
        <v>1.4593529699999999E-3</v>
      </c>
      <c r="AR239">
        <v>1.45760376E-3</v>
      </c>
      <c r="AS239">
        <v>1.45180257E-3</v>
      </c>
      <c r="AT239">
        <v>1.44607326E-3</v>
      </c>
      <c r="AU239">
        <v>1.44041451E-3</v>
      </c>
      <c r="AV239">
        <v>1.43482502E-3</v>
      </c>
      <c r="AW239">
        <v>1.4293035300000001E-3</v>
      </c>
    </row>
    <row r="240" spans="2:49" x14ac:dyDescent="0.25">
      <c r="B240" t="s">
        <v>524</v>
      </c>
      <c r="C240">
        <v>8.2546962733871607E-3</v>
      </c>
      <c r="D240">
        <v>8.2546962733871607E-3</v>
      </c>
      <c r="E240">
        <v>8.2546962700000004E-3</v>
      </c>
      <c r="F240">
        <v>1.7081659799999999E-2</v>
      </c>
      <c r="G240">
        <v>2.5176000800000001E-2</v>
      </c>
      <c r="H240">
        <v>3.2493267499999999E-2</v>
      </c>
      <c r="I240">
        <v>3.8964704699999998E-2</v>
      </c>
      <c r="J240">
        <v>4.44904359E-2</v>
      </c>
      <c r="K240">
        <v>4.8930383399999999E-2</v>
      </c>
      <c r="L240">
        <v>5.2092196299999997E-2</v>
      </c>
      <c r="M240">
        <v>5.37152194E-2</v>
      </c>
      <c r="N240">
        <v>5.3449221200000001E-2</v>
      </c>
      <c r="O240">
        <v>5.9116927600000001E-2</v>
      </c>
      <c r="P240">
        <v>6.4989365699999996E-2</v>
      </c>
      <c r="Q240">
        <v>7.1077832800000004E-2</v>
      </c>
      <c r="R240">
        <v>7.7394472699999994E-2</v>
      </c>
      <c r="S240">
        <v>8.39523571E-2</v>
      </c>
      <c r="T240">
        <v>8.8159484400000002E-2</v>
      </c>
      <c r="U240">
        <v>9.2191889900000004E-2</v>
      </c>
      <c r="V240">
        <v>9.6060236399999999E-2</v>
      </c>
      <c r="W240">
        <v>0.1042878832</v>
      </c>
      <c r="X240">
        <v>0.1124167397</v>
      </c>
      <c r="Y240">
        <v>0.1188589171</v>
      </c>
      <c r="Z240">
        <v>0.12519281779999999</v>
      </c>
      <c r="AA240">
        <v>0.13142114860000001</v>
      </c>
      <c r="AB240">
        <v>0.1353528678</v>
      </c>
      <c r="AC240">
        <v>0.13922108429999999</v>
      </c>
      <c r="AD240">
        <v>0.14589482249999999</v>
      </c>
      <c r="AE240">
        <v>0.1524128947</v>
      </c>
      <c r="AF240">
        <v>0.15878068449999999</v>
      </c>
      <c r="AG240">
        <v>0.16533276180000001</v>
      </c>
      <c r="AH240">
        <v>0.17173821719999999</v>
      </c>
      <c r="AI240">
        <v>0.17830255079999999</v>
      </c>
      <c r="AJ240">
        <v>0.1847359143</v>
      </c>
      <c r="AK240">
        <v>0.1910421887</v>
      </c>
      <c r="AL240">
        <v>0.1974979879</v>
      </c>
      <c r="AM240">
        <v>0.2038301512</v>
      </c>
      <c r="AN240">
        <v>0.21036127960000001</v>
      </c>
      <c r="AO240">
        <v>0.21679460219999999</v>
      </c>
      <c r="AP240">
        <v>0.22313229970000001</v>
      </c>
      <c r="AQ240">
        <v>0.2293764885</v>
      </c>
      <c r="AR240">
        <v>0.23552922300000001</v>
      </c>
      <c r="AS240">
        <v>0.2412355598</v>
      </c>
      <c r="AT240">
        <v>0.24687118850000001</v>
      </c>
      <c r="AU240">
        <v>0.25243741520000001</v>
      </c>
      <c r="AV240">
        <v>0.25793551419999999</v>
      </c>
      <c r="AW240">
        <v>0.26336672849999998</v>
      </c>
    </row>
    <row r="241" spans="2:49" x14ac:dyDescent="0.25">
      <c r="B241" t="s">
        <v>525</v>
      </c>
      <c r="C241">
        <v>1.85730666151211E-3</v>
      </c>
      <c r="D241">
        <v>1.85730666151211E-3</v>
      </c>
      <c r="E241">
        <v>1.8573066599999999E-3</v>
      </c>
      <c r="F241">
        <v>2.4629865800000002E-3</v>
      </c>
      <c r="G241">
        <v>3.26618272E-3</v>
      </c>
      <c r="H241">
        <v>4.3313063900000002E-3</v>
      </c>
      <c r="I241">
        <v>5.7437738999999996E-3</v>
      </c>
      <c r="J241">
        <v>7.6168563700000002E-3</v>
      </c>
      <c r="K241">
        <v>1.0100763299999999E-2</v>
      </c>
      <c r="L241">
        <v>1.3394688700000001E-2</v>
      </c>
      <c r="M241">
        <v>1.7762784899999998E-2</v>
      </c>
      <c r="N241">
        <v>2.35553459E-2</v>
      </c>
      <c r="O241">
        <v>2.60531331E-2</v>
      </c>
      <c r="P241">
        <v>2.8641146700000002E-2</v>
      </c>
      <c r="Q241">
        <v>3.1324365399999998E-2</v>
      </c>
      <c r="R241">
        <v>3.4108141000000002E-2</v>
      </c>
      <c r="S241">
        <v>3.6998234300000002E-2</v>
      </c>
      <c r="T241">
        <v>3.8852336899999999E-2</v>
      </c>
      <c r="U241">
        <v>4.0629438699999999E-2</v>
      </c>
      <c r="V241">
        <v>4.23342388E-2</v>
      </c>
      <c r="W241">
        <v>4.4124381099999999E-2</v>
      </c>
      <c r="X241">
        <v>4.5893029000000002E-2</v>
      </c>
      <c r="Y241">
        <v>4.88309522E-2</v>
      </c>
      <c r="Z241">
        <v>5.1719496199999999E-2</v>
      </c>
      <c r="AA241">
        <v>5.4559895599999998E-2</v>
      </c>
      <c r="AB241">
        <v>5.7466874699999997E-2</v>
      </c>
      <c r="AC241">
        <v>6.0326902199999997E-2</v>
      </c>
      <c r="AD241">
        <v>6.7391713300000003E-2</v>
      </c>
      <c r="AE241">
        <v>7.4291736499999997E-2</v>
      </c>
      <c r="AF241">
        <v>8.1032671099999995E-2</v>
      </c>
      <c r="AG241">
        <v>8.7961902800000005E-2</v>
      </c>
      <c r="AH241">
        <v>9.4736072599999999E-2</v>
      </c>
      <c r="AI241">
        <v>0.1016749453</v>
      </c>
      <c r="AJ241">
        <v>0.10847537509999999</v>
      </c>
      <c r="AK241">
        <v>0.11514146460000001</v>
      </c>
      <c r="AL241">
        <v>0.12196178840000001</v>
      </c>
      <c r="AM241">
        <v>0.12865149540000001</v>
      </c>
      <c r="AN241">
        <v>0.1355467216</v>
      </c>
      <c r="AO241">
        <v>0.14233868960000001</v>
      </c>
      <c r="AP241">
        <v>0.14902970169999999</v>
      </c>
      <c r="AQ241">
        <v>0.1556219921</v>
      </c>
      <c r="AR241">
        <v>0.1621177298</v>
      </c>
      <c r="AS241">
        <v>0.16507868149999999</v>
      </c>
      <c r="AT241">
        <v>0.16800294369999999</v>
      </c>
      <c r="AU241">
        <v>0.170891194</v>
      </c>
      <c r="AV241">
        <v>0.17374409360000001</v>
      </c>
      <c r="AW241">
        <v>0.1765622875</v>
      </c>
    </row>
    <row r="242" spans="2:49" x14ac:dyDescent="0.25">
      <c r="B242" t="s">
        <v>526</v>
      </c>
      <c r="C242">
        <v>9.2848272947954696E-2</v>
      </c>
      <c r="D242">
        <v>9.2848272947954599E-2</v>
      </c>
      <c r="E242">
        <v>9.2848272900000001E-2</v>
      </c>
      <c r="F242">
        <v>8.9289128999999995E-2</v>
      </c>
      <c r="G242">
        <v>8.5866417400000006E-2</v>
      </c>
      <c r="H242">
        <v>8.2574908299999999E-2</v>
      </c>
      <c r="I242">
        <v>7.9409572299999995E-2</v>
      </c>
      <c r="J242">
        <v>7.6365572699999995E-2</v>
      </c>
      <c r="K242">
        <v>7.34382586E-2</v>
      </c>
      <c r="L242">
        <v>7.0623156899999998E-2</v>
      </c>
      <c r="M242">
        <v>6.7915966199999997E-2</v>
      </c>
      <c r="N242">
        <v>6.5312549999999997E-2</v>
      </c>
      <c r="O242">
        <v>7.2238232799999996E-2</v>
      </c>
      <c r="P242">
        <v>7.9414088699999996E-2</v>
      </c>
      <c r="Q242">
        <v>8.6853922200000003E-2</v>
      </c>
      <c r="R242">
        <v>9.4572572800000004E-2</v>
      </c>
      <c r="S242">
        <v>0.10258601320000001</v>
      </c>
      <c r="T242">
        <v>0.1077269341</v>
      </c>
      <c r="U242">
        <v>0.11265435259999999</v>
      </c>
      <c r="V242">
        <v>0.11738129849999999</v>
      </c>
      <c r="W242">
        <v>0.1124973816</v>
      </c>
      <c r="X242">
        <v>0.1076721065</v>
      </c>
      <c r="Y242">
        <v>0.1064289512</v>
      </c>
      <c r="Z242">
        <v>0.10520669019999999</v>
      </c>
      <c r="AA242">
        <v>0.1040048011</v>
      </c>
      <c r="AB242">
        <v>0.1031054297</v>
      </c>
      <c r="AC242">
        <v>0.1022205843</v>
      </c>
      <c r="AD242">
        <v>0.10204557910000001</v>
      </c>
      <c r="AE242">
        <v>0.1018746559</v>
      </c>
      <c r="AF242">
        <v>0.10170767360000001</v>
      </c>
      <c r="AG242">
        <v>0.10154411570000001</v>
      </c>
      <c r="AH242">
        <v>0.101384218</v>
      </c>
      <c r="AI242">
        <v>0.1012243929</v>
      </c>
      <c r="AJ242">
        <v>0.1010677566</v>
      </c>
      <c r="AK242">
        <v>0.1009142147</v>
      </c>
      <c r="AL242">
        <v>0.1007616802</v>
      </c>
      <c r="AM242">
        <v>0.10061206690000001</v>
      </c>
      <c r="AN242">
        <v>0.1004634444</v>
      </c>
      <c r="AO242">
        <v>0.10031704769999999</v>
      </c>
      <c r="AP242">
        <v>0.1001728269</v>
      </c>
      <c r="AQ242">
        <v>0.1000307341</v>
      </c>
      <c r="AR242">
        <v>9.9890722400000007E-2</v>
      </c>
      <c r="AS242">
        <v>9.9485071199999997E-2</v>
      </c>
      <c r="AT242">
        <v>9.9084446500000006E-2</v>
      </c>
      <c r="AU242">
        <v>9.8688755399999994E-2</v>
      </c>
      <c r="AV242">
        <v>9.8297907300000001E-2</v>
      </c>
      <c r="AW242">
        <v>9.7911814E-2</v>
      </c>
    </row>
    <row r="243" spans="2:49" x14ac:dyDescent="0.25">
      <c r="B243" t="s">
        <v>527</v>
      </c>
      <c r="C243">
        <v>6.0146533669896496E-3</v>
      </c>
      <c r="D243">
        <v>6.0146533669896496E-3</v>
      </c>
      <c r="E243">
        <v>6.0146533700000003E-3</v>
      </c>
      <c r="F243">
        <v>6.72026663E-3</v>
      </c>
      <c r="G243">
        <v>7.50865942E-3</v>
      </c>
      <c r="H243">
        <v>8.38954305E-3</v>
      </c>
      <c r="I243">
        <v>9.3737681600000004E-3</v>
      </c>
      <c r="J243">
        <v>1.04734583E-2</v>
      </c>
      <c r="K243">
        <v>1.17021594E-2</v>
      </c>
      <c r="L243">
        <v>1.30750064E-2</v>
      </c>
      <c r="M243">
        <v>1.4608909999999999E-2</v>
      </c>
      <c r="N243">
        <v>1.63227645E-2</v>
      </c>
      <c r="O243">
        <v>1.55556345E-2</v>
      </c>
      <c r="P243">
        <v>1.4760793899999999E-2</v>
      </c>
      <c r="Q243">
        <v>1.3936713599999999E-2</v>
      </c>
      <c r="R243">
        <v>1.30817498E-2</v>
      </c>
      <c r="S243">
        <v>1.21941333E-2</v>
      </c>
      <c r="T243">
        <v>1.5992557300000002E-2</v>
      </c>
      <c r="U243">
        <v>1.9633232899999999E-2</v>
      </c>
      <c r="V243">
        <v>2.3125786999999998E-2</v>
      </c>
      <c r="W243">
        <v>2.2938324199999999E-2</v>
      </c>
      <c r="X243">
        <v>2.2753112200000002E-2</v>
      </c>
      <c r="Y243">
        <v>2.3450525400000002E-2</v>
      </c>
      <c r="Z243">
        <v>2.4136216700000001E-2</v>
      </c>
      <c r="AA243">
        <v>2.4810479399999998E-2</v>
      </c>
      <c r="AB243">
        <v>2.5509093699999999E-2</v>
      </c>
      <c r="AC243">
        <v>2.6196424400000001E-2</v>
      </c>
      <c r="AD243">
        <v>2.63697988E-2</v>
      </c>
      <c r="AE243">
        <v>2.6539129299999999E-2</v>
      </c>
      <c r="AF243">
        <v>2.6704555599999999E-2</v>
      </c>
      <c r="AG243">
        <v>2.68785959E-2</v>
      </c>
      <c r="AH243">
        <v>2.7048741599999999E-2</v>
      </c>
      <c r="AI243">
        <v>2.8524035100000001E-2</v>
      </c>
      <c r="AJ243">
        <v>2.9969893800000001E-2</v>
      </c>
      <c r="AK243">
        <v>3.1387190099999997E-2</v>
      </c>
      <c r="AL243">
        <v>3.2843363899999999E-2</v>
      </c>
      <c r="AM243">
        <v>3.4271650399999999E-2</v>
      </c>
      <c r="AN243">
        <v>3.4501410400000002E-2</v>
      </c>
      <c r="AO243">
        <v>3.4727729800000003E-2</v>
      </c>
      <c r="AP243">
        <v>3.4950685099999997E-2</v>
      </c>
      <c r="AQ243">
        <v>3.51703508E-2</v>
      </c>
      <c r="AR243">
        <v>3.5386799300000001E-2</v>
      </c>
      <c r="AS243">
        <v>3.5653547299999998E-2</v>
      </c>
      <c r="AT243">
        <v>3.5916990099999997E-2</v>
      </c>
      <c r="AU243">
        <v>3.6177188499999999E-2</v>
      </c>
      <c r="AV243">
        <v>3.6434202300000003E-2</v>
      </c>
      <c r="AW243">
        <v>3.66880895E-2</v>
      </c>
    </row>
    <row r="244" spans="2:49" x14ac:dyDescent="0.25">
      <c r="B244" t="s">
        <v>528</v>
      </c>
      <c r="C244">
        <v>0.92287069498865704</v>
      </c>
      <c r="D244">
        <v>0.92287069498865704</v>
      </c>
      <c r="E244">
        <v>0.92285345029999999</v>
      </c>
      <c r="F244">
        <v>0.89643246320000003</v>
      </c>
      <c r="G244">
        <v>0.87095466119999998</v>
      </c>
      <c r="H244">
        <v>0.84587919349999996</v>
      </c>
      <c r="I244">
        <v>0.82195248330000004</v>
      </c>
      <c r="J244">
        <v>0.79878900799999997</v>
      </c>
      <c r="K244">
        <v>0.77637063380000004</v>
      </c>
      <c r="L244">
        <v>0.75467533949999999</v>
      </c>
      <c r="M244">
        <v>0.73351659250000001</v>
      </c>
      <c r="N244">
        <v>0.71315382599999999</v>
      </c>
      <c r="O244">
        <v>0.71058007850000005</v>
      </c>
      <c r="P244">
        <v>0.70834752980000004</v>
      </c>
      <c r="Q244">
        <v>0.70632665090000002</v>
      </c>
      <c r="R244">
        <v>0.70458865800000003</v>
      </c>
      <c r="S244">
        <v>0.70247267849999995</v>
      </c>
      <c r="T244">
        <v>0.69964579510000002</v>
      </c>
      <c r="U244">
        <v>0.69671223630000001</v>
      </c>
      <c r="V244">
        <v>0.69382870519999995</v>
      </c>
      <c r="W244">
        <v>0.68731671650000004</v>
      </c>
      <c r="X244">
        <v>0.68069100260000004</v>
      </c>
      <c r="Y244">
        <v>0.67433093440000003</v>
      </c>
      <c r="Z244">
        <v>0.66803309219999996</v>
      </c>
      <c r="AA244">
        <v>0.66177549300000005</v>
      </c>
      <c r="AB244">
        <v>0.65536098529999998</v>
      </c>
      <c r="AC244">
        <v>0.64894308649999999</v>
      </c>
      <c r="AD244">
        <v>0.64347678730000002</v>
      </c>
      <c r="AE244">
        <v>0.63806028189999997</v>
      </c>
      <c r="AF244">
        <v>0.63269008699999996</v>
      </c>
      <c r="AG244">
        <v>0.62723656880000001</v>
      </c>
      <c r="AH244">
        <v>0.62183177329999995</v>
      </c>
      <c r="AI244">
        <v>0.61955968340000001</v>
      </c>
      <c r="AJ244">
        <v>0.61729985489999994</v>
      </c>
      <c r="AK244">
        <v>0.61504977640000003</v>
      </c>
      <c r="AL244">
        <v>0.61275727189999996</v>
      </c>
      <c r="AM244">
        <v>0.61047913789999997</v>
      </c>
      <c r="AN244">
        <v>0.60763060390000001</v>
      </c>
      <c r="AO244">
        <v>0.60480611269999995</v>
      </c>
      <c r="AP244">
        <v>0.60200398669999999</v>
      </c>
      <c r="AQ244">
        <v>0.59921755889999995</v>
      </c>
      <c r="AR244">
        <v>0.59644773210000002</v>
      </c>
      <c r="AS244">
        <v>0.59362502589999999</v>
      </c>
      <c r="AT244">
        <v>0.59080235699999994</v>
      </c>
      <c r="AU244">
        <v>0.58798043499999997</v>
      </c>
      <c r="AV244">
        <v>0.58515784650000002</v>
      </c>
      <c r="AW244">
        <v>0.58231942729999997</v>
      </c>
    </row>
    <row r="245" spans="2:49" x14ac:dyDescent="0.25">
      <c r="B245" t="s">
        <v>529</v>
      </c>
      <c r="C245">
        <v>4.1245617653124303E-2</v>
      </c>
      <c r="D245">
        <v>4.1245617653124303E-2</v>
      </c>
      <c r="E245">
        <v>4.12548394E-2</v>
      </c>
      <c r="F245">
        <v>6.5737208800000002E-2</v>
      </c>
      <c r="G245">
        <v>8.8483361400000002E-2</v>
      </c>
      <c r="H245">
        <v>0.10965273189999999</v>
      </c>
      <c r="I245">
        <v>0.12844921200000001</v>
      </c>
      <c r="J245">
        <v>0.14478936149999999</v>
      </c>
      <c r="K245">
        <v>0.1582374976</v>
      </c>
      <c r="L245">
        <v>0.1682336243</v>
      </c>
      <c r="M245">
        <v>0.17416321330000001</v>
      </c>
      <c r="N245">
        <v>0.17490411729999999</v>
      </c>
      <c r="O245">
        <v>0.17677154170000001</v>
      </c>
      <c r="P245">
        <v>0.17842917520000001</v>
      </c>
      <c r="Q245">
        <v>0.17995541239999999</v>
      </c>
      <c r="R245">
        <v>0.1813059836</v>
      </c>
      <c r="S245">
        <v>0.1828863782</v>
      </c>
      <c r="T245">
        <v>0.1887399478</v>
      </c>
      <c r="U245">
        <v>0.1945767776</v>
      </c>
      <c r="V245">
        <v>0.20030330739999999</v>
      </c>
      <c r="W245">
        <v>0.20091231400000001</v>
      </c>
      <c r="X245">
        <v>0.2015460593</v>
      </c>
      <c r="Y245">
        <v>0.2040031202</v>
      </c>
      <c r="Z245">
        <v>0.20641958990000001</v>
      </c>
      <c r="AA245">
        <v>0.20880997209999999</v>
      </c>
      <c r="AB245">
        <v>0.2112112189</v>
      </c>
      <c r="AC245">
        <v>0.21361440449999999</v>
      </c>
      <c r="AD245">
        <v>0.2161481264</v>
      </c>
      <c r="AE245">
        <v>0.21865794729999999</v>
      </c>
      <c r="AF245">
        <v>0.22114592729999999</v>
      </c>
      <c r="AG245">
        <v>0.2236137124</v>
      </c>
      <c r="AH245">
        <v>0.22605890440000001</v>
      </c>
      <c r="AI245">
        <v>0.22636040290000001</v>
      </c>
      <c r="AJ245">
        <v>0.22666095119999999</v>
      </c>
      <c r="AK245">
        <v>0.22696196129999999</v>
      </c>
      <c r="AL245">
        <v>0.22724566039999999</v>
      </c>
      <c r="AM245">
        <v>0.22752713829999999</v>
      </c>
      <c r="AN245">
        <v>0.22827736200000001</v>
      </c>
      <c r="AO245">
        <v>0.2290165717</v>
      </c>
      <c r="AP245">
        <v>0.2297458215</v>
      </c>
      <c r="AQ245">
        <v>0.23046901689999999</v>
      </c>
      <c r="AR245">
        <v>0.23118566669999999</v>
      </c>
      <c r="AS245">
        <v>0.2309458338</v>
      </c>
      <c r="AT245">
        <v>0.23070361880000001</v>
      </c>
      <c r="AU245">
        <v>0.23045866949999999</v>
      </c>
      <c r="AV245">
        <v>0.23021182309999999</v>
      </c>
      <c r="AW245">
        <v>0.22997146199999999</v>
      </c>
    </row>
    <row r="246" spans="2:49" x14ac:dyDescent="0.25">
      <c r="B246" t="s">
        <v>530</v>
      </c>
      <c r="C246">
        <v>5.1557022066405396E-3</v>
      </c>
      <c r="D246">
        <v>5.1557022066405396E-3</v>
      </c>
      <c r="E246">
        <v>5.1568549300000004E-3</v>
      </c>
      <c r="F246">
        <v>4.8506487600000004E-3</v>
      </c>
      <c r="G246">
        <v>4.5571650100000001E-3</v>
      </c>
      <c r="H246">
        <v>4.2931921299999998E-3</v>
      </c>
      <c r="I246">
        <v>4.0335804400000001E-3</v>
      </c>
      <c r="J246">
        <v>3.7898752199999998E-3</v>
      </c>
      <c r="K246">
        <v>3.5609363999999999E-3</v>
      </c>
      <c r="L246">
        <v>3.3458401799999998E-3</v>
      </c>
      <c r="M246">
        <v>3.1456827599999999E-3</v>
      </c>
      <c r="N246">
        <v>2.9560401900000002E-3</v>
      </c>
      <c r="O246">
        <v>4.4354141699999997E-3</v>
      </c>
      <c r="P246">
        <v>5.90276562E-3</v>
      </c>
      <c r="Q246">
        <v>7.3565749899999998E-3</v>
      </c>
      <c r="R246">
        <v>8.7919864599999998E-3</v>
      </c>
      <c r="S246">
        <v>1.0228108600000001E-2</v>
      </c>
      <c r="T246">
        <v>9.5637890300000004E-3</v>
      </c>
      <c r="U246">
        <v>8.9183654599999905E-3</v>
      </c>
      <c r="V246">
        <v>8.2859396200000001E-3</v>
      </c>
      <c r="W246">
        <v>1.06453795E-2</v>
      </c>
      <c r="X246">
        <v>1.3037592000000001E-2</v>
      </c>
      <c r="Y246">
        <v>1.30258471E-2</v>
      </c>
      <c r="Z246">
        <v>1.3011332400000001E-2</v>
      </c>
      <c r="AA246">
        <v>1.2995054900000001E-2</v>
      </c>
      <c r="AB246">
        <v>1.2975067E-2</v>
      </c>
      <c r="AC246">
        <v>1.2955182900000001E-2</v>
      </c>
      <c r="AD246">
        <v>1.3427735099999999E-2</v>
      </c>
      <c r="AE246">
        <v>1.38962633E-2</v>
      </c>
      <c r="AF246">
        <v>1.4360916200000001E-2</v>
      </c>
      <c r="AG246">
        <v>1.48249521E-2</v>
      </c>
      <c r="AH246">
        <v>1.52850099E-2</v>
      </c>
      <c r="AI246">
        <v>1.5862805899999999E-2</v>
      </c>
      <c r="AJ246">
        <v>1.6437172600000001E-2</v>
      </c>
      <c r="AK246">
        <v>1.70082524E-2</v>
      </c>
      <c r="AL246">
        <v>1.75862819E-2</v>
      </c>
      <c r="AM246">
        <v>1.8160885799999998E-2</v>
      </c>
      <c r="AN246">
        <v>1.8673407699999998E-2</v>
      </c>
      <c r="AO246">
        <v>1.9183549500000001E-2</v>
      </c>
      <c r="AP246">
        <v>1.9691358400000001E-2</v>
      </c>
      <c r="AQ246">
        <v>2.0197140799999999E-2</v>
      </c>
      <c r="AR246">
        <v>2.0700839499999998E-2</v>
      </c>
      <c r="AS246">
        <v>2.11055772E-2</v>
      </c>
      <c r="AT246">
        <v>2.1510643400000001E-2</v>
      </c>
      <c r="AU246">
        <v>2.19159942E-2</v>
      </c>
      <c r="AV246">
        <v>2.23216982E-2</v>
      </c>
      <c r="AW246">
        <v>2.2728575899999999E-2</v>
      </c>
    </row>
    <row r="247" spans="2:49" x14ac:dyDescent="0.25">
      <c r="B247" t="s">
        <v>531</v>
      </c>
      <c r="C247">
        <v>1.5260878531656001E-2</v>
      </c>
      <c r="D247">
        <v>1.5260878531656001E-2</v>
      </c>
      <c r="E247">
        <v>1.5264290599999999E-2</v>
      </c>
      <c r="F247">
        <v>1.4650526800000001E-2</v>
      </c>
      <c r="G247">
        <v>1.4044615999999999E-2</v>
      </c>
      <c r="H247">
        <v>1.35007267E-2</v>
      </c>
      <c r="I247">
        <v>1.2942829899999999E-2</v>
      </c>
      <c r="J247">
        <v>1.2408667199999999E-2</v>
      </c>
      <c r="K247">
        <v>1.189669E-2</v>
      </c>
      <c r="L247">
        <v>1.1405880700000001E-2</v>
      </c>
      <c r="M247">
        <v>1.0942089300000001E-2</v>
      </c>
      <c r="N247">
        <v>1.0491978000000001E-2</v>
      </c>
      <c r="O247">
        <v>1.53652922E-2</v>
      </c>
      <c r="P247">
        <v>2.0198144500000001E-2</v>
      </c>
      <c r="Q247">
        <v>2.4985883300000001E-2</v>
      </c>
      <c r="R247">
        <v>2.97123444E-2</v>
      </c>
      <c r="S247">
        <v>3.4442155199999998E-2</v>
      </c>
      <c r="T247">
        <v>3.01152755E-2</v>
      </c>
      <c r="U247">
        <v>2.5893819700000001E-2</v>
      </c>
      <c r="V247">
        <v>2.1756523100000001E-2</v>
      </c>
      <c r="W247">
        <v>2.2092260700000001E-2</v>
      </c>
      <c r="X247">
        <v>2.2434352099999999E-2</v>
      </c>
      <c r="Y247">
        <v>2.2449795000000002E-2</v>
      </c>
      <c r="Z247">
        <v>2.2460501800000001E-2</v>
      </c>
      <c r="AA247">
        <v>2.24681911E-2</v>
      </c>
      <c r="AB247">
        <v>2.2460874400000001E-2</v>
      </c>
      <c r="AC247">
        <v>2.2453739899999998E-2</v>
      </c>
      <c r="AD247">
        <v>2.2289428699999999E-2</v>
      </c>
      <c r="AE247">
        <v>2.2126081999999998E-2</v>
      </c>
      <c r="AF247">
        <v>2.1963883900000002E-2</v>
      </c>
      <c r="AG247">
        <v>2.1799166500000002E-2</v>
      </c>
      <c r="AH247">
        <v>2.1635592499999998E-2</v>
      </c>
      <c r="AI247">
        <v>2.1541171599999999E-2</v>
      </c>
      <c r="AJ247">
        <v>2.1447404100000001E-2</v>
      </c>
      <c r="AK247">
        <v>2.1354414499999998E-2</v>
      </c>
      <c r="AL247">
        <v>2.12609783E-2</v>
      </c>
      <c r="AM247">
        <v>2.11680364E-2</v>
      </c>
      <c r="AN247">
        <v>2.11142788E-2</v>
      </c>
      <c r="AO247">
        <v>2.1059906199999999E-2</v>
      </c>
      <c r="AP247">
        <v>2.1005026699999998E-2</v>
      </c>
      <c r="AQ247">
        <v>2.0950005300000001E-2</v>
      </c>
      <c r="AR247">
        <v>2.0894801099999999E-2</v>
      </c>
      <c r="AS247">
        <v>2.0901164199999999E-2</v>
      </c>
      <c r="AT247">
        <v>2.0907347600000001E-2</v>
      </c>
      <c r="AU247">
        <v>2.09133188E-2</v>
      </c>
      <c r="AV247">
        <v>2.0919152900000001E-2</v>
      </c>
      <c r="AW247">
        <v>2.0925612199999999E-2</v>
      </c>
    </row>
    <row r="248" spans="2:49" x14ac:dyDescent="0.25">
      <c r="B248" t="s">
        <v>532</v>
      </c>
      <c r="C248">
        <v>5.1557022066405396E-3</v>
      </c>
      <c r="D248">
        <v>5.1557022066405396E-3</v>
      </c>
      <c r="E248">
        <v>5.1568549300000004E-3</v>
      </c>
      <c r="F248">
        <v>5.1452570000000003E-3</v>
      </c>
      <c r="G248">
        <v>5.1275421799999998E-3</v>
      </c>
      <c r="H248">
        <v>5.12391666E-3</v>
      </c>
      <c r="I248">
        <v>5.10645723E-3</v>
      </c>
      <c r="J248">
        <v>5.0893361000000003E-3</v>
      </c>
      <c r="K248">
        <v>5.0723321200000001E-3</v>
      </c>
      <c r="L248">
        <v>5.0554043799999997E-3</v>
      </c>
      <c r="M248">
        <v>5.0416521200000002E-3</v>
      </c>
      <c r="N248">
        <v>5.0254566600000002E-3</v>
      </c>
      <c r="O248">
        <v>5.8276757800000004E-3</v>
      </c>
      <c r="P248">
        <v>6.61948426E-3</v>
      </c>
      <c r="Q248">
        <v>7.4016639E-3</v>
      </c>
      <c r="R248">
        <v>8.1708189300000005E-3</v>
      </c>
      <c r="S248">
        <v>8.9449365499999905E-3</v>
      </c>
      <c r="T248">
        <v>8.6581481000000005E-3</v>
      </c>
      <c r="U248">
        <v>8.3820017000000007E-3</v>
      </c>
      <c r="V248">
        <v>8.1115366000000001E-3</v>
      </c>
      <c r="W248">
        <v>8.2503726500000006E-3</v>
      </c>
      <c r="X248">
        <v>8.3917634500000008E-3</v>
      </c>
      <c r="Y248">
        <v>8.4854299000000008E-3</v>
      </c>
      <c r="Z248">
        <v>8.5773989500000005E-3</v>
      </c>
      <c r="AA248">
        <v>8.6682779999999997E-3</v>
      </c>
      <c r="AB248">
        <v>8.7562703600000003E-3</v>
      </c>
      <c r="AC248">
        <v>8.8443420399999997E-3</v>
      </c>
      <c r="AD248">
        <v>8.7867608100000005E-3</v>
      </c>
      <c r="AE248">
        <v>8.7295018299999999E-3</v>
      </c>
      <c r="AF248">
        <v>8.67263819E-3</v>
      </c>
      <c r="AG248">
        <v>8.6152053999999905E-3</v>
      </c>
      <c r="AH248">
        <v>8.5581612000000008E-3</v>
      </c>
      <c r="AI248">
        <v>8.5265693100000008E-3</v>
      </c>
      <c r="AJ248">
        <v>8.4952010699999997E-3</v>
      </c>
      <c r="AK248">
        <v>8.4641063199999995E-3</v>
      </c>
      <c r="AL248">
        <v>8.4335452900000003E-3</v>
      </c>
      <c r="AM248">
        <v>8.4031422500000005E-3</v>
      </c>
      <c r="AN248">
        <v>8.3906338500000007E-3</v>
      </c>
      <c r="AO248">
        <v>8.3778520500000005E-3</v>
      </c>
      <c r="AP248">
        <v>8.3648390200000006E-3</v>
      </c>
      <c r="AQ248">
        <v>8.35173952E-3</v>
      </c>
      <c r="AR248">
        <v>8.3385369800000001E-3</v>
      </c>
      <c r="AS248">
        <v>8.3448380200000002E-3</v>
      </c>
      <c r="AT248">
        <v>8.3510721600000004E-3</v>
      </c>
      <c r="AU248">
        <v>8.3572262399999996E-3</v>
      </c>
      <c r="AV248">
        <v>8.3633302500000003E-3</v>
      </c>
      <c r="AW248">
        <v>8.3696889799999997E-3</v>
      </c>
    </row>
    <row r="249" spans="2:49" x14ac:dyDescent="0.25">
      <c r="B249" t="s">
        <v>533</v>
      </c>
      <c r="C249">
        <v>1.0311404413280999E-2</v>
      </c>
      <c r="D249">
        <v>1.0311404413280999E-2</v>
      </c>
      <c r="E249">
        <v>1.0313709900000001E-2</v>
      </c>
      <c r="F249">
        <v>1.3183895399999999E-2</v>
      </c>
      <c r="G249">
        <v>1.68326541E-2</v>
      </c>
      <c r="H249">
        <v>2.1550239200000001E-2</v>
      </c>
      <c r="I249">
        <v>2.7515437100000002E-2</v>
      </c>
      <c r="J249">
        <v>3.5133751999999997E-2</v>
      </c>
      <c r="K249">
        <v>4.4861910099999999E-2</v>
      </c>
      <c r="L249">
        <v>5.7283911E-2</v>
      </c>
      <c r="M249">
        <v>7.3190770000000002E-2</v>
      </c>
      <c r="N249">
        <v>9.3468581800000006E-2</v>
      </c>
      <c r="O249">
        <v>8.7019997599999996E-2</v>
      </c>
      <c r="P249">
        <v>8.0502900599999996E-2</v>
      </c>
      <c r="Q249">
        <v>7.3973814499999999E-2</v>
      </c>
      <c r="R249">
        <v>6.7430208699999994E-2</v>
      </c>
      <c r="S249">
        <v>6.1025743E-2</v>
      </c>
      <c r="T249">
        <v>6.3277044500000004E-2</v>
      </c>
      <c r="U249">
        <v>6.5516799200000003E-2</v>
      </c>
      <c r="V249">
        <v>6.7713988099999997E-2</v>
      </c>
      <c r="W249">
        <v>7.0782956600000002E-2</v>
      </c>
      <c r="X249">
        <v>7.3899230499999996E-2</v>
      </c>
      <c r="Y249">
        <v>7.7704873399999999E-2</v>
      </c>
      <c r="Z249">
        <v>8.1498084700000001E-2</v>
      </c>
      <c r="AA249">
        <v>8.5283010899999998E-2</v>
      </c>
      <c r="AB249">
        <v>8.9235584100000001E-2</v>
      </c>
      <c r="AC249">
        <v>9.3189244099999999E-2</v>
      </c>
      <c r="AD249">
        <v>9.5871161600000004E-2</v>
      </c>
      <c r="AE249">
        <v>9.8529923599999999E-2</v>
      </c>
      <c r="AF249">
        <v>0.1011665474</v>
      </c>
      <c r="AG249">
        <v>0.1039103948</v>
      </c>
      <c r="AH249">
        <v>0.1066305587</v>
      </c>
      <c r="AI249">
        <v>0.10814936679999999</v>
      </c>
      <c r="AJ249">
        <v>0.1096594162</v>
      </c>
      <c r="AK249">
        <v>0.1111614891</v>
      </c>
      <c r="AL249">
        <v>0.11271626210000001</v>
      </c>
      <c r="AM249">
        <v>0.11426165940000001</v>
      </c>
      <c r="AN249">
        <v>0.1159137138</v>
      </c>
      <c r="AO249">
        <v>0.1175560079</v>
      </c>
      <c r="AP249">
        <v>0.1191889676</v>
      </c>
      <c r="AQ249">
        <v>0.1208145385</v>
      </c>
      <c r="AR249">
        <v>0.1224324237</v>
      </c>
      <c r="AS249">
        <v>0.125077561</v>
      </c>
      <c r="AT249">
        <v>0.127724961</v>
      </c>
      <c r="AU249">
        <v>0.13037435629999999</v>
      </c>
      <c r="AV249">
        <v>0.13302614909999999</v>
      </c>
      <c r="AW249">
        <v>0.13568523360000001</v>
      </c>
    </row>
    <row r="250" spans="2:49" x14ac:dyDescent="0.25">
      <c r="B250" t="s">
        <v>534</v>
      </c>
      <c r="C250">
        <v>0.99132434052165697</v>
      </c>
      <c r="D250">
        <v>0.99132434052165697</v>
      </c>
      <c r="E250">
        <v>0.99172610110000003</v>
      </c>
      <c r="F250">
        <v>0.98765502360000001</v>
      </c>
      <c r="G250">
        <v>0.98360065809999997</v>
      </c>
      <c r="H250">
        <v>0.97956293589999999</v>
      </c>
      <c r="I250">
        <v>0.97554178869999997</v>
      </c>
      <c r="J250">
        <v>0.97153714849999995</v>
      </c>
      <c r="K250">
        <v>0.96754894749999998</v>
      </c>
      <c r="L250">
        <v>0.96357711820000003</v>
      </c>
      <c r="M250">
        <v>0.95962159349999998</v>
      </c>
      <c r="N250">
        <v>0.95568230639999996</v>
      </c>
      <c r="O250">
        <v>0.95496918220000004</v>
      </c>
      <c r="P250">
        <v>0.95421073860000005</v>
      </c>
      <c r="Q250">
        <v>0.95340251369999995</v>
      </c>
      <c r="R250">
        <v>0.95253944010000002</v>
      </c>
      <c r="S250">
        <v>0.95161573820000001</v>
      </c>
      <c r="T250">
        <v>0.94863721099999998</v>
      </c>
      <c r="U250">
        <v>0.94569023600000002</v>
      </c>
      <c r="V250">
        <v>0.94277431450000004</v>
      </c>
      <c r="W250">
        <v>0.94096855940000002</v>
      </c>
      <c r="X250">
        <v>0.93914802249999996</v>
      </c>
      <c r="Y250">
        <v>0.93915106670000004</v>
      </c>
      <c r="Z250">
        <v>0.93915429120000005</v>
      </c>
      <c r="AA250">
        <v>0.93915771260000003</v>
      </c>
      <c r="AB250">
        <v>0.93914282400000004</v>
      </c>
      <c r="AC250">
        <v>0.93912696520000005</v>
      </c>
      <c r="AD250">
        <v>0.93917792330000005</v>
      </c>
      <c r="AE250">
        <v>0.93923165669999997</v>
      </c>
      <c r="AF250">
        <v>0.9392883984</v>
      </c>
      <c r="AG250">
        <v>0.93933993189999998</v>
      </c>
      <c r="AH250">
        <v>0.93939452649999999</v>
      </c>
      <c r="AI250">
        <v>0.93936840190000004</v>
      </c>
      <c r="AJ250">
        <v>0.93934093090000004</v>
      </c>
      <c r="AK250">
        <v>0.93931200660000003</v>
      </c>
      <c r="AL250">
        <v>0.93929188559999999</v>
      </c>
      <c r="AM250">
        <v>0.93927064110000003</v>
      </c>
      <c r="AN250">
        <v>0.93905184689999999</v>
      </c>
      <c r="AO250">
        <v>0.93882460950000002</v>
      </c>
      <c r="AP250">
        <v>0.93858843049999996</v>
      </c>
      <c r="AQ250">
        <v>0.93834277150000001</v>
      </c>
      <c r="AR250">
        <v>0.93808705020000005</v>
      </c>
      <c r="AS250">
        <v>0.93778548299999998</v>
      </c>
      <c r="AT250">
        <v>0.93747725920000002</v>
      </c>
      <c r="AU250">
        <v>0.93716215570000005</v>
      </c>
      <c r="AV250">
        <v>0.93683993970000001</v>
      </c>
      <c r="AW250">
        <v>0.93651036759999995</v>
      </c>
    </row>
    <row r="251" spans="2:49" x14ac:dyDescent="0.25">
      <c r="B251" s="23" t="s">
        <v>535</v>
      </c>
      <c r="C251">
        <v>0.91950930808135101</v>
      </c>
      <c r="D251">
        <v>0.91950930808135101</v>
      </c>
      <c r="E251">
        <v>0.91950930809999998</v>
      </c>
      <c r="F251">
        <v>0.89194960639999998</v>
      </c>
      <c r="G251">
        <v>0.8652159291</v>
      </c>
      <c r="H251">
        <v>0.83928351850000005</v>
      </c>
      <c r="I251">
        <v>0.81412835890000002</v>
      </c>
      <c r="J251">
        <v>0.78972715429999996</v>
      </c>
      <c r="K251">
        <v>0.76605730719999998</v>
      </c>
      <c r="L251">
        <v>0.74309689700000003</v>
      </c>
      <c r="M251">
        <v>0.72082466040000004</v>
      </c>
      <c r="N251">
        <v>0.69921997140000003</v>
      </c>
      <c r="O251">
        <v>0.69624978999999998</v>
      </c>
      <c r="P251">
        <v>0.69328496819999996</v>
      </c>
      <c r="Q251">
        <v>0.69032549160000001</v>
      </c>
      <c r="R251">
        <v>0.68737134560000002</v>
      </c>
      <c r="S251">
        <v>0.68442251590000003</v>
      </c>
      <c r="T251">
        <v>0.68128557830000003</v>
      </c>
      <c r="U251">
        <v>0.67821213570000005</v>
      </c>
      <c r="V251">
        <v>0.67520027940000005</v>
      </c>
      <c r="W251">
        <v>0.66826373350000001</v>
      </c>
      <c r="X251">
        <v>0.66123277800000002</v>
      </c>
      <c r="Y251">
        <v>0.65443644909999998</v>
      </c>
      <c r="Z251">
        <v>0.64762958530000003</v>
      </c>
      <c r="AA251">
        <v>0.64081216200000002</v>
      </c>
      <c r="AB251">
        <v>0.63381081480000001</v>
      </c>
      <c r="AC251">
        <v>0.62680164090000001</v>
      </c>
      <c r="AD251">
        <v>0.62072292949999996</v>
      </c>
      <c r="AE251">
        <v>0.61468461139999997</v>
      </c>
      <c r="AF251">
        <v>0.60868628530000002</v>
      </c>
      <c r="AG251">
        <v>0.60258668010000005</v>
      </c>
      <c r="AH251">
        <v>0.59652857429999995</v>
      </c>
      <c r="AI251">
        <v>0.59378327620000004</v>
      </c>
      <c r="AJ251">
        <v>0.59105026370000002</v>
      </c>
      <c r="AK251">
        <v>0.58832945469999998</v>
      </c>
      <c r="AL251">
        <v>0.58555966999999998</v>
      </c>
      <c r="AM251">
        <v>0.58280186329999994</v>
      </c>
      <c r="AN251">
        <v>0.57930420520000003</v>
      </c>
      <c r="AO251">
        <v>0.57581047640000005</v>
      </c>
      <c r="AP251">
        <v>0.57232066999999998</v>
      </c>
      <c r="AQ251">
        <v>0.56883477959999995</v>
      </c>
      <c r="AR251">
        <v>0.56535279859999998</v>
      </c>
      <c r="AS251">
        <v>0.56177929579999997</v>
      </c>
      <c r="AT251">
        <v>0.55819244999999995</v>
      </c>
      <c r="AU251">
        <v>0.55459218639999996</v>
      </c>
      <c r="AV251">
        <v>0.55097842949999998</v>
      </c>
      <c r="AW251">
        <v>0.54735110340000004</v>
      </c>
    </row>
    <row r="252" spans="2:49" x14ac:dyDescent="0.25">
      <c r="B252" t="s">
        <v>282</v>
      </c>
      <c r="C252">
        <v>1.54983431156195</v>
      </c>
      <c r="D252">
        <v>1.57471740274219</v>
      </c>
      <c r="E252">
        <v>1.60860863</v>
      </c>
      <c r="F252">
        <v>1.873045399</v>
      </c>
      <c r="G252">
        <v>2.0755696449999999</v>
      </c>
      <c r="H252">
        <v>2.232830898</v>
      </c>
      <c r="I252">
        <v>2.5033874840000001</v>
      </c>
      <c r="J252">
        <v>2.7134910880000001</v>
      </c>
      <c r="K252">
        <v>2.813347759</v>
      </c>
      <c r="L252">
        <v>2.9338250160000001</v>
      </c>
      <c r="M252">
        <v>3.0906681640000002</v>
      </c>
      <c r="N252">
        <v>3.277185485</v>
      </c>
      <c r="O252">
        <v>4.2825014269999997</v>
      </c>
      <c r="P252">
        <v>5.3898954999999997</v>
      </c>
      <c r="Q252">
        <v>6.4980816949999998</v>
      </c>
      <c r="R252">
        <v>7.7719836359999999</v>
      </c>
      <c r="S252">
        <v>6.5687196139999999</v>
      </c>
      <c r="T252">
        <v>6.5461578789999999</v>
      </c>
      <c r="U252">
        <v>6.58783619</v>
      </c>
      <c r="V252">
        <v>6.6508047140000004</v>
      </c>
      <c r="W252">
        <v>5.9951592219999998</v>
      </c>
      <c r="X252">
        <v>5.4453704299999997</v>
      </c>
      <c r="Y252">
        <v>5.1167888960000001</v>
      </c>
      <c r="Z252">
        <v>4.8707497760000003</v>
      </c>
      <c r="AA252">
        <v>4.677296213</v>
      </c>
      <c r="AB252">
        <v>4.5236961100000004</v>
      </c>
      <c r="AC252">
        <v>4.393589714</v>
      </c>
      <c r="AD252">
        <v>4.3016795510000003</v>
      </c>
      <c r="AE252">
        <v>4.2117990499999998</v>
      </c>
      <c r="AF252">
        <v>4.1265801680000003</v>
      </c>
      <c r="AG252">
        <v>4.045275524</v>
      </c>
      <c r="AH252">
        <v>3.9695549749999999</v>
      </c>
      <c r="AI252">
        <v>3.8942467039999999</v>
      </c>
      <c r="AJ252">
        <v>3.8228503730000001</v>
      </c>
      <c r="AK252">
        <v>3.7569693740000001</v>
      </c>
      <c r="AL252">
        <v>3.695037642</v>
      </c>
      <c r="AM252">
        <v>3.634165034</v>
      </c>
      <c r="AN252">
        <v>3.5783754839999999</v>
      </c>
      <c r="AO252">
        <v>3.5288861100000002</v>
      </c>
      <c r="AP252">
        <v>3.4799140710000001</v>
      </c>
      <c r="AQ252">
        <v>3.4378799369999999</v>
      </c>
      <c r="AR252">
        <v>3.3939473699999998</v>
      </c>
      <c r="AS252">
        <v>3.3653062230000002</v>
      </c>
      <c r="AT252">
        <v>3.337850016</v>
      </c>
      <c r="AU252">
        <v>3.3122877929999999</v>
      </c>
      <c r="AV252">
        <v>3.2862358700000001</v>
      </c>
      <c r="AW252">
        <v>3.2642626219999999</v>
      </c>
    </row>
    <row r="253" spans="2:49" x14ac:dyDescent="0.25">
      <c r="B253" t="s">
        <v>283</v>
      </c>
      <c r="C253">
        <v>0.19372928894524399</v>
      </c>
      <c r="D253">
        <v>0.196839675342774</v>
      </c>
      <c r="E253">
        <v>0.2010760788</v>
      </c>
      <c r="F253">
        <v>0.1902792482</v>
      </c>
      <c r="G253">
        <v>0.1751726794</v>
      </c>
      <c r="H253">
        <v>0.15925526800000001</v>
      </c>
      <c r="I253">
        <v>0.15299376410000001</v>
      </c>
      <c r="J253">
        <v>0.14374549889999999</v>
      </c>
      <c r="K253">
        <v>0.13047423920000001</v>
      </c>
      <c r="L253">
        <v>0.1201684895</v>
      </c>
      <c r="M253">
        <v>0.1127030559</v>
      </c>
      <c r="N253">
        <v>0.1071890858</v>
      </c>
      <c r="O253">
        <v>0.1070013506</v>
      </c>
      <c r="P253">
        <v>0.1028760516</v>
      </c>
      <c r="Q253">
        <v>9.4746092599999998E-2</v>
      </c>
      <c r="R253">
        <v>8.6566571600000003E-2</v>
      </c>
      <c r="S253">
        <v>0.3673623915</v>
      </c>
      <c r="T253">
        <v>0.33170546909999998</v>
      </c>
      <c r="U253">
        <v>0.30195140180000002</v>
      </c>
      <c r="V253">
        <v>0.2751235964</v>
      </c>
      <c r="W253">
        <v>1.0280761490000001</v>
      </c>
      <c r="X253">
        <v>1.1730131049999999</v>
      </c>
      <c r="Y253">
        <v>1.321614826</v>
      </c>
      <c r="Z253">
        <v>1.4703123339999999</v>
      </c>
      <c r="AA253">
        <v>1.6190906679999999</v>
      </c>
      <c r="AB253">
        <v>1.721912653</v>
      </c>
      <c r="AC253">
        <v>1.826450232</v>
      </c>
      <c r="AD253">
        <v>2.1025166419999999</v>
      </c>
      <c r="AE253">
        <v>2.3721353550000002</v>
      </c>
      <c r="AF253">
        <v>2.6372321680000002</v>
      </c>
      <c r="AG253">
        <v>2.845815322</v>
      </c>
      <c r="AH253">
        <v>3.053368554</v>
      </c>
      <c r="AI253">
        <v>3.278587505</v>
      </c>
      <c r="AJ253">
        <v>3.501441475</v>
      </c>
      <c r="AK253">
        <v>3.7242421370000001</v>
      </c>
      <c r="AL253">
        <v>3.8967303119999999</v>
      </c>
      <c r="AM253">
        <v>4.0670278209999999</v>
      </c>
      <c r="AN253">
        <v>4.1642811870000003</v>
      </c>
      <c r="AO253">
        <v>4.266384467</v>
      </c>
      <c r="AP253">
        <v>4.3668894849999997</v>
      </c>
      <c r="AQ253">
        <v>4.4741763189999997</v>
      </c>
      <c r="AR253">
        <v>4.5772621510000002</v>
      </c>
      <c r="AS253">
        <v>4.7723618830000003</v>
      </c>
      <c r="AT253">
        <v>4.9684463760000002</v>
      </c>
      <c r="AU253">
        <v>5.1668592049999997</v>
      </c>
      <c r="AV253">
        <v>5.3641076549999998</v>
      </c>
      <c r="AW253">
        <v>5.5678684599999997</v>
      </c>
    </row>
    <row r="254" spans="2:49" x14ac:dyDescent="0.25">
      <c r="B254" t="s">
        <v>284</v>
      </c>
      <c r="C254">
        <v>0.71679836909740502</v>
      </c>
      <c r="D254">
        <v>0.72830679876826598</v>
      </c>
      <c r="E254">
        <v>0.74398149140000003</v>
      </c>
      <c r="F254">
        <v>0.73782270179999998</v>
      </c>
      <c r="G254">
        <v>0.71184562870000001</v>
      </c>
      <c r="H254">
        <v>0.67822238450000005</v>
      </c>
      <c r="I254">
        <v>0.68282734479999996</v>
      </c>
      <c r="J254">
        <v>0.67234207820000003</v>
      </c>
      <c r="K254">
        <v>0.6395576141</v>
      </c>
      <c r="L254">
        <v>0.61731149659999995</v>
      </c>
      <c r="M254">
        <v>0.60674795010000004</v>
      </c>
      <c r="N254">
        <v>0.60475860319999997</v>
      </c>
      <c r="O254">
        <v>0.61987453199999998</v>
      </c>
      <c r="P254">
        <v>0.61191243240000004</v>
      </c>
      <c r="Q254">
        <v>0.57859387829999998</v>
      </c>
      <c r="R254">
        <v>0.54272149729999997</v>
      </c>
      <c r="S254">
        <v>1.4172785000000001</v>
      </c>
      <c r="T254">
        <v>1.1944378630000001</v>
      </c>
      <c r="U254">
        <v>1.000665725</v>
      </c>
      <c r="V254">
        <v>0.823004493</v>
      </c>
      <c r="W254">
        <v>0.94465030380000004</v>
      </c>
      <c r="X254">
        <v>0.90464389430000003</v>
      </c>
      <c r="Y254">
        <v>0.8592588941</v>
      </c>
      <c r="Z254">
        <v>0.8268264448</v>
      </c>
      <c r="AA254">
        <v>0.80264161369999998</v>
      </c>
      <c r="AB254">
        <v>0.7810639667</v>
      </c>
      <c r="AC254">
        <v>0.76332137820000001</v>
      </c>
      <c r="AD254">
        <v>0.74240093409999997</v>
      </c>
      <c r="AE254">
        <v>0.72200215759999997</v>
      </c>
      <c r="AF254">
        <v>0.70452239130000005</v>
      </c>
      <c r="AG254">
        <v>0.68649036750000003</v>
      </c>
      <c r="AH254">
        <v>0.66952161060000004</v>
      </c>
      <c r="AI254">
        <v>0.66206144870000005</v>
      </c>
      <c r="AJ254">
        <v>0.65515659439999996</v>
      </c>
      <c r="AK254">
        <v>0.6490975698</v>
      </c>
      <c r="AL254">
        <v>0.64367256039999998</v>
      </c>
      <c r="AM254">
        <v>0.63835359599999997</v>
      </c>
      <c r="AN254">
        <v>0.63233541950000005</v>
      </c>
      <c r="AO254">
        <v>0.62736567659999998</v>
      </c>
      <c r="AP254">
        <v>0.62242927299999995</v>
      </c>
      <c r="AQ254">
        <v>0.61868235270000005</v>
      </c>
      <c r="AR254">
        <v>0.61454701749999996</v>
      </c>
      <c r="AS254">
        <v>0.6113320833</v>
      </c>
      <c r="AT254">
        <v>0.60832912250000004</v>
      </c>
      <c r="AU254">
        <v>0.60566978329999999</v>
      </c>
      <c r="AV254">
        <v>0.60292009599999996</v>
      </c>
      <c r="AW254">
        <v>0.60092007000000003</v>
      </c>
    </row>
    <row r="255" spans="2:49" x14ac:dyDescent="0.25">
      <c r="B255" t="s">
        <v>285</v>
      </c>
      <c r="C255">
        <v>0.19372928894524399</v>
      </c>
      <c r="D255">
        <v>0.196839675342774</v>
      </c>
      <c r="E255">
        <v>0.2010760788</v>
      </c>
      <c r="F255">
        <v>0.2107932891</v>
      </c>
      <c r="G255">
        <v>0.2149795155</v>
      </c>
      <c r="H255">
        <v>0.2165159364</v>
      </c>
      <c r="I255">
        <v>0.23042794329999999</v>
      </c>
      <c r="J255">
        <v>0.23983967210000001</v>
      </c>
      <c r="K255">
        <v>0.2411664519</v>
      </c>
      <c r="L255">
        <v>0.24606399809999999</v>
      </c>
      <c r="M255">
        <v>0.25565748929999998</v>
      </c>
      <c r="N255">
        <v>0.26936350079999999</v>
      </c>
      <c r="O255">
        <v>0.28783187970000002</v>
      </c>
      <c r="P255">
        <v>0.29622750129999997</v>
      </c>
      <c r="Q255">
        <v>0.29203429089999999</v>
      </c>
      <c r="R255">
        <v>0.28561710480000002</v>
      </c>
      <c r="S255">
        <v>0.32127477570000001</v>
      </c>
      <c r="T255">
        <v>0.30029469149999999</v>
      </c>
      <c r="U255">
        <v>0.28379159549999999</v>
      </c>
      <c r="V255">
        <v>0.26933277630000002</v>
      </c>
      <c r="W255">
        <v>0.38418376999999998</v>
      </c>
      <c r="X255">
        <v>0.39558525249999998</v>
      </c>
      <c r="Y255">
        <v>0.39731952869999998</v>
      </c>
      <c r="Z255">
        <v>0.40298614849999997</v>
      </c>
      <c r="AA255">
        <v>0.4111602701</v>
      </c>
      <c r="AB255">
        <v>0.42248848239999998</v>
      </c>
      <c r="AC255">
        <v>0.43486048049999998</v>
      </c>
      <c r="AD255">
        <v>0.46363049880000001</v>
      </c>
      <c r="AE255">
        <v>0.49172285850000003</v>
      </c>
      <c r="AF255">
        <v>0.51949826870000004</v>
      </c>
      <c r="AG255">
        <v>0.54724832540000001</v>
      </c>
      <c r="AH255">
        <v>0.57503091829999997</v>
      </c>
      <c r="AI255">
        <v>0.57833381029999997</v>
      </c>
      <c r="AJ255">
        <v>0.58193364569999995</v>
      </c>
      <c r="AK255">
        <v>0.58611681859999998</v>
      </c>
      <c r="AL255">
        <v>0.59084060959999996</v>
      </c>
      <c r="AM255">
        <v>0.59553031000000001</v>
      </c>
      <c r="AN255">
        <v>0.59883198900000001</v>
      </c>
      <c r="AO255">
        <v>0.60299458679999995</v>
      </c>
      <c r="AP255">
        <v>0.60707229770000004</v>
      </c>
      <c r="AQ255">
        <v>0.61221036309999999</v>
      </c>
      <c r="AR255">
        <v>0.61687552229999998</v>
      </c>
      <c r="AS255">
        <v>0.62160451419999996</v>
      </c>
      <c r="AT255">
        <v>0.62652280839999996</v>
      </c>
      <c r="AU255">
        <v>0.63177574240000001</v>
      </c>
      <c r="AV255">
        <v>0.63691824939999997</v>
      </c>
      <c r="AW255">
        <v>0.64284508650000005</v>
      </c>
    </row>
    <row r="256" spans="2:49" x14ac:dyDescent="0.25">
      <c r="B256" t="s">
        <v>286</v>
      </c>
      <c r="C256">
        <v>0.38745857789048899</v>
      </c>
      <c r="D256">
        <v>0.39367935068554899</v>
      </c>
      <c r="E256">
        <v>0.4021521575</v>
      </c>
      <c r="F256">
        <v>0.45763561349999998</v>
      </c>
      <c r="G256">
        <v>0.50663262340000004</v>
      </c>
      <c r="H256">
        <v>0.55388420090000001</v>
      </c>
      <c r="I256">
        <v>0.63987816630000005</v>
      </c>
      <c r="J256">
        <v>0.72296322710000005</v>
      </c>
      <c r="K256">
        <v>0.78912375680000002</v>
      </c>
      <c r="L256">
        <v>0.87399578560000002</v>
      </c>
      <c r="M256">
        <v>0.98571830110000003</v>
      </c>
      <c r="N256">
        <v>1.127368994</v>
      </c>
      <c r="O256">
        <v>1.2167055490000001</v>
      </c>
      <c r="P256">
        <v>1.264710797</v>
      </c>
      <c r="Q256">
        <v>1.259270289</v>
      </c>
      <c r="R256">
        <v>1.243908902</v>
      </c>
      <c r="S256">
        <v>2.19185813</v>
      </c>
      <c r="T256">
        <v>2.194667999</v>
      </c>
      <c r="U256">
        <v>2.2182191859999998</v>
      </c>
      <c r="V256">
        <v>2.2483528439999998</v>
      </c>
      <c r="W256">
        <v>3.2975839269999998</v>
      </c>
      <c r="X256">
        <v>3.3793332409999999</v>
      </c>
      <c r="Y256">
        <v>3.485907321</v>
      </c>
      <c r="Z256">
        <v>3.6186769760000002</v>
      </c>
      <c r="AA256">
        <v>3.768163156</v>
      </c>
      <c r="AB256">
        <v>3.9425157689999999</v>
      </c>
      <c r="AC256">
        <v>4.1235328940000002</v>
      </c>
      <c r="AD256">
        <v>4.2800960410000002</v>
      </c>
      <c r="AE256">
        <v>4.4329303619999996</v>
      </c>
      <c r="AF256">
        <v>4.5851486279999998</v>
      </c>
      <c r="AG256">
        <v>4.742080852</v>
      </c>
      <c r="AH256">
        <v>4.9008533270000001</v>
      </c>
      <c r="AI256">
        <v>5.0429950339999996</v>
      </c>
      <c r="AJ256">
        <v>5.1855039850000004</v>
      </c>
      <c r="AK256">
        <v>5.3312551790000002</v>
      </c>
      <c r="AL256">
        <v>5.483200396</v>
      </c>
      <c r="AM256">
        <v>5.6333255680000001</v>
      </c>
      <c r="AN256">
        <v>5.7332239850000004</v>
      </c>
      <c r="AO256">
        <v>5.8403198290000002</v>
      </c>
      <c r="AP256">
        <v>5.9456764829999997</v>
      </c>
      <c r="AQ256">
        <v>6.0606409320000001</v>
      </c>
      <c r="AR256">
        <v>6.1702391150000002</v>
      </c>
      <c r="AS256">
        <v>6.2503798440000002</v>
      </c>
      <c r="AT256">
        <v>6.3323278800000002</v>
      </c>
      <c r="AU256">
        <v>6.4175913659999999</v>
      </c>
      <c r="AV256">
        <v>6.5016795089999997</v>
      </c>
      <c r="AW256">
        <v>6.5937549789999998</v>
      </c>
    </row>
    <row r="257" spans="2:49" x14ac:dyDescent="0.25">
      <c r="B257" t="s">
        <v>287</v>
      </c>
      <c r="C257">
        <v>34.067295461021303</v>
      </c>
      <c r="D257">
        <v>34.614256909026899</v>
      </c>
      <c r="E257">
        <v>35.359228450000003</v>
      </c>
      <c r="F257">
        <v>35.492059910000002</v>
      </c>
      <c r="G257">
        <v>34.658004849999998</v>
      </c>
      <c r="H257">
        <v>33.421689389999997</v>
      </c>
      <c r="I257">
        <v>34.05694811</v>
      </c>
      <c r="J257">
        <v>34.071422800000001</v>
      </c>
      <c r="K257">
        <v>32.946153379999998</v>
      </c>
      <c r="L257">
        <v>32.344634630000002</v>
      </c>
      <c r="M257">
        <v>32.3562291</v>
      </c>
      <c r="N257">
        <v>32.847080149999996</v>
      </c>
      <c r="O257">
        <v>32.676530290000002</v>
      </c>
      <c r="P257">
        <v>31.308306179999999</v>
      </c>
      <c r="Q257">
        <v>28.734479289999999</v>
      </c>
      <c r="R257">
        <v>26.162973439999998</v>
      </c>
      <c r="S257">
        <v>23.739985780000001</v>
      </c>
      <c r="T257">
        <v>22.782735429999999</v>
      </c>
      <c r="U257">
        <v>22.116176790000001</v>
      </c>
      <c r="V257">
        <v>21.570481749999999</v>
      </c>
      <c r="W257">
        <v>17.60423905</v>
      </c>
      <c r="X257">
        <v>15.63870352</v>
      </c>
      <c r="Y257">
        <v>13.89959511</v>
      </c>
      <c r="Z257">
        <v>12.45955681</v>
      </c>
      <c r="AA257">
        <v>11.20941212</v>
      </c>
      <c r="AB257">
        <v>10.15622392</v>
      </c>
      <c r="AC257">
        <v>9.1851533889999999</v>
      </c>
      <c r="AD257">
        <v>8.4865207520000006</v>
      </c>
      <c r="AE257">
        <v>7.8026162780000003</v>
      </c>
      <c r="AF257">
        <v>7.1300502840000002</v>
      </c>
      <c r="AG257">
        <v>6.5382108460000001</v>
      </c>
      <c r="AH257">
        <v>5.9630941450000003</v>
      </c>
      <c r="AI257">
        <v>5.4368731190000004</v>
      </c>
      <c r="AJ257">
        <v>4.9237652790000004</v>
      </c>
      <c r="AK257">
        <v>4.4246210440000002</v>
      </c>
      <c r="AL257">
        <v>3.9900130869999999</v>
      </c>
      <c r="AM257">
        <v>3.5610016880000002</v>
      </c>
      <c r="AN257">
        <v>3.229924032</v>
      </c>
      <c r="AO257">
        <v>2.9083162730000001</v>
      </c>
      <c r="AP257">
        <v>2.5904819899999998</v>
      </c>
      <c r="AQ257">
        <v>2.2806491960000002</v>
      </c>
      <c r="AR257">
        <v>1.9720649219999999</v>
      </c>
      <c r="AS257">
        <v>1.583413269</v>
      </c>
      <c r="AT257">
        <v>1.2027520380000001</v>
      </c>
      <c r="AU257">
        <v>0.82986231349999995</v>
      </c>
      <c r="AV257">
        <v>0.46378095499999999</v>
      </c>
      <c r="AW257">
        <v>0.1049166493</v>
      </c>
    </row>
    <row r="258" spans="2:49" x14ac:dyDescent="0.25">
      <c r="B258" t="s">
        <v>288</v>
      </c>
      <c r="C258">
        <v>1.54983431156195</v>
      </c>
      <c r="D258">
        <v>1.57471740274219</v>
      </c>
      <c r="E258">
        <v>1.60860863</v>
      </c>
      <c r="F258">
        <v>1.873045399</v>
      </c>
      <c r="G258">
        <v>2.0755696449999999</v>
      </c>
      <c r="H258">
        <v>2.232830898</v>
      </c>
      <c r="I258">
        <v>2.5033874840000001</v>
      </c>
      <c r="J258">
        <v>2.7134910880000001</v>
      </c>
      <c r="K258">
        <v>2.813347759</v>
      </c>
      <c r="L258">
        <v>2.9338250160000001</v>
      </c>
      <c r="M258">
        <v>3.0906681640000002</v>
      </c>
      <c r="N258">
        <v>3.277185485</v>
      </c>
      <c r="O258">
        <v>4.2825014269999997</v>
      </c>
      <c r="P258">
        <v>5.3898954999999997</v>
      </c>
      <c r="Q258">
        <v>6.4980816949999998</v>
      </c>
      <c r="R258">
        <v>7.7719836359999999</v>
      </c>
      <c r="S258">
        <v>6.5687196139999999</v>
      </c>
      <c r="T258">
        <v>6.5461578789999999</v>
      </c>
      <c r="U258">
        <v>6.58783619</v>
      </c>
      <c r="V258">
        <v>6.6508047140000004</v>
      </c>
      <c r="W258">
        <v>5.9951592219999998</v>
      </c>
      <c r="X258">
        <v>5.4453704299999997</v>
      </c>
      <c r="Y258">
        <v>5.1167888960000001</v>
      </c>
      <c r="Z258">
        <v>4.8707497760000003</v>
      </c>
      <c r="AA258">
        <v>4.677296213</v>
      </c>
      <c r="AB258">
        <v>4.5236961100000004</v>
      </c>
      <c r="AC258">
        <v>4.393589714</v>
      </c>
      <c r="AD258">
        <v>4.3016795510000003</v>
      </c>
      <c r="AE258">
        <v>4.2117990499999998</v>
      </c>
      <c r="AF258">
        <v>4.1265801680000003</v>
      </c>
      <c r="AG258">
        <v>4.045275524</v>
      </c>
      <c r="AH258">
        <v>3.9695549749999999</v>
      </c>
      <c r="AI258">
        <v>3.8942467039999999</v>
      </c>
      <c r="AJ258">
        <v>3.8228503730000001</v>
      </c>
      <c r="AK258">
        <v>3.7569693740000001</v>
      </c>
      <c r="AL258">
        <v>3.695037642</v>
      </c>
      <c r="AM258">
        <v>3.634165034</v>
      </c>
      <c r="AN258">
        <v>3.5783754839999999</v>
      </c>
      <c r="AO258">
        <v>3.5288861100000002</v>
      </c>
      <c r="AP258">
        <v>3.4799140710000001</v>
      </c>
      <c r="AQ258">
        <v>3.4378799369999999</v>
      </c>
      <c r="AR258">
        <v>3.3939473699999998</v>
      </c>
      <c r="AS258">
        <v>3.3653062230000002</v>
      </c>
      <c r="AT258">
        <v>3.337850016</v>
      </c>
      <c r="AU258">
        <v>3.3122877929999999</v>
      </c>
      <c r="AV258">
        <v>3.2862358700000001</v>
      </c>
      <c r="AW258">
        <v>3.2642626219999999</v>
      </c>
    </row>
    <row r="259" spans="2:49" x14ac:dyDescent="0.25">
      <c r="B259" t="s">
        <v>289</v>
      </c>
      <c r="C259">
        <v>0.19372928894524399</v>
      </c>
      <c r="D259">
        <v>0.196839675342774</v>
      </c>
      <c r="E259">
        <v>0.2010760788</v>
      </c>
      <c r="F259">
        <v>0.1902792482</v>
      </c>
      <c r="G259">
        <v>0.1751726794</v>
      </c>
      <c r="H259">
        <v>0.15925526800000001</v>
      </c>
      <c r="I259">
        <v>0.15299376410000001</v>
      </c>
      <c r="J259">
        <v>0.14374549889999999</v>
      </c>
      <c r="K259">
        <v>0.13047423920000001</v>
      </c>
      <c r="L259">
        <v>0.1201684895</v>
      </c>
      <c r="M259">
        <v>0.1127030559</v>
      </c>
      <c r="N259">
        <v>0.1071890858</v>
      </c>
      <c r="O259">
        <v>0.1070013506</v>
      </c>
      <c r="P259">
        <v>0.1028760516</v>
      </c>
      <c r="Q259">
        <v>9.4746092599999998E-2</v>
      </c>
      <c r="R259">
        <v>8.6566571600000003E-2</v>
      </c>
      <c r="S259">
        <v>0.3673623915</v>
      </c>
      <c r="T259">
        <v>0.33170546909999998</v>
      </c>
      <c r="U259">
        <v>0.30195140180000002</v>
      </c>
      <c r="V259">
        <v>0.2751235964</v>
      </c>
      <c r="W259">
        <v>1.0280761490000001</v>
      </c>
      <c r="X259">
        <v>1.1730131049999999</v>
      </c>
      <c r="Y259">
        <v>1.321614826</v>
      </c>
      <c r="Z259">
        <v>1.4703123339999999</v>
      </c>
      <c r="AA259">
        <v>1.6190906679999999</v>
      </c>
      <c r="AB259">
        <v>1.721912653</v>
      </c>
      <c r="AC259">
        <v>1.826450232</v>
      </c>
      <c r="AD259">
        <v>2.1025166419999999</v>
      </c>
      <c r="AE259">
        <v>2.3721353550000002</v>
      </c>
      <c r="AF259">
        <v>2.6372321680000002</v>
      </c>
      <c r="AG259">
        <v>2.845815322</v>
      </c>
      <c r="AH259">
        <v>3.053368554</v>
      </c>
      <c r="AI259">
        <v>3.278587505</v>
      </c>
      <c r="AJ259">
        <v>3.501441475</v>
      </c>
      <c r="AK259">
        <v>3.7242421370000001</v>
      </c>
      <c r="AL259">
        <v>3.8967303119999999</v>
      </c>
      <c r="AM259">
        <v>4.0670278209999999</v>
      </c>
      <c r="AN259">
        <v>4.1642811870000003</v>
      </c>
      <c r="AO259">
        <v>4.266384467</v>
      </c>
      <c r="AP259">
        <v>4.3668894849999997</v>
      </c>
      <c r="AQ259">
        <v>4.4741763189999997</v>
      </c>
      <c r="AR259">
        <v>4.5772621510000002</v>
      </c>
      <c r="AS259">
        <v>4.7723618830000003</v>
      </c>
      <c r="AT259">
        <v>4.9684463760000002</v>
      </c>
      <c r="AU259">
        <v>5.1668592049999997</v>
      </c>
      <c r="AV259">
        <v>5.3641076549999998</v>
      </c>
      <c r="AW259">
        <v>5.5678684599999997</v>
      </c>
    </row>
    <row r="260" spans="2:49" x14ac:dyDescent="0.25">
      <c r="B260" t="s">
        <v>290</v>
      </c>
      <c r="C260">
        <v>0.71679836909740502</v>
      </c>
      <c r="D260">
        <v>0.72830679876826598</v>
      </c>
      <c r="E260">
        <v>0.74398149140000003</v>
      </c>
      <c r="F260">
        <v>0.73782270179999998</v>
      </c>
      <c r="G260">
        <v>0.71184562870000001</v>
      </c>
      <c r="H260">
        <v>0.67822238450000005</v>
      </c>
      <c r="I260">
        <v>0.68282734479999996</v>
      </c>
      <c r="J260">
        <v>0.67234207820000003</v>
      </c>
      <c r="K260">
        <v>0.6395576141</v>
      </c>
      <c r="L260">
        <v>0.61731149659999995</v>
      </c>
      <c r="M260">
        <v>0.60674795010000004</v>
      </c>
      <c r="N260">
        <v>0.60475860319999997</v>
      </c>
      <c r="O260">
        <v>0.61987453199999998</v>
      </c>
      <c r="P260">
        <v>0.61191243240000004</v>
      </c>
      <c r="Q260">
        <v>0.57859387829999998</v>
      </c>
      <c r="R260">
        <v>0.54272149729999997</v>
      </c>
      <c r="S260">
        <v>1.4172785000000001</v>
      </c>
      <c r="T260">
        <v>1.1944378630000001</v>
      </c>
      <c r="U260">
        <v>1.000665725</v>
      </c>
      <c r="V260">
        <v>0.823004493</v>
      </c>
      <c r="W260">
        <v>0.94465030380000004</v>
      </c>
      <c r="X260">
        <v>0.90464389430000003</v>
      </c>
      <c r="Y260">
        <v>0.8592588941</v>
      </c>
      <c r="Z260">
        <v>0.8268264448</v>
      </c>
      <c r="AA260">
        <v>0.80264161369999998</v>
      </c>
      <c r="AB260">
        <v>0.7810639667</v>
      </c>
      <c r="AC260">
        <v>0.76332137820000001</v>
      </c>
      <c r="AD260">
        <v>0.74240093409999997</v>
      </c>
      <c r="AE260">
        <v>0.72200215759999997</v>
      </c>
      <c r="AF260">
        <v>0.70452239130000005</v>
      </c>
      <c r="AG260">
        <v>0.68649036750000003</v>
      </c>
      <c r="AH260">
        <v>0.66952161060000004</v>
      </c>
      <c r="AI260">
        <v>0.66206144870000005</v>
      </c>
      <c r="AJ260">
        <v>0.65515659439999996</v>
      </c>
      <c r="AK260">
        <v>0.6490975698</v>
      </c>
      <c r="AL260">
        <v>0.64367256039999998</v>
      </c>
      <c r="AM260">
        <v>0.63835359599999997</v>
      </c>
      <c r="AN260">
        <v>0.63233541950000005</v>
      </c>
      <c r="AO260">
        <v>0.62736567659999998</v>
      </c>
      <c r="AP260">
        <v>0.62242927299999995</v>
      </c>
      <c r="AQ260">
        <v>0.61868235270000005</v>
      </c>
      <c r="AR260">
        <v>0.61454701749999996</v>
      </c>
      <c r="AS260">
        <v>0.6113320833</v>
      </c>
      <c r="AT260">
        <v>0.60832912250000004</v>
      </c>
      <c r="AU260">
        <v>0.60566978329999999</v>
      </c>
      <c r="AV260">
        <v>0.60292009599999996</v>
      </c>
      <c r="AW260">
        <v>0.60092007000000003</v>
      </c>
    </row>
    <row r="261" spans="2:49" x14ac:dyDescent="0.25">
      <c r="B261" t="s">
        <v>291</v>
      </c>
      <c r="C261">
        <v>0.19372928894524399</v>
      </c>
      <c r="D261">
        <v>0.196839675342774</v>
      </c>
      <c r="E261">
        <v>0.2010760788</v>
      </c>
      <c r="F261">
        <v>0.2107932891</v>
      </c>
      <c r="G261">
        <v>0.2149795155</v>
      </c>
      <c r="H261">
        <v>0.2165159364</v>
      </c>
      <c r="I261">
        <v>0.23042794329999999</v>
      </c>
      <c r="J261">
        <v>0.23983967210000001</v>
      </c>
      <c r="K261">
        <v>0.2411664519</v>
      </c>
      <c r="L261">
        <v>0.24606399809999999</v>
      </c>
      <c r="M261">
        <v>0.25565748929999998</v>
      </c>
      <c r="N261">
        <v>0.26936350079999999</v>
      </c>
      <c r="O261">
        <v>0.28783187970000002</v>
      </c>
      <c r="P261">
        <v>0.29622750129999997</v>
      </c>
      <c r="Q261">
        <v>0.29203429089999999</v>
      </c>
      <c r="R261">
        <v>0.28561710480000002</v>
      </c>
      <c r="S261">
        <v>0.32127477570000001</v>
      </c>
      <c r="T261">
        <v>0.30029469149999999</v>
      </c>
      <c r="U261">
        <v>0.28379159549999999</v>
      </c>
      <c r="V261">
        <v>0.26933277630000002</v>
      </c>
      <c r="W261">
        <v>0.38418376999999998</v>
      </c>
      <c r="X261">
        <v>0.39558525249999998</v>
      </c>
      <c r="Y261">
        <v>0.39731952869999998</v>
      </c>
      <c r="Z261">
        <v>0.40298614849999997</v>
      </c>
      <c r="AA261">
        <v>0.4111602701</v>
      </c>
      <c r="AB261">
        <v>0.42248848239999998</v>
      </c>
      <c r="AC261">
        <v>0.43486048049999998</v>
      </c>
      <c r="AD261">
        <v>0.46363049880000001</v>
      </c>
      <c r="AE261">
        <v>0.49172285850000003</v>
      </c>
      <c r="AF261">
        <v>0.51949826870000004</v>
      </c>
      <c r="AG261">
        <v>0.54724832540000001</v>
      </c>
      <c r="AH261">
        <v>0.57503091829999997</v>
      </c>
      <c r="AI261">
        <v>0.57833381029999997</v>
      </c>
      <c r="AJ261">
        <v>0.58193364569999995</v>
      </c>
      <c r="AK261">
        <v>0.58611681859999998</v>
      </c>
      <c r="AL261">
        <v>0.59084060959999996</v>
      </c>
      <c r="AM261">
        <v>0.59553031000000001</v>
      </c>
      <c r="AN261">
        <v>0.59883198900000001</v>
      </c>
      <c r="AO261">
        <v>0.60299458679999995</v>
      </c>
      <c r="AP261">
        <v>0.60707229770000004</v>
      </c>
      <c r="AQ261">
        <v>0.61221036309999999</v>
      </c>
      <c r="AR261">
        <v>0.61687552229999998</v>
      </c>
      <c r="AS261">
        <v>0.62160451419999996</v>
      </c>
      <c r="AT261">
        <v>0.62652280839999996</v>
      </c>
      <c r="AU261">
        <v>0.63177574240000001</v>
      </c>
      <c r="AV261">
        <v>0.63691824939999997</v>
      </c>
      <c r="AW261">
        <v>0.64284508650000005</v>
      </c>
    </row>
    <row r="262" spans="2:49" x14ac:dyDescent="0.25">
      <c r="B262" t="s">
        <v>292</v>
      </c>
      <c r="C262">
        <v>0.38745857789048899</v>
      </c>
      <c r="D262">
        <v>0.39367935068554899</v>
      </c>
      <c r="E262">
        <v>0.4021521575</v>
      </c>
      <c r="F262">
        <v>0.45763561349999998</v>
      </c>
      <c r="G262">
        <v>0.50663262340000004</v>
      </c>
      <c r="H262">
        <v>0.55388420090000001</v>
      </c>
      <c r="I262">
        <v>0.63987816630000005</v>
      </c>
      <c r="J262">
        <v>0.72296322710000005</v>
      </c>
      <c r="K262">
        <v>0.78912375680000002</v>
      </c>
      <c r="L262">
        <v>0.87399578560000002</v>
      </c>
      <c r="M262">
        <v>0.98571830110000003</v>
      </c>
      <c r="N262">
        <v>1.127368994</v>
      </c>
      <c r="O262">
        <v>1.2167055490000001</v>
      </c>
      <c r="P262">
        <v>1.264710797</v>
      </c>
      <c r="Q262">
        <v>1.259270289</v>
      </c>
      <c r="R262">
        <v>1.243908902</v>
      </c>
      <c r="S262">
        <v>2.19185813</v>
      </c>
      <c r="T262">
        <v>2.194667999</v>
      </c>
      <c r="U262">
        <v>2.2182191859999998</v>
      </c>
      <c r="V262">
        <v>2.2483528439999998</v>
      </c>
      <c r="W262">
        <v>3.2975839269999998</v>
      </c>
      <c r="X262">
        <v>3.3793332409999999</v>
      </c>
      <c r="Y262">
        <v>3.485907321</v>
      </c>
      <c r="Z262">
        <v>3.6186769760000002</v>
      </c>
      <c r="AA262">
        <v>3.768163156</v>
      </c>
      <c r="AB262">
        <v>3.9425157689999999</v>
      </c>
      <c r="AC262">
        <v>4.1235328940000002</v>
      </c>
      <c r="AD262">
        <v>4.2800960410000002</v>
      </c>
      <c r="AE262">
        <v>4.4329303619999996</v>
      </c>
      <c r="AF262">
        <v>4.5851486279999998</v>
      </c>
      <c r="AG262">
        <v>4.742080852</v>
      </c>
      <c r="AH262">
        <v>4.9008533270000001</v>
      </c>
      <c r="AI262">
        <v>5.0429950339999996</v>
      </c>
      <c r="AJ262">
        <v>5.1855039850000004</v>
      </c>
      <c r="AK262">
        <v>5.3312551790000002</v>
      </c>
      <c r="AL262">
        <v>5.483200396</v>
      </c>
      <c r="AM262">
        <v>5.6333255680000001</v>
      </c>
      <c r="AN262">
        <v>5.7332239850000004</v>
      </c>
      <c r="AO262">
        <v>5.8403198290000002</v>
      </c>
      <c r="AP262">
        <v>5.9456764829999997</v>
      </c>
      <c r="AQ262">
        <v>6.0606409320000001</v>
      </c>
      <c r="AR262">
        <v>6.1702391150000002</v>
      </c>
      <c r="AS262">
        <v>6.2503798440000002</v>
      </c>
      <c r="AT262">
        <v>6.3323278800000002</v>
      </c>
      <c r="AU262">
        <v>6.4175913659999999</v>
      </c>
      <c r="AV262">
        <v>6.5016795089999997</v>
      </c>
      <c r="AW262">
        <v>6.5937549789999998</v>
      </c>
    </row>
    <row r="263" spans="2:49" x14ac:dyDescent="0.25">
      <c r="B263" t="s">
        <v>293</v>
      </c>
      <c r="C263">
        <v>1.1905732046364299</v>
      </c>
      <c r="D263">
        <v>1.2096882425386799</v>
      </c>
      <c r="E263">
        <v>1.229110199</v>
      </c>
      <c r="F263">
        <v>1.2315210889999999</v>
      </c>
      <c r="G263">
        <v>1.1449187329999999</v>
      </c>
      <c r="H263">
        <v>0.92601423009999995</v>
      </c>
      <c r="I263">
        <v>1.0179888459999999</v>
      </c>
      <c r="J263">
        <v>1.0425604260000001</v>
      </c>
      <c r="K263">
        <v>0.98423772379999996</v>
      </c>
      <c r="L263">
        <v>0.97519208479999997</v>
      </c>
      <c r="M263">
        <v>0.97964951410000001</v>
      </c>
      <c r="N263">
        <v>0.95446687779999995</v>
      </c>
      <c r="O263">
        <v>0.94806820520000001</v>
      </c>
      <c r="P263">
        <v>0.93623792750000001</v>
      </c>
      <c r="Q263">
        <v>0.92346104780000005</v>
      </c>
      <c r="R263">
        <v>0.9124547959</v>
      </c>
      <c r="S263">
        <v>0.90503557950000002</v>
      </c>
      <c r="T263">
        <v>0.89476977310000005</v>
      </c>
      <c r="U263">
        <v>0.89457958449999997</v>
      </c>
      <c r="V263">
        <v>0.89962734339999995</v>
      </c>
      <c r="W263">
        <v>0.89809505960000002</v>
      </c>
      <c r="X263">
        <v>0.89150585630000001</v>
      </c>
      <c r="Y263">
        <v>0.88800559680000002</v>
      </c>
      <c r="Z263">
        <v>0.88570730369999995</v>
      </c>
      <c r="AA263">
        <v>0.8849280249</v>
      </c>
      <c r="AB263">
        <v>0.88545210839999999</v>
      </c>
      <c r="AC263">
        <v>0.88747990659999998</v>
      </c>
      <c r="AD263">
        <v>0.8946039831</v>
      </c>
      <c r="AE263">
        <v>0.90380718530000004</v>
      </c>
      <c r="AF263">
        <v>0.91473904260000005</v>
      </c>
      <c r="AG263">
        <v>0.92674767410000003</v>
      </c>
      <c r="AH263">
        <v>0.93977203050000002</v>
      </c>
      <c r="AI263">
        <v>0.95345554860000004</v>
      </c>
      <c r="AJ263">
        <v>0.96770364929999997</v>
      </c>
      <c r="AK263">
        <v>0.98260997380000004</v>
      </c>
      <c r="AL263">
        <v>0.99791648389999998</v>
      </c>
      <c r="AM263">
        <v>1.0139757229999999</v>
      </c>
      <c r="AN263">
        <v>1.029576882</v>
      </c>
      <c r="AO263">
        <v>1.0456711670000001</v>
      </c>
      <c r="AP263">
        <v>1.0618065619999999</v>
      </c>
      <c r="AQ263">
        <v>1.078606309</v>
      </c>
      <c r="AR263">
        <v>1.0952550270000001</v>
      </c>
      <c r="AS263">
        <v>1.1120923519999999</v>
      </c>
      <c r="AT263">
        <v>1.1290265429999999</v>
      </c>
      <c r="AU263">
        <v>1.1460950780000001</v>
      </c>
      <c r="AV263">
        <v>1.1631692010000001</v>
      </c>
      <c r="AW263">
        <v>1.1806933129999999</v>
      </c>
    </row>
    <row r="264" spans="2:49" x14ac:dyDescent="0.25">
      <c r="B264" t="s">
        <v>294</v>
      </c>
      <c r="C264">
        <v>1.7112081308179601</v>
      </c>
      <c r="D264">
        <v>1.7386821308642</v>
      </c>
      <c r="E264">
        <v>1.766597204</v>
      </c>
      <c r="F264">
        <v>1.7874173019999999</v>
      </c>
      <c r="G264">
        <v>1.810204771</v>
      </c>
      <c r="H264">
        <v>1.7022867580000001</v>
      </c>
      <c r="I264">
        <v>1.7767751169999999</v>
      </c>
      <c r="J264">
        <v>1.8105798239999999</v>
      </c>
      <c r="K264">
        <v>1.791703268</v>
      </c>
      <c r="L264">
        <v>1.7992142</v>
      </c>
      <c r="M264">
        <v>1.8081049119999999</v>
      </c>
      <c r="N264">
        <v>1.8460067529999999</v>
      </c>
      <c r="O264">
        <v>1.8929711490000001</v>
      </c>
      <c r="P264">
        <v>1.91517286</v>
      </c>
      <c r="Q264">
        <v>1.92588648</v>
      </c>
      <c r="R264">
        <v>1.941051987</v>
      </c>
      <c r="S264">
        <v>1.9615180569999999</v>
      </c>
      <c r="T264">
        <v>1.9625009250000001</v>
      </c>
      <c r="U264">
        <v>1.9659001629999999</v>
      </c>
      <c r="V264">
        <v>1.9724249220000001</v>
      </c>
      <c r="W264">
        <v>1.971519698</v>
      </c>
      <c r="X264">
        <v>1.956091501</v>
      </c>
      <c r="Y264">
        <v>1.9491698500000001</v>
      </c>
      <c r="Z264">
        <v>1.952632731</v>
      </c>
      <c r="AA264">
        <v>1.9613065700000001</v>
      </c>
      <c r="AB264">
        <v>1.972527339</v>
      </c>
      <c r="AC264">
        <v>1.9853306159999999</v>
      </c>
      <c r="AD264">
        <v>2.0042428509999999</v>
      </c>
      <c r="AE264">
        <v>2.0293774500000001</v>
      </c>
      <c r="AF264">
        <v>2.0569253409999999</v>
      </c>
      <c r="AG264">
        <v>2.0896388240000001</v>
      </c>
      <c r="AH264">
        <v>2.121639885</v>
      </c>
      <c r="AI264">
        <v>2.1604897489999999</v>
      </c>
      <c r="AJ264">
        <v>2.1926809600000001</v>
      </c>
      <c r="AK264">
        <v>2.2381985790000001</v>
      </c>
      <c r="AL264">
        <v>2.267453433</v>
      </c>
      <c r="AM264">
        <v>2.3236415720000001</v>
      </c>
      <c r="AN264">
        <v>2.34045288</v>
      </c>
      <c r="AO264">
        <v>2.4159979049999998</v>
      </c>
      <c r="AP264">
        <v>2.4067136549999999</v>
      </c>
      <c r="AQ264">
        <v>2.5268110410000002</v>
      </c>
      <c r="AR264">
        <v>2.522531796</v>
      </c>
      <c r="AS264">
        <v>2.5689221099999999</v>
      </c>
      <c r="AT264">
        <v>2.5971679769999998</v>
      </c>
      <c r="AU264">
        <v>2.6590995949999998</v>
      </c>
      <c r="AV264">
        <v>2.6725197189999998</v>
      </c>
      <c r="AW264">
        <v>2.7603994850000002</v>
      </c>
    </row>
    <row r="265" spans="2:49" x14ac:dyDescent="0.25">
      <c r="B265" t="s">
        <v>295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25">
      <c r="B266" t="s">
        <v>296</v>
      </c>
      <c r="C266">
        <v>1.5692072404564801</v>
      </c>
      <c r="D266">
        <v>1.5944013702764701</v>
      </c>
      <c r="E266">
        <v>1.6200002060000001</v>
      </c>
      <c r="F266">
        <v>1.6389765730000001</v>
      </c>
      <c r="G266">
        <v>1.663232187</v>
      </c>
      <c r="H266">
        <v>1.551759764</v>
      </c>
      <c r="I266">
        <v>1.6288634749999999</v>
      </c>
      <c r="J266">
        <v>1.6761074439999999</v>
      </c>
      <c r="K266">
        <v>1.6664686259999999</v>
      </c>
      <c r="L266">
        <v>1.6732747960000001</v>
      </c>
      <c r="M266">
        <v>1.6801261110000001</v>
      </c>
      <c r="N266">
        <v>1.696718564</v>
      </c>
      <c r="O266">
        <v>1.7709885249999999</v>
      </c>
      <c r="P266">
        <v>1.8488448470000001</v>
      </c>
      <c r="Q266">
        <v>1.9178909159999999</v>
      </c>
      <c r="R266">
        <v>1.976127921</v>
      </c>
      <c r="S266">
        <v>2.0205621900000001</v>
      </c>
      <c r="T266">
        <v>2.0144879219999998</v>
      </c>
      <c r="U266">
        <v>2.0045550649999999</v>
      </c>
      <c r="V266">
        <v>1.997564962</v>
      </c>
      <c r="W266">
        <v>1.9066782369999999</v>
      </c>
      <c r="X266">
        <v>1.8213295730000001</v>
      </c>
      <c r="Y266">
        <v>1.7638485909999999</v>
      </c>
      <c r="Z266">
        <v>1.7306819170000001</v>
      </c>
      <c r="AA266">
        <v>1.710821207</v>
      </c>
      <c r="AB266">
        <v>1.699584003</v>
      </c>
      <c r="AC266">
        <v>1.693306915</v>
      </c>
      <c r="AD266">
        <v>1.701619717</v>
      </c>
      <c r="AE266">
        <v>1.7189534200000001</v>
      </c>
      <c r="AF266">
        <v>1.739817505</v>
      </c>
      <c r="AG266">
        <v>1.765582268</v>
      </c>
      <c r="AH266">
        <v>1.7909897020000001</v>
      </c>
      <c r="AI266">
        <v>1.8225586920000001</v>
      </c>
      <c r="AJ266">
        <v>1.8485912149999999</v>
      </c>
      <c r="AK266">
        <v>1.885950249</v>
      </c>
      <c r="AL266">
        <v>1.9097495419999999</v>
      </c>
      <c r="AM266">
        <v>1.95604997</v>
      </c>
      <c r="AN266">
        <v>1.96940396</v>
      </c>
      <c r="AO266">
        <v>2.0324566860000002</v>
      </c>
      <c r="AP266">
        <v>2.0242709250000002</v>
      </c>
      <c r="AQ266">
        <v>2.125082141</v>
      </c>
      <c r="AR266">
        <v>2.1212924659999999</v>
      </c>
      <c r="AS266">
        <v>2.1598653379999999</v>
      </c>
      <c r="AT266">
        <v>2.1830411750000001</v>
      </c>
      <c r="AU266">
        <v>2.2344358469999999</v>
      </c>
      <c r="AV266">
        <v>2.2449233579999999</v>
      </c>
      <c r="AW266">
        <v>2.3178843819999999</v>
      </c>
    </row>
    <row r="267" spans="2:49" x14ac:dyDescent="0.25">
      <c r="B267" t="s">
        <v>297</v>
      </c>
      <c r="C267">
        <v>0.99189533402801899</v>
      </c>
      <c r="D267">
        <v>0.99189533402801799</v>
      </c>
      <c r="E267">
        <v>0.99189532579999995</v>
      </c>
      <c r="F267">
        <v>0.98719299760000001</v>
      </c>
      <c r="G267">
        <v>0.98253090730000003</v>
      </c>
      <c r="H267">
        <v>0.97786703210000003</v>
      </c>
      <c r="I267">
        <v>0.97325870889999999</v>
      </c>
      <c r="J267">
        <v>0.96867469780000004</v>
      </c>
      <c r="K267">
        <v>0.96412075190000002</v>
      </c>
      <c r="L267">
        <v>0.95959345910000005</v>
      </c>
      <c r="M267">
        <v>0.95507468500000003</v>
      </c>
      <c r="N267">
        <v>0.95058946609999995</v>
      </c>
      <c r="O267">
        <v>0.94786269499999998</v>
      </c>
      <c r="P267">
        <v>0.94500637750000005</v>
      </c>
      <c r="Q267">
        <v>0.94201177439999995</v>
      </c>
      <c r="R267">
        <v>0.9388456114</v>
      </c>
      <c r="S267">
        <v>0.95295276790000005</v>
      </c>
      <c r="T267">
        <v>0.95006016660000003</v>
      </c>
      <c r="U267">
        <v>0.94720674319999998</v>
      </c>
      <c r="V267">
        <v>0.94438895560000002</v>
      </c>
      <c r="W267">
        <v>0.92727339870000003</v>
      </c>
      <c r="X267">
        <v>0.92234178730000005</v>
      </c>
      <c r="Y267">
        <v>0.91729524330000001</v>
      </c>
      <c r="Z267">
        <v>0.91180006609999997</v>
      </c>
      <c r="AA267">
        <v>0.90578240379999997</v>
      </c>
      <c r="AB267">
        <v>0.89950872240000002</v>
      </c>
      <c r="AC267">
        <v>0.89257376919999998</v>
      </c>
      <c r="AD267">
        <v>0.87770636619999998</v>
      </c>
      <c r="AE267">
        <v>0.86124789700000004</v>
      </c>
      <c r="AF267">
        <v>0.84291260710000004</v>
      </c>
      <c r="AG267">
        <v>0.82278503479999998</v>
      </c>
      <c r="AH267">
        <v>0.80004288010000002</v>
      </c>
      <c r="AI267">
        <v>0.76843563439999996</v>
      </c>
      <c r="AJ267">
        <v>0.73217582469999998</v>
      </c>
      <c r="AK267">
        <v>0.69027061680000001</v>
      </c>
      <c r="AL267">
        <v>0.64287953710000001</v>
      </c>
      <c r="AM267">
        <v>0.58678200899999999</v>
      </c>
      <c r="AN267">
        <v>0.56269853690000005</v>
      </c>
      <c r="AO267">
        <v>0.53512709250000001</v>
      </c>
      <c r="AP267">
        <v>0.50136023249999995</v>
      </c>
      <c r="AQ267">
        <v>0.46227588520000001</v>
      </c>
      <c r="AR267">
        <v>0.41237777489999999</v>
      </c>
      <c r="AS267">
        <v>0.41751588509999998</v>
      </c>
      <c r="AT267">
        <v>0.42306191450000002</v>
      </c>
      <c r="AU267">
        <v>0.42990741389999998</v>
      </c>
      <c r="AV267">
        <v>0.43712650590000002</v>
      </c>
      <c r="AW267">
        <v>0.4467579149</v>
      </c>
    </row>
    <row r="268" spans="2:49" x14ac:dyDescent="0.25">
      <c r="B268" t="s">
        <v>298</v>
      </c>
      <c r="C268">
        <v>8.10466597198101E-3</v>
      </c>
      <c r="D268">
        <v>8.10466597198101E-3</v>
      </c>
      <c r="E268">
        <v>8.1046741600000003E-3</v>
      </c>
      <c r="F268">
        <v>1.28070024E-2</v>
      </c>
      <c r="G268">
        <v>1.7469092700000001E-2</v>
      </c>
      <c r="H268">
        <v>2.2132967900000002E-2</v>
      </c>
      <c r="I268">
        <v>2.6741291100000002E-2</v>
      </c>
      <c r="J268">
        <v>3.1325302200000002E-2</v>
      </c>
      <c r="K268">
        <v>3.5879248099999997E-2</v>
      </c>
      <c r="L268">
        <v>4.0406540900000003E-2</v>
      </c>
      <c r="M268">
        <v>4.4925315E-2</v>
      </c>
      <c r="N268">
        <v>4.9410533899999998E-2</v>
      </c>
      <c r="O268">
        <v>5.2137305000000002E-2</v>
      </c>
      <c r="P268">
        <v>5.4993622499999999E-2</v>
      </c>
      <c r="Q268">
        <v>5.7988225599999998E-2</v>
      </c>
      <c r="R268">
        <v>6.1154388599999998E-2</v>
      </c>
      <c r="S268">
        <v>4.7047232100000003E-2</v>
      </c>
      <c r="T268">
        <v>4.9939833400000001E-2</v>
      </c>
      <c r="U268">
        <v>5.27932568E-2</v>
      </c>
      <c r="V268">
        <v>5.5611044399999997E-2</v>
      </c>
      <c r="W268">
        <v>7.2726601299999999E-2</v>
      </c>
      <c r="X268">
        <v>7.7658212700000007E-2</v>
      </c>
      <c r="Y268">
        <v>8.2704756700000007E-2</v>
      </c>
      <c r="Z268">
        <v>8.8199933899999999E-2</v>
      </c>
      <c r="AA268">
        <v>9.4217596200000003E-2</v>
      </c>
      <c r="AB268">
        <v>0.1004912776</v>
      </c>
      <c r="AC268">
        <v>0.10742623079999999</v>
      </c>
      <c r="AD268">
        <v>0.1222936338</v>
      </c>
      <c r="AE268">
        <v>0.13875210299999999</v>
      </c>
      <c r="AF268">
        <v>0.15708739290000001</v>
      </c>
      <c r="AG268">
        <v>0.17721496519999999</v>
      </c>
      <c r="AH268">
        <v>0.19995711990000001</v>
      </c>
      <c r="AI268">
        <v>0.23156436559999999</v>
      </c>
      <c r="AJ268">
        <v>0.26782417530000002</v>
      </c>
      <c r="AK268">
        <v>0.30972938319999999</v>
      </c>
      <c r="AL268">
        <v>0.35712046289999999</v>
      </c>
      <c r="AM268">
        <v>0.41321799100000001</v>
      </c>
      <c r="AN268">
        <v>0.43730146310000001</v>
      </c>
      <c r="AO268">
        <v>0.46487290749999999</v>
      </c>
      <c r="AP268">
        <v>0.4986397675</v>
      </c>
      <c r="AQ268">
        <v>0.53772411480000004</v>
      </c>
      <c r="AR268">
        <v>0.58762222509999995</v>
      </c>
      <c r="AS268">
        <v>0.58248411489999996</v>
      </c>
      <c r="AT268">
        <v>0.57693808550000003</v>
      </c>
      <c r="AU268">
        <v>0.57009258610000002</v>
      </c>
      <c r="AV268">
        <v>0.56287349409999998</v>
      </c>
      <c r="AW268">
        <v>0.55324208509999995</v>
      </c>
    </row>
    <row r="269" spans="2:49" x14ac:dyDescent="0.25">
      <c r="B269" t="s">
        <v>299</v>
      </c>
      <c r="C269">
        <v>0.79896379760487002</v>
      </c>
      <c r="D269">
        <v>0.79896379760486902</v>
      </c>
      <c r="E269">
        <v>0.79896379760000003</v>
      </c>
      <c r="F269">
        <v>0.79854263209999998</v>
      </c>
      <c r="G269">
        <v>0.79812168849999998</v>
      </c>
      <c r="H269">
        <v>0.79770096690000003</v>
      </c>
      <c r="I269">
        <v>0.79728046699999999</v>
      </c>
      <c r="J269">
        <v>0.79686018879999998</v>
      </c>
      <c r="K269">
        <v>0.79644013209999998</v>
      </c>
      <c r="L269">
        <v>0.79602029689999998</v>
      </c>
      <c r="M269">
        <v>0.79560068299999998</v>
      </c>
      <c r="N269">
        <v>0.79518129029999995</v>
      </c>
      <c r="O269">
        <v>0.78222990709999995</v>
      </c>
      <c r="P269">
        <v>0.76778352620000001</v>
      </c>
      <c r="Q269">
        <v>0.75177697219999995</v>
      </c>
      <c r="R269">
        <v>0.73415414150000002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0.64517757610000004</v>
      </c>
      <c r="X269">
        <v>0.64070667839999995</v>
      </c>
      <c r="Y269">
        <v>0.62987609739999995</v>
      </c>
      <c r="Z269">
        <v>0.61910397880000001</v>
      </c>
      <c r="AA269">
        <v>0.60838985069999996</v>
      </c>
      <c r="AB269">
        <v>0.59785288950000004</v>
      </c>
      <c r="AC269">
        <v>0.58736422160000001</v>
      </c>
      <c r="AD269">
        <v>0.57356573590000004</v>
      </c>
      <c r="AE269">
        <v>0.56000431569999998</v>
      </c>
      <c r="AF269">
        <v>0.5466739035</v>
      </c>
      <c r="AG269">
        <v>0.53408555280000003</v>
      </c>
      <c r="AH269">
        <v>0.52170143479999997</v>
      </c>
      <c r="AI269">
        <v>0.50927276690000001</v>
      </c>
      <c r="AJ269">
        <v>0.49704798369999997</v>
      </c>
      <c r="AK269">
        <v>0.4850221093</v>
      </c>
      <c r="AL269">
        <v>0.47391979890000002</v>
      </c>
      <c r="AM269">
        <v>0.4629888137</v>
      </c>
      <c r="AN269">
        <v>0.44452110880000001</v>
      </c>
      <c r="AO269">
        <v>0.42616317999999997</v>
      </c>
      <c r="AP269">
        <v>0.40791405139999998</v>
      </c>
      <c r="AQ269">
        <v>0.38977275849999998</v>
      </c>
      <c r="AR269">
        <v>0.37173834849999998</v>
      </c>
      <c r="AS269">
        <v>0.3522068344</v>
      </c>
      <c r="AT269">
        <v>0.33251009939999998</v>
      </c>
      <c r="AU269">
        <v>0.31264603819999998</v>
      </c>
      <c r="AV269">
        <v>0.29261250929999999</v>
      </c>
      <c r="AW269">
        <v>0.27240733480000001</v>
      </c>
    </row>
    <row r="270" spans="2:49" x14ac:dyDescent="0.25">
      <c r="B270" t="s">
        <v>300</v>
      </c>
      <c r="C270">
        <v>1.02537481030392E-2</v>
      </c>
      <c r="D270">
        <v>1.02537481030392E-2</v>
      </c>
      <c r="E270">
        <v>1.02537481E-2</v>
      </c>
      <c r="F270">
        <v>9.28913229E-3</v>
      </c>
      <c r="G270">
        <v>8.4152621800000008E-3</v>
      </c>
      <c r="H270">
        <v>7.6236009400000001E-3</v>
      </c>
      <c r="I270">
        <v>6.9064147999999999E-3</v>
      </c>
      <c r="J270">
        <v>6.2566975599999998E-3</v>
      </c>
      <c r="K270">
        <v>5.6681021099999999E-3</v>
      </c>
      <c r="L270">
        <v>5.1348784699999997E-3</v>
      </c>
      <c r="M270">
        <v>4.6518175500000003E-3</v>
      </c>
      <c r="N270">
        <v>4.21420033E-3</v>
      </c>
      <c r="O270">
        <v>3.8372227699999999E-3</v>
      </c>
      <c r="P270">
        <v>3.4862213600000001E-3</v>
      </c>
      <c r="Q270">
        <v>3.1596484300000002E-3</v>
      </c>
      <c r="R270">
        <v>2.8560813299999999E-3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5.6701401799999999E-3</v>
      </c>
      <c r="X270">
        <v>3.9772643599999997E-3</v>
      </c>
      <c r="Y270">
        <v>3.2909602399999998E-3</v>
      </c>
      <c r="Z270">
        <v>2.6083607199999998E-3</v>
      </c>
      <c r="AA270">
        <v>1.9294359000000001E-3</v>
      </c>
      <c r="AB270">
        <v>1.26894414E-3</v>
      </c>
      <c r="AC270">
        <v>6.1147957700000003E-4</v>
      </c>
      <c r="AD270">
        <v>6.04408643E-4</v>
      </c>
      <c r="AE270">
        <v>5.9745919200000005E-4</v>
      </c>
      <c r="AF270">
        <v>5.9062811900000001E-4</v>
      </c>
      <c r="AG270">
        <v>5.8415934700000002E-4</v>
      </c>
      <c r="AH270">
        <v>5.7779552399999995E-4</v>
      </c>
      <c r="AI270">
        <v>4.64249738E-4</v>
      </c>
      <c r="AJ270">
        <v>3.5256660199999999E-4</v>
      </c>
      <c r="AK270">
        <v>2.42700655E-4</v>
      </c>
      <c r="AL270">
        <v>2.4913063199999999E-4</v>
      </c>
      <c r="AM270">
        <v>2.55461384E-4</v>
      </c>
      <c r="AN270">
        <v>2.4619436699999998E-4</v>
      </c>
      <c r="AO270">
        <v>2.36982435E-4</v>
      </c>
      <c r="AP270">
        <v>2.2782509900000001E-4</v>
      </c>
      <c r="AQ270">
        <v>2.1872187400000001E-4</v>
      </c>
      <c r="AR270">
        <v>2.0967228200000001E-4</v>
      </c>
      <c r="AS270">
        <v>2.10555377E-4</v>
      </c>
      <c r="AT270">
        <v>2.11445942E-4</v>
      </c>
      <c r="AU270">
        <v>2.1234407200000001E-4</v>
      </c>
      <c r="AV270">
        <v>2.1324986400000001E-4</v>
      </c>
      <c r="AW270">
        <v>2.14163418E-4</v>
      </c>
    </row>
    <row r="271" spans="2:49" x14ac:dyDescent="0.25">
      <c r="B271" t="s">
        <v>301</v>
      </c>
      <c r="C271">
        <v>4.0949078402655603E-2</v>
      </c>
      <c r="D271">
        <v>4.0949078402655603E-2</v>
      </c>
      <c r="E271">
        <v>4.0949078399999998E-2</v>
      </c>
      <c r="F271">
        <v>3.93031244E-2</v>
      </c>
      <c r="G271">
        <v>3.7723329700000002E-2</v>
      </c>
      <c r="H271">
        <v>3.62070351E-2</v>
      </c>
      <c r="I271">
        <v>3.4751688099999997E-2</v>
      </c>
      <c r="J271">
        <v>3.3354839099999999E-2</v>
      </c>
      <c r="K271">
        <v>3.20141366E-2</v>
      </c>
      <c r="L271">
        <v>3.0727323800000001E-2</v>
      </c>
      <c r="M271">
        <v>2.94922346E-2</v>
      </c>
      <c r="N271">
        <v>2.83067901E-2</v>
      </c>
      <c r="O271">
        <v>3.1063401899999999E-2</v>
      </c>
      <c r="P271">
        <v>3.40128887E-2</v>
      </c>
      <c r="Q271">
        <v>3.71521436E-2</v>
      </c>
      <c r="R271">
        <v>4.0473637700000002E-2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4.6399030100000002E-2</v>
      </c>
      <c r="X271">
        <v>4.1259733E-2</v>
      </c>
      <c r="Y271">
        <v>4.0980023099999999E-2</v>
      </c>
      <c r="Z271">
        <v>4.0701822999999998E-2</v>
      </c>
      <c r="AA271">
        <v>4.0425120500000002E-2</v>
      </c>
      <c r="AB271">
        <v>4.0146598499999998E-2</v>
      </c>
      <c r="AC271">
        <v>3.9869353099999998E-2</v>
      </c>
      <c r="AD271">
        <v>3.4138287400000002E-2</v>
      </c>
      <c r="AE271">
        <v>2.8505684600000001E-2</v>
      </c>
      <c r="AF271">
        <v>2.2969028700000001E-2</v>
      </c>
      <c r="AG271">
        <v>1.7758554400000001E-2</v>
      </c>
      <c r="AH271">
        <v>1.26326146E-2</v>
      </c>
      <c r="AI271">
        <v>1.1753575699999999E-2</v>
      </c>
      <c r="AJ271">
        <v>1.0888956999999999E-2</v>
      </c>
      <c r="AK271">
        <v>1.0038406499999999E-2</v>
      </c>
      <c r="AL271">
        <v>9.2689726799999907E-3</v>
      </c>
      <c r="AM271">
        <v>8.5114124199999995E-3</v>
      </c>
      <c r="AN271">
        <v>8.6968810500000007E-3</v>
      </c>
      <c r="AO271">
        <v>8.8812472199999905E-3</v>
      </c>
      <c r="AP271">
        <v>9.0645207200000001E-3</v>
      </c>
      <c r="AQ271">
        <v>9.2467112499999907E-3</v>
      </c>
      <c r="AR271">
        <v>9.4278283599999995E-3</v>
      </c>
      <c r="AS271">
        <v>1.1405538600000001E-2</v>
      </c>
      <c r="AT271">
        <v>1.3399978599999999E-2</v>
      </c>
      <c r="AU271">
        <v>1.5411361700000001E-2</v>
      </c>
      <c r="AV271">
        <v>1.74399046E-2</v>
      </c>
      <c r="AW271">
        <v>1.9485827899999999E-2</v>
      </c>
    </row>
    <row r="272" spans="2:49" x14ac:dyDescent="0.25">
      <c r="B272" t="s">
        <v>302</v>
      </c>
      <c r="C272">
        <v>4.0858446639591303E-2</v>
      </c>
      <c r="D272">
        <v>4.0858446639591303E-2</v>
      </c>
      <c r="E272">
        <v>4.0858446600000001E-2</v>
      </c>
      <c r="F272">
        <v>3.8169239799999997E-2</v>
      </c>
      <c r="G272">
        <v>3.5657030200000002E-2</v>
      </c>
      <c r="H272">
        <v>3.33101684E-2</v>
      </c>
      <c r="I272">
        <v>3.1117771499999999E-2</v>
      </c>
      <c r="J272">
        <v>2.9069672899999999E-2</v>
      </c>
      <c r="K272">
        <v>2.7156375399999998E-2</v>
      </c>
      <c r="L272">
        <v>2.5369006699999998E-2</v>
      </c>
      <c r="M272">
        <v>2.3699278399999999E-2</v>
      </c>
      <c r="N272">
        <v>2.2139447600000001E-2</v>
      </c>
      <c r="O272">
        <v>2.0123113299999999E-2</v>
      </c>
      <c r="P272">
        <v>1.8249865800000001E-2</v>
      </c>
      <c r="Q272">
        <v>1.6510872900000001E-2</v>
      </c>
      <c r="R272">
        <v>1.48980146E-2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3.5234689500000002E-3</v>
      </c>
      <c r="X272">
        <v>2.9612773799999998E-3</v>
      </c>
      <c r="Y272">
        <v>2.3574040600000002E-3</v>
      </c>
      <c r="Z272">
        <v>1.75679039E-3</v>
      </c>
      <c r="AA272">
        <v>1.1594100500000001E-3</v>
      </c>
      <c r="AB272">
        <v>8.1001251800000003E-4</v>
      </c>
      <c r="AC272">
        <v>4.6221635399999999E-4</v>
      </c>
      <c r="AD272">
        <v>3.8184282199999999E-4</v>
      </c>
      <c r="AE272">
        <v>3.02850152E-4</v>
      </c>
      <c r="AF272">
        <v>2.25203059E-4</v>
      </c>
      <c r="AG272">
        <v>2.2336127799999999E-4</v>
      </c>
      <c r="AH272">
        <v>2.2154937699999999E-4</v>
      </c>
      <c r="AI272">
        <v>2.1971715799999999E-4</v>
      </c>
      <c r="AJ272">
        <v>2.17914994E-4</v>
      </c>
      <c r="AK272">
        <v>2.1614215400000001E-4</v>
      </c>
      <c r="AL272">
        <v>2.1446148799999999E-4</v>
      </c>
      <c r="AM272">
        <v>2.1280675799999999E-4</v>
      </c>
      <c r="AN272">
        <v>2.12172388E-4</v>
      </c>
      <c r="AO272">
        <v>2.11541789E-4</v>
      </c>
      <c r="AP272">
        <v>2.1091492699999999E-4</v>
      </c>
      <c r="AQ272">
        <v>2.10291769E-4</v>
      </c>
      <c r="AR272">
        <v>2.0967228200000001E-4</v>
      </c>
      <c r="AS272">
        <v>2.10555377E-4</v>
      </c>
      <c r="AT272">
        <v>2.11445942E-4</v>
      </c>
      <c r="AU272">
        <v>2.1234407200000001E-4</v>
      </c>
      <c r="AV272">
        <v>2.1324986400000001E-4</v>
      </c>
      <c r="AW272">
        <v>2.14163418E-4</v>
      </c>
    </row>
    <row r="273" spans="2:49" x14ac:dyDescent="0.25">
      <c r="B273" t="s">
        <v>303</v>
      </c>
      <c r="C273">
        <v>8.2546962733871607E-3</v>
      </c>
      <c r="D273">
        <v>8.2546962733871607E-3</v>
      </c>
      <c r="E273">
        <v>8.2546962700000004E-3</v>
      </c>
      <c r="F273">
        <v>1.3385109900000001E-2</v>
      </c>
      <c r="G273">
        <v>1.8063529700000001E-2</v>
      </c>
      <c r="H273">
        <v>2.2286687400000001E-2</v>
      </c>
      <c r="I273">
        <v>2.6043462699999999E-2</v>
      </c>
      <c r="J273">
        <v>2.93135359E-2</v>
      </c>
      <c r="K273">
        <v>3.2065675000000002E-2</v>
      </c>
      <c r="L273">
        <v>3.4255574300000001E-2</v>
      </c>
      <c r="M273">
        <v>3.58231387E-2</v>
      </c>
      <c r="N273">
        <v>3.6689084400000002E-2</v>
      </c>
      <c r="O273">
        <v>4.1917166399999997E-2</v>
      </c>
      <c r="P273">
        <v>4.7784062400000001E-2</v>
      </c>
      <c r="Q273">
        <v>5.4340055399999997E-2</v>
      </c>
      <c r="R273">
        <v>6.1631833800000001E-2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0.1057388997</v>
      </c>
      <c r="X273">
        <v>0.1116736986</v>
      </c>
      <c r="Y273">
        <v>0.1174777957</v>
      </c>
      <c r="Z273">
        <v>0.1232505627</v>
      </c>
      <c r="AA273">
        <v>0.12899225280000001</v>
      </c>
      <c r="AB273">
        <v>0.13450869800000001</v>
      </c>
      <c r="AC273">
        <v>0.1399998599</v>
      </c>
      <c r="AD273">
        <v>0.15319456840000001</v>
      </c>
      <c r="AE273">
        <v>0.1661625846</v>
      </c>
      <c r="AF273">
        <v>0.178909701</v>
      </c>
      <c r="AG273">
        <v>0.1908366373</v>
      </c>
      <c r="AH273">
        <v>0.20257007169999999</v>
      </c>
      <c r="AI273">
        <v>0.2139233284</v>
      </c>
      <c r="AJ273">
        <v>0.2250903417</v>
      </c>
      <c r="AK273">
        <v>0.23607565729999999</v>
      </c>
      <c r="AL273">
        <v>0.24598568030000001</v>
      </c>
      <c r="AM273">
        <v>0.25574277680000002</v>
      </c>
      <c r="AN273">
        <v>0.26931416530000002</v>
      </c>
      <c r="AO273">
        <v>0.28280488240000001</v>
      </c>
      <c r="AP273">
        <v>0.2962156454</v>
      </c>
      <c r="AQ273">
        <v>0.30954716300000001</v>
      </c>
      <c r="AR273">
        <v>0.32280013549999997</v>
      </c>
      <c r="AS273">
        <v>0.33653524109999999</v>
      </c>
      <c r="AT273">
        <v>0.35038653479999998</v>
      </c>
      <c r="AU273">
        <v>0.36435549690000002</v>
      </c>
      <c r="AV273">
        <v>0.37844363339999998</v>
      </c>
      <c r="AW273">
        <v>0.39265247590000002</v>
      </c>
    </row>
    <row r="274" spans="2:49" x14ac:dyDescent="0.25">
      <c r="B274" t="s">
        <v>304</v>
      </c>
      <c r="C274">
        <v>1.85730666151211E-3</v>
      </c>
      <c r="D274">
        <v>1.85730666151211E-3</v>
      </c>
      <c r="E274">
        <v>1.8573066599999999E-3</v>
      </c>
      <c r="F274">
        <v>2.3029467500000002E-3</v>
      </c>
      <c r="G274">
        <v>2.85551323E-3</v>
      </c>
      <c r="H274">
        <v>3.5406618999999999E-3</v>
      </c>
      <c r="I274">
        <v>4.3902043700000002E-3</v>
      </c>
      <c r="J274">
        <v>5.4435851100000003E-3</v>
      </c>
      <c r="K274">
        <v>6.7497128599999998E-3</v>
      </c>
      <c r="L274">
        <v>8.3692314399999995E-3</v>
      </c>
      <c r="M274">
        <v>1.0377335499999999E-2</v>
      </c>
      <c r="N274">
        <v>1.28672618E-2</v>
      </c>
      <c r="O274">
        <v>1.5169190399999999E-2</v>
      </c>
      <c r="P274">
        <v>1.7843283599999999E-2</v>
      </c>
      <c r="Q274">
        <v>2.0937894499999998E-2</v>
      </c>
      <c r="R274">
        <v>2.45041275E-2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4.8363738900000001E-2</v>
      </c>
      <c r="X274">
        <v>5.4378422599999997E-2</v>
      </c>
      <c r="Y274">
        <v>6.31716747E-2</v>
      </c>
      <c r="Z274">
        <v>7.1917461700000004E-2</v>
      </c>
      <c r="AA274">
        <v>8.0616166700000005E-2</v>
      </c>
      <c r="AB274">
        <v>8.8746043799999896E-2</v>
      </c>
      <c r="AC274">
        <v>9.6838659600000002E-2</v>
      </c>
      <c r="AD274">
        <v>0.1039757067</v>
      </c>
      <c r="AE274">
        <v>0.1109901355</v>
      </c>
      <c r="AF274">
        <v>0.1178850791</v>
      </c>
      <c r="AG274">
        <v>0.1243455854</v>
      </c>
      <c r="AH274">
        <v>0.13070127679999999</v>
      </c>
      <c r="AI274">
        <v>0.13489016249999999</v>
      </c>
      <c r="AJ274">
        <v>0.13901033209999999</v>
      </c>
      <c r="AK274">
        <v>0.1430634627</v>
      </c>
      <c r="AL274">
        <v>0.1467582459</v>
      </c>
      <c r="AM274">
        <v>0.1503960131</v>
      </c>
      <c r="AN274">
        <v>0.1564281142</v>
      </c>
      <c r="AO274">
        <v>0.1624243591</v>
      </c>
      <c r="AP274">
        <v>0.1683850667</v>
      </c>
      <c r="AQ274">
        <v>0.1743105519</v>
      </c>
      <c r="AR274">
        <v>0.18020112599999999</v>
      </c>
      <c r="AS274">
        <v>0.18491657719999999</v>
      </c>
      <c r="AT274">
        <v>0.1896719174</v>
      </c>
      <c r="AU274">
        <v>0.1944676548</v>
      </c>
      <c r="AV274">
        <v>0.19930430639999999</v>
      </c>
      <c r="AW274">
        <v>0.2041823981</v>
      </c>
    </row>
    <row r="275" spans="2:49" x14ac:dyDescent="0.25">
      <c r="B275" t="s">
        <v>305</v>
      </c>
      <c r="C275">
        <v>9.2848272947954696E-2</v>
      </c>
      <c r="D275">
        <v>9.2848272947954599E-2</v>
      </c>
      <c r="E275">
        <v>9.2848272900000001E-2</v>
      </c>
      <c r="F275">
        <v>9.2738145600000002E-2</v>
      </c>
      <c r="G275">
        <v>9.2628149000000007E-2</v>
      </c>
      <c r="H275">
        <v>9.2518282699999996E-2</v>
      </c>
      <c r="I275">
        <v>9.2408546800000005E-2</v>
      </c>
      <c r="J275">
        <v>9.2298941100000004E-2</v>
      </c>
      <c r="K275">
        <v>9.2189465400000004E-2</v>
      </c>
      <c r="L275">
        <v>9.2080119500000002E-2</v>
      </c>
      <c r="M275">
        <v>9.1970903300000004E-2</v>
      </c>
      <c r="N275">
        <v>9.1861816600000007E-2</v>
      </c>
      <c r="O275">
        <v>9.5526416500000003E-2</v>
      </c>
      <c r="P275">
        <v>9.9116978100000003E-2</v>
      </c>
      <c r="Q275">
        <v>0.1025931762</v>
      </c>
      <c r="R275">
        <v>0.1059099842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0.1196975339</v>
      </c>
      <c r="X275">
        <v>0.11909036739999999</v>
      </c>
      <c r="Y275">
        <v>0.1174431589</v>
      </c>
      <c r="Z275">
        <v>0.1158048419</v>
      </c>
      <c r="AA275">
        <v>0.11417534460000001</v>
      </c>
      <c r="AB275">
        <v>0.1129086651</v>
      </c>
      <c r="AC275">
        <v>0.1116477912</v>
      </c>
      <c r="AD275">
        <v>0.1101397358</v>
      </c>
      <c r="AE275">
        <v>0.1086575897</v>
      </c>
      <c r="AF275">
        <v>0.1072006907</v>
      </c>
      <c r="AG275">
        <v>0.105893156</v>
      </c>
      <c r="AH275">
        <v>0.1046068346</v>
      </c>
      <c r="AI275">
        <v>0.10213729439999999</v>
      </c>
      <c r="AJ275">
        <v>9.9708265399999996E-2</v>
      </c>
      <c r="AK275">
        <v>9.7318759099999999E-2</v>
      </c>
      <c r="AL275">
        <v>9.5265141100000006E-2</v>
      </c>
      <c r="AM275">
        <v>9.3243213599999999E-2</v>
      </c>
      <c r="AN275">
        <v>9.3110189699999998E-2</v>
      </c>
      <c r="AO275">
        <v>9.29779565E-2</v>
      </c>
      <c r="AP275">
        <v>9.2846507100000003E-2</v>
      </c>
      <c r="AQ275">
        <v>9.2715834299999994E-2</v>
      </c>
      <c r="AR275">
        <v>9.2585931499999996E-2</v>
      </c>
      <c r="AS275">
        <v>9.2156244100000007E-2</v>
      </c>
      <c r="AT275">
        <v>9.1722921900000004E-2</v>
      </c>
      <c r="AU275">
        <v>9.1285918600000002E-2</v>
      </c>
      <c r="AV275">
        <v>9.0845186999999994E-2</v>
      </c>
      <c r="AW275">
        <v>9.0400679299999995E-2</v>
      </c>
    </row>
    <row r="276" spans="2:49" x14ac:dyDescent="0.25">
      <c r="B276" t="s">
        <v>306</v>
      </c>
      <c r="C276">
        <v>6.0146533669896496E-3</v>
      </c>
      <c r="D276">
        <v>6.0146533669896496E-3</v>
      </c>
      <c r="E276">
        <v>6.0146533700000003E-3</v>
      </c>
      <c r="F276">
        <v>6.2696692400000002E-3</v>
      </c>
      <c r="G276">
        <v>6.5354975499999999E-3</v>
      </c>
      <c r="H276">
        <v>6.8125967500000002E-3</v>
      </c>
      <c r="I276">
        <v>7.1014447E-3</v>
      </c>
      <c r="J276">
        <v>7.4025395400000001E-3</v>
      </c>
      <c r="K276">
        <v>7.7164005299999996E-3</v>
      </c>
      <c r="L276">
        <v>8.0435689499999997E-3</v>
      </c>
      <c r="M276">
        <v>8.3846090100000003E-3</v>
      </c>
      <c r="N276">
        <v>8.7401088599999999E-3</v>
      </c>
      <c r="O276">
        <v>1.01335816E-2</v>
      </c>
      <c r="P276">
        <v>1.17231739E-2</v>
      </c>
      <c r="Q276">
        <v>1.35292368E-2</v>
      </c>
      <c r="R276">
        <v>1.55721794E-2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2.5429612300000001E-2</v>
      </c>
      <c r="X276">
        <v>2.59525582E-2</v>
      </c>
      <c r="Y276">
        <v>2.5402885900000002E-2</v>
      </c>
      <c r="Z276">
        <v>2.4856180799999999E-2</v>
      </c>
      <c r="AA276">
        <v>2.4312418700000001E-2</v>
      </c>
      <c r="AB276">
        <v>2.37581485E-2</v>
      </c>
      <c r="AC276">
        <v>2.3206418699999998E-2</v>
      </c>
      <c r="AD276">
        <v>2.3999714200000001E-2</v>
      </c>
      <c r="AE276">
        <v>2.47793805E-2</v>
      </c>
      <c r="AF276">
        <v>2.5545765799999998E-2</v>
      </c>
      <c r="AG276">
        <v>2.6272993500000001E-2</v>
      </c>
      <c r="AH276">
        <v>2.6988422599999999E-2</v>
      </c>
      <c r="AI276">
        <v>2.7338905199999999E-2</v>
      </c>
      <c r="AJ276">
        <v>2.7683638399999998E-2</v>
      </c>
      <c r="AK276">
        <v>2.8022762400000002E-2</v>
      </c>
      <c r="AL276">
        <v>2.8338569000000001E-2</v>
      </c>
      <c r="AM276">
        <v>2.86495022E-2</v>
      </c>
      <c r="AN276">
        <v>2.74711742E-2</v>
      </c>
      <c r="AO276">
        <v>2.6299850499999999E-2</v>
      </c>
      <c r="AP276">
        <v>2.51354687E-2</v>
      </c>
      <c r="AQ276">
        <v>2.3977967400000001E-2</v>
      </c>
      <c r="AR276">
        <v>2.2827285700000002E-2</v>
      </c>
      <c r="AS276">
        <v>2.2358453800000001E-2</v>
      </c>
      <c r="AT276">
        <v>2.1885656E-2</v>
      </c>
      <c r="AU276">
        <v>2.14088417E-2</v>
      </c>
      <c r="AV276">
        <v>2.0927959499999999E-2</v>
      </c>
      <c r="AW276">
        <v>2.04429572E-2</v>
      </c>
    </row>
    <row r="277" spans="2:49" x14ac:dyDescent="0.25">
      <c r="B277" t="s">
        <v>307</v>
      </c>
      <c r="C277">
        <v>0.92287069498865704</v>
      </c>
      <c r="D277">
        <v>0.92287069498865704</v>
      </c>
      <c r="E277">
        <v>0.92285345399999996</v>
      </c>
      <c r="F277">
        <v>0.91580034519999998</v>
      </c>
      <c r="G277">
        <v>0.90892104730000001</v>
      </c>
      <c r="H277">
        <v>0.90182068319999997</v>
      </c>
      <c r="I277">
        <v>0.89502733079999997</v>
      </c>
      <c r="J277">
        <v>0.8883145992</v>
      </c>
      <c r="K277">
        <v>0.88167376330000002</v>
      </c>
      <c r="L277">
        <v>0.87507744799999998</v>
      </c>
      <c r="M277">
        <v>0.86844038999999995</v>
      </c>
      <c r="N277">
        <v>0.86180637689999995</v>
      </c>
      <c r="O277">
        <v>0.83691448589999995</v>
      </c>
      <c r="P277">
        <v>0.80739007060000001</v>
      </c>
      <c r="Q277">
        <v>0.7728920896</v>
      </c>
      <c r="R277">
        <v>0.73287661260000003</v>
      </c>
      <c r="S277">
        <v>0.70219252340000005</v>
      </c>
      <c r="T277">
        <v>0.69978838109999997</v>
      </c>
      <c r="U277">
        <v>0.69723132160000001</v>
      </c>
      <c r="V277">
        <v>0.69468584229999997</v>
      </c>
      <c r="W277">
        <v>0.62319001230000004</v>
      </c>
      <c r="X277">
        <v>0.60372006869999995</v>
      </c>
      <c r="Y277">
        <v>0.57968867609999997</v>
      </c>
      <c r="Z277">
        <v>0.55495493240000004</v>
      </c>
      <c r="AA277">
        <v>0.52944154170000002</v>
      </c>
      <c r="AB277">
        <v>0.50513863349999999</v>
      </c>
      <c r="AC277">
        <v>0.48005240580000003</v>
      </c>
      <c r="AD277">
        <v>0.4560713367</v>
      </c>
      <c r="AE277">
        <v>0.43218862180000001</v>
      </c>
      <c r="AF277">
        <v>0.40825922640000001</v>
      </c>
      <c r="AG277">
        <v>0.38683043389999999</v>
      </c>
      <c r="AH277">
        <v>0.36525775290000001</v>
      </c>
      <c r="AI277">
        <v>0.34520776530000002</v>
      </c>
      <c r="AJ277">
        <v>0.32499813350000001</v>
      </c>
      <c r="AK277">
        <v>0.3051544417</v>
      </c>
      <c r="AL277">
        <v>0.28731568260000001</v>
      </c>
      <c r="AM277">
        <v>0.27032451740000002</v>
      </c>
      <c r="AN277">
        <v>0.2570237031</v>
      </c>
      <c r="AO277">
        <v>0.24553066160000001</v>
      </c>
      <c r="AP277">
        <v>0.231332487</v>
      </c>
      <c r="AQ277">
        <v>0.2213312791</v>
      </c>
      <c r="AR277">
        <v>0.20725432769999999</v>
      </c>
      <c r="AS277">
        <v>0.19138467640000001</v>
      </c>
      <c r="AT277">
        <v>0.17476414160000001</v>
      </c>
      <c r="AU277">
        <v>0.15923835310000001</v>
      </c>
      <c r="AV277">
        <v>0.14185047570000001</v>
      </c>
      <c r="AW277">
        <v>0.1270803523</v>
      </c>
    </row>
    <row r="278" spans="2:49" x14ac:dyDescent="0.25">
      <c r="B278" t="s">
        <v>308</v>
      </c>
      <c r="C278">
        <v>4.1245617653124303E-2</v>
      </c>
      <c r="D278">
        <v>4.1245617653124303E-2</v>
      </c>
      <c r="E278">
        <v>4.1254837400000001E-2</v>
      </c>
      <c r="F278">
        <v>4.7474178200000001E-2</v>
      </c>
      <c r="G278">
        <v>5.3373724300000001E-2</v>
      </c>
      <c r="H278">
        <v>5.9167075E-2</v>
      </c>
      <c r="I278">
        <v>6.4520142799999999E-2</v>
      </c>
      <c r="J278">
        <v>6.9541849399999994E-2</v>
      </c>
      <c r="K278">
        <v>7.4211054299999996E-2</v>
      </c>
      <c r="L278">
        <v>7.8515116600000004E-2</v>
      </c>
      <c r="M278">
        <v>8.2473652999999994E-2</v>
      </c>
      <c r="N278">
        <v>8.6019665300000006E-2</v>
      </c>
      <c r="O278">
        <v>0.109237846</v>
      </c>
      <c r="P278">
        <v>0.13749655329999999</v>
      </c>
      <c r="Q278">
        <v>0.17125877170000001</v>
      </c>
      <c r="R278">
        <v>0.21108966479999999</v>
      </c>
      <c r="S278">
        <v>0.1830585861</v>
      </c>
      <c r="T278">
        <v>0.188650348</v>
      </c>
      <c r="U278">
        <v>0.1942437541</v>
      </c>
      <c r="V278">
        <v>0.1997425514</v>
      </c>
      <c r="W278">
        <v>0.1955951437</v>
      </c>
      <c r="X278">
        <v>0.19259061960000001</v>
      </c>
      <c r="Y278">
        <v>0.19385789549999999</v>
      </c>
      <c r="Z278">
        <v>0.1951557988</v>
      </c>
      <c r="AA278">
        <v>0.19650569940000001</v>
      </c>
      <c r="AB278">
        <v>0.19780292329999999</v>
      </c>
      <c r="AC278">
        <v>0.19915582060000001</v>
      </c>
      <c r="AD278">
        <v>0.19790330040000001</v>
      </c>
      <c r="AE278">
        <v>0.19655818629999999</v>
      </c>
      <c r="AF278">
        <v>0.19517981540000001</v>
      </c>
      <c r="AG278">
        <v>0.19366996219999999</v>
      </c>
      <c r="AH278">
        <v>0.19216891320000001</v>
      </c>
      <c r="AI278">
        <v>0.1902693805</v>
      </c>
      <c r="AJ278">
        <v>0.18843005430000001</v>
      </c>
      <c r="AK278">
        <v>0.18650332040000001</v>
      </c>
      <c r="AL278">
        <v>0.18465884430000001</v>
      </c>
      <c r="AM278">
        <v>0.1826069421</v>
      </c>
      <c r="AN278">
        <v>0.18132444070000001</v>
      </c>
      <c r="AO278">
        <v>0.17961232590000001</v>
      </c>
      <c r="AP278">
        <v>0.17855018210000001</v>
      </c>
      <c r="AQ278">
        <v>0.17652687419999999</v>
      </c>
      <c r="AR278">
        <v>0.17544163700000001</v>
      </c>
      <c r="AS278">
        <v>0.17459782569999999</v>
      </c>
      <c r="AT278">
        <v>0.1738953479</v>
      </c>
      <c r="AU278">
        <v>0.17294410869999999</v>
      </c>
      <c r="AV278">
        <v>0.17235510200000001</v>
      </c>
      <c r="AW278">
        <v>0.1712239613</v>
      </c>
    </row>
    <row r="279" spans="2:49" x14ac:dyDescent="0.25">
      <c r="B279" t="s">
        <v>309</v>
      </c>
      <c r="C279">
        <v>5.1557022066405396E-3</v>
      </c>
      <c r="D279">
        <v>5.1557022066405396E-3</v>
      </c>
      <c r="E279">
        <v>5.1568546799999997E-3</v>
      </c>
      <c r="F279">
        <v>4.8228147299999996E-3</v>
      </c>
      <c r="G279">
        <v>4.5046035099999999E-3</v>
      </c>
      <c r="H279">
        <v>4.22005464E-3</v>
      </c>
      <c r="I279">
        <v>3.9431288899999997E-3</v>
      </c>
      <c r="J279">
        <v>3.68393612E-3</v>
      </c>
      <c r="K279">
        <v>3.4416757899999998E-3</v>
      </c>
      <c r="L279">
        <v>3.2159528599999998E-3</v>
      </c>
      <c r="M279">
        <v>3.00745089E-3</v>
      </c>
      <c r="N279">
        <v>2.8135024199999999E-3</v>
      </c>
      <c r="O279">
        <v>2.7293854399999999E-3</v>
      </c>
      <c r="P279">
        <v>2.6243741699999998E-3</v>
      </c>
      <c r="Q279">
        <v>2.49705993E-3</v>
      </c>
      <c r="R279">
        <v>2.3511769300000001E-3</v>
      </c>
      <c r="S279">
        <v>1.0237739500000001E-2</v>
      </c>
      <c r="T279">
        <v>9.5592488500000003E-3</v>
      </c>
      <c r="U279">
        <v>8.90310144E-3</v>
      </c>
      <c r="V279">
        <v>8.2627428499999905E-3</v>
      </c>
      <c r="W279">
        <v>3.3541511500000003E-2</v>
      </c>
      <c r="X279">
        <v>4.148686E-2</v>
      </c>
      <c r="Y279">
        <v>5.0071534000000001E-2</v>
      </c>
      <c r="Z279">
        <v>5.8910843499999997E-2</v>
      </c>
      <c r="AA279">
        <v>6.8022320900000002E-2</v>
      </c>
      <c r="AB279">
        <v>7.5292271600000002E-2</v>
      </c>
      <c r="AC279">
        <v>8.2790660599999996E-2</v>
      </c>
      <c r="AD279">
        <v>9.6728493499999998E-2</v>
      </c>
      <c r="AE279">
        <v>0.1107039101</v>
      </c>
      <c r="AF279">
        <v>0.1247363354</v>
      </c>
      <c r="AG279">
        <v>0.1362450945</v>
      </c>
      <c r="AH279">
        <v>0.14781569219999999</v>
      </c>
      <c r="AI279">
        <v>0.16018882749999999</v>
      </c>
      <c r="AJ279">
        <v>0.17258766179999999</v>
      </c>
      <c r="AK279">
        <v>0.18487867629999999</v>
      </c>
      <c r="AL279">
        <v>0.1947383993</v>
      </c>
      <c r="AM279">
        <v>0.20435712389999999</v>
      </c>
      <c r="AN279">
        <v>0.21101361790000001</v>
      </c>
      <c r="AO279">
        <v>0.21714932510000001</v>
      </c>
      <c r="AP279">
        <v>0.22405981780000001</v>
      </c>
      <c r="AQ279">
        <v>0.22973820340000001</v>
      </c>
      <c r="AR279">
        <v>0.2366101407</v>
      </c>
      <c r="AS279">
        <v>0.24759827279999999</v>
      </c>
      <c r="AT279">
        <v>0.25884617560000001</v>
      </c>
      <c r="AU279">
        <v>0.26977663660000001</v>
      </c>
      <c r="AV279">
        <v>0.28133443819999998</v>
      </c>
      <c r="AW279">
        <v>0.29205753470000001</v>
      </c>
    </row>
    <row r="280" spans="2:49" x14ac:dyDescent="0.25">
      <c r="B280" t="s">
        <v>310</v>
      </c>
      <c r="C280">
        <v>1.5260878531656001E-2</v>
      </c>
      <c r="D280">
        <v>1.5260878531656001E-2</v>
      </c>
      <c r="E280">
        <v>1.52642899E-2</v>
      </c>
      <c r="F280">
        <v>1.4960673799999999E-2</v>
      </c>
      <c r="G280">
        <v>1.4644212E-2</v>
      </c>
      <c r="H280">
        <v>1.4377599200000001E-2</v>
      </c>
      <c r="I280">
        <v>1.40788809E-2</v>
      </c>
      <c r="J280">
        <v>1.37847253E-2</v>
      </c>
      <c r="K280">
        <v>1.34963037E-2</v>
      </c>
      <c r="L280">
        <v>1.3216407600000001E-2</v>
      </c>
      <c r="M280">
        <v>1.29527254E-2</v>
      </c>
      <c r="N280">
        <v>1.26989779E-2</v>
      </c>
      <c r="O280">
        <v>1.27406124E-2</v>
      </c>
      <c r="P280">
        <v>1.26693736E-2</v>
      </c>
      <c r="Q280">
        <v>1.24670101E-2</v>
      </c>
      <c r="R280">
        <v>1.21401097E-2</v>
      </c>
      <c r="S280">
        <v>3.4474586299999999E-2</v>
      </c>
      <c r="T280">
        <v>3.0100979E-2</v>
      </c>
      <c r="U280">
        <v>2.5849501699999999E-2</v>
      </c>
      <c r="V280">
        <v>2.1695615000000001E-2</v>
      </c>
      <c r="W280">
        <v>2.75537735E-2</v>
      </c>
      <c r="X280">
        <v>2.86919954E-2</v>
      </c>
      <c r="Y280">
        <v>2.9259509600000001E-2</v>
      </c>
      <c r="Z280">
        <v>2.9842888500000001E-2</v>
      </c>
      <c r="AA280">
        <v>3.04459046E-2</v>
      </c>
      <c r="AB280">
        <v>3.0902201099999999E-2</v>
      </c>
      <c r="AC280">
        <v>3.1374952599999999E-2</v>
      </c>
      <c r="AD280">
        <v>3.1056731600000002E-2</v>
      </c>
      <c r="AE280">
        <v>3.0723287200000001E-2</v>
      </c>
      <c r="AF280">
        <v>3.03840113E-2</v>
      </c>
      <c r="AG280">
        <v>3.00247415E-2</v>
      </c>
      <c r="AH280">
        <v>2.9666282400000001E-2</v>
      </c>
      <c r="AI280">
        <v>2.9680971E-2</v>
      </c>
      <c r="AJ280">
        <v>2.97044952E-2</v>
      </c>
      <c r="AK280">
        <v>2.9713622299999999E-2</v>
      </c>
      <c r="AL280">
        <v>2.9737962600000001E-2</v>
      </c>
      <c r="AM280">
        <v>2.9728292600000001E-2</v>
      </c>
      <c r="AN280">
        <v>2.97785315E-2</v>
      </c>
      <c r="AO280">
        <v>2.9757549000000001E-2</v>
      </c>
      <c r="AP280">
        <v>2.9843898600000002E-2</v>
      </c>
      <c r="AQ280">
        <v>2.9768762800000001E-2</v>
      </c>
      <c r="AR280">
        <v>2.9850946E-2</v>
      </c>
      <c r="AS280">
        <v>2.9888957899999999E-2</v>
      </c>
      <c r="AT280">
        <v>2.9952052999999999E-2</v>
      </c>
      <c r="AU280">
        <v>2.99730923E-2</v>
      </c>
      <c r="AV280">
        <v>3.00578432E-2</v>
      </c>
      <c r="AW280">
        <v>3.0048800800000001E-2</v>
      </c>
    </row>
    <row r="281" spans="2:49" x14ac:dyDescent="0.25">
      <c r="B281" t="s">
        <v>311</v>
      </c>
      <c r="C281">
        <v>5.1557022066405396E-3</v>
      </c>
      <c r="D281">
        <v>5.1557022066405396E-3</v>
      </c>
      <c r="E281">
        <v>5.1568546799999997E-3</v>
      </c>
      <c r="F281">
        <v>5.3427632800000001E-3</v>
      </c>
      <c r="G281">
        <v>5.5282449399999996E-3</v>
      </c>
      <c r="H281">
        <v>5.7373868599999997E-3</v>
      </c>
      <c r="I281">
        <v>5.9388504199999999E-3</v>
      </c>
      <c r="J281">
        <v>6.1466552899999997E-3</v>
      </c>
      <c r="K281">
        <v>6.3615372800000002E-3</v>
      </c>
      <c r="L281">
        <v>6.5851723900000004E-3</v>
      </c>
      <c r="M281">
        <v>6.8221516900000001E-3</v>
      </c>
      <c r="N281">
        <v>7.0702614500000004E-3</v>
      </c>
      <c r="O281">
        <v>7.3420021199999998E-3</v>
      </c>
      <c r="P281">
        <v>7.5567810899999999E-3</v>
      </c>
      <c r="Q281">
        <v>7.69664592E-3</v>
      </c>
      <c r="R281">
        <v>7.7574557199999996E-3</v>
      </c>
      <c r="S281">
        <v>8.9533592000000002E-3</v>
      </c>
      <c r="T281">
        <v>8.6540378500000008E-3</v>
      </c>
      <c r="U281">
        <v>8.3676556800000006E-3</v>
      </c>
      <c r="V281">
        <v>8.0888280800000007E-3</v>
      </c>
      <c r="W281">
        <v>1.2534192499999999E-2</v>
      </c>
      <c r="X281">
        <v>1.3990969000000001E-2</v>
      </c>
      <c r="Y281">
        <v>1.50530986E-2</v>
      </c>
      <c r="Z281">
        <v>1.6146402000000001E-2</v>
      </c>
      <c r="AA281">
        <v>1.7273940500000001E-2</v>
      </c>
      <c r="AB281">
        <v>1.84737115E-2</v>
      </c>
      <c r="AC281">
        <v>1.9711671199999999E-2</v>
      </c>
      <c r="AD281">
        <v>2.1329809599999999E-2</v>
      </c>
      <c r="AE281">
        <v>2.2947949799999999E-2</v>
      </c>
      <c r="AF281">
        <v>2.45713332E-2</v>
      </c>
      <c r="AG281">
        <v>2.61998378E-2</v>
      </c>
      <c r="AH281">
        <v>2.7837646099999998E-2</v>
      </c>
      <c r="AI281">
        <v>2.82568682E-2</v>
      </c>
      <c r="AJ281">
        <v>2.86837772E-2</v>
      </c>
      <c r="AK281">
        <v>2.9095987199999999E-2</v>
      </c>
      <c r="AL281">
        <v>2.9527153600000001E-2</v>
      </c>
      <c r="AM281">
        <v>2.9923783799999999E-2</v>
      </c>
      <c r="AN281">
        <v>3.0344181599999999E-2</v>
      </c>
      <c r="AO281">
        <v>3.0691061400000001E-2</v>
      </c>
      <c r="AP281">
        <v>3.11481454E-2</v>
      </c>
      <c r="AQ281">
        <v>3.1435531099999997E-2</v>
      </c>
      <c r="AR281">
        <v>3.1887840200000003E-2</v>
      </c>
      <c r="AS281">
        <v>3.22499022E-2</v>
      </c>
      <c r="AT281">
        <v>3.2640592400000001E-2</v>
      </c>
      <c r="AU281">
        <v>3.2986835499999999E-2</v>
      </c>
      <c r="AV281">
        <v>3.3404817599999997E-2</v>
      </c>
      <c r="AW281">
        <v>3.3719861099999998E-2</v>
      </c>
    </row>
    <row r="282" spans="2:49" x14ac:dyDescent="0.25">
      <c r="B282" t="s">
        <v>312</v>
      </c>
      <c r="C282">
        <v>1.0311404413280999E-2</v>
      </c>
      <c r="D282">
        <v>1.0311404413280999E-2</v>
      </c>
      <c r="E282">
        <v>1.0313709399999999E-2</v>
      </c>
      <c r="F282">
        <v>1.15992248E-2</v>
      </c>
      <c r="G282">
        <v>1.3028168E-2</v>
      </c>
      <c r="H282">
        <v>1.46772011E-2</v>
      </c>
      <c r="I282">
        <v>1.6491666200000001E-2</v>
      </c>
      <c r="J282">
        <v>1.85282347E-2</v>
      </c>
      <c r="K282">
        <v>2.08156655E-2</v>
      </c>
      <c r="L282">
        <v>2.33899025E-2</v>
      </c>
      <c r="M282">
        <v>2.63036291E-2</v>
      </c>
      <c r="N282">
        <v>2.9591216E-2</v>
      </c>
      <c r="O282">
        <v>3.1035668200000002E-2</v>
      </c>
      <c r="P282">
        <v>3.2262847300000001E-2</v>
      </c>
      <c r="Q282">
        <v>3.3188422799999999E-2</v>
      </c>
      <c r="R282">
        <v>3.3784980200000002E-2</v>
      </c>
      <c r="S282">
        <v>6.1083205500000001E-2</v>
      </c>
      <c r="T282">
        <v>6.3247005199999998E-2</v>
      </c>
      <c r="U282">
        <v>6.54046655E-2</v>
      </c>
      <c r="V282">
        <v>6.7524420399999896E-2</v>
      </c>
      <c r="W282">
        <v>0.1075853665</v>
      </c>
      <c r="X282">
        <v>0.1195194874</v>
      </c>
      <c r="Y282">
        <v>0.1320692862</v>
      </c>
      <c r="Z282">
        <v>0.1449891348</v>
      </c>
      <c r="AA282">
        <v>0.15831059289999999</v>
      </c>
      <c r="AB282">
        <v>0.17239025899999999</v>
      </c>
      <c r="AC282">
        <v>0.18691448920000001</v>
      </c>
      <c r="AD282">
        <v>0.19691032829999999</v>
      </c>
      <c r="AE282">
        <v>0.20687804470000001</v>
      </c>
      <c r="AF282">
        <v>0.2168692783</v>
      </c>
      <c r="AG282">
        <v>0.2270299301</v>
      </c>
      <c r="AH282">
        <v>0.23725371310000001</v>
      </c>
      <c r="AI282">
        <v>0.2463961875</v>
      </c>
      <c r="AJ282">
        <v>0.255595878</v>
      </c>
      <c r="AK282">
        <v>0.26465395219999999</v>
      </c>
      <c r="AL282">
        <v>0.27402195759999998</v>
      </c>
      <c r="AM282">
        <v>0.2830593401</v>
      </c>
      <c r="AN282">
        <v>0.2905155251</v>
      </c>
      <c r="AO282">
        <v>0.29725907709999999</v>
      </c>
      <c r="AP282">
        <v>0.30506546919999999</v>
      </c>
      <c r="AQ282">
        <v>0.31119934929999998</v>
      </c>
      <c r="AR282">
        <v>0.31895510840000002</v>
      </c>
      <c r="AS282">
        <v>0.32428036500000001</v>
      </c>
      <c r="AT282">
        <v>0.32990168959999999</v>
      </c>
      <c r="AU282">
        <v>0.33508097370000001</v>
      </c>
      <c r="AV282">
        <v>0.34099732329999999</v>
      </c>
      <c r="AW282">
        <v>0.34586948979999999</v>
      </c>
    </row>
    <row r="283" spans="2:49" x14ac:dyDescent="0.25">
      <c r="B283" t="s">
        <v>313</v>
      </c>
      <c r="C283">
        <v>0.99172610111270199</v>
      </c>
      <c r="D283">
        <v>0.99172610111270199</v>
      </c>
      <c r="E283">
        <v>0.99172610110000003</v>
      </c>
      <c r="F283">
        <v>0.98692243619999998</v>
      </c>
      <c r="G283">
        <v>0.98214203899999997</v>
      </c>
      <c r="H283">
        <v>0.97738479680000001</v>
      </c>
      <c r="I283">
        <v>0.97265059740000004</v>
      </c>
      <c r="J283">
        <v>0.96793932930000004</v>
      </c>
      <c r="K283">
        <v>0.96325088140000004</v>
      </c>
      <c r="L283">
        <v>0.95858514299999997</v>
      </c>
      <c r="M283">
        <v>0.95394200429999998</v>
      </c>
      <c r="N283">
        <v>0.94932135579999999</v>
      </c>
      <c r="O283">
        <v>0.94649834600000005</v>
      </c>
      <c r="P283">
        <v>0.94352743750000001</v>
      </c>
      <c r="Q283">
        <v>0.94040194440000002</v>
      </c>
      <c r="R283">
        <v>0.93711499880000004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0.92508293470000003</v>
      </c>
      <c r="X283">
        <v>0.91990019570000003</v>
      </c>
      <c r="Y283">
        <v>0.91458085170000003</v>
      </c>
      <c r="Z283">
        <v>0.90876938439999999</v>
      </c>
      <c r="AA283">
        <v>0.90239418770000002</v>
      </c>
      <c r="AB283">
        <v>0.89572874390000001</v>
      </c>
      <c r="AC283">
        <v>0.88835184919999999</v>
      </c>
      <c r="AD283">
        <v>0.87271637950000003</v>
      </c>
      <c r="AE283">
        <v>0.85535379339999995</v>
      </c>
      <c r="AF283">
        <v>0.83596119219999998</v>
      </c>
      <c r="AG283">
        <v>0.81460574409999997</v>
      </c>
      <c r="AH283">
        <v>0.79043580189999996</v>
      </c>
      <c r="AI283">
        <v>0.75683640210000003</v>
      </c>
      <c r="AJ283">
        <v>0.71826303300000005</v>
      </c>
      <c r="AK283">
        <v>0.67352290510000001</v>
      </c>
      <c r="AL283">
        <v>0.62296323119999997</v>
      </c>
      <c r="AM283">
        <v>0.5628175876</v>
      </c>
      <c r="AN283">
        <v>0.53680529440000002</v>
      </c>
      <c r="AO283">
        <v>0.50636456480000003</v>
      </c>
      <c r="AP283">
        <v>0.47025930859999998</v>
      </c>
      <c r="AQ283">
        <v>0.4267462091</v>
      </c>
      <c r="AR283">
        <v>0.373284809</v>
      </c>
      <c r="AS283">
        <v>0.37769387129999998</v>
      </c>
      <c r="AT283">
        <v>0.3828154446</v>
      </c>
      <c r="AU283">
        <v>0.38883742539999999</v>
      </c>
      <c r="AV283">
        <v>0.39602014429999999</v>
      </c>
      <c r="AW283">
        <v>0.40473499280000003</v>
      </c>
    </row>
    <row r="284" spans="2:49" x14ac:dyDescent="0.25">
      <c r="B284" t="s">
        <v>314</v>
      </c>
      <c r="C284">
        <v>0.91950930808135101</v>
      </c>
      <c r="D284">
        <v>0.91950930808135101</v>
      </c>
      <c r="E284">
        <v>0.91950930809999998</v>
      </c>
      <c r="F284">
        <v>0.91215096689999997</v>
      </c>
      <c r="G284">
        <v>0.90485151050000001</v>
      </c>
      <c r="H284">
        <v>0.89761046779999998</v>
      </c>
      <c r="I284">
        <v>0.89042737130000005</v>
      </c>
      <c r="J284">
        <v>0.88330175730000005</v>
      </c>
      <c r="K284">
        <v>0.87623316569999998</v>
      </c>
      <c r="L284">
        <v>0.86922114029999997</v>
      </c>
      <c r="M284">
        <v>0.86226522839999997</v>
      </c>
      <c r="N284">
        <v>0.85536498090000002</v>
      </c>
      <c r="O284">
        <v>0.82919865599999998</v>
      </c>
      <c r="P284">
        <v>0.79785612839999998</v>
      </c>
      <c r="Q284">
        <v>0.76080142579999999</v>
      </c>
      <c r="R284">
        <v>0.71772633799999996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0.59819520029999995</v>
      </c>
      <c r="X284">
        <v>0.57643558719999999</v>
      </c>
      <c r="Y284">
        <v>0.54958941120000004</v>
      </c>
      <c r="Z284">
        <v>0.52179472319999998</v>
      </c>
      <c r="AA284">
        <v>0.4930003509</v>
      </c>
      <c r="AB284">
        <v>0.46541008690000002</v>
      </c>
      <c r="AC284">
        <v>0.43682571349999999</v>
      </c>
      <c r="AD284">
        <v>0.40987338810000001</v>
      </c>
      <c r="AE284">
        <v>0.38266548299999997</v>
      </c>
      <c r="AF284">
        <v>0.35519834550000001</v>
      </c>
      <c r="AG284">
        <v>0.33021461600000002</v>
      </c>
      <c r="AH284">
        <v>0.30499904690000001</v>
      </c>
      <c r="AI284">
        <v>0.28119961659999998</v>
      </c>
      <c r="AJ284">
        <v>0.25732735270000001</v>
      </c>
      <c r="AK284">
        <v>0.2333819204</v>
      </c>
      <c r="AL284">
        <v>0.21212098939999999</v>
      </c>
      <c r="AM284">
        <v>0.1907903708</v>
      </c>
      <c r="AN284">
        <v>0.1746595212</v>
      </c>
      <c r="AO284">
        <v>0.15847728150000001</v>
      </c>
      <c r="AP284">
        <v>0.1422434058</v>
      </c>
      <c r="AQ284">
        <v>0.12595764640000001</v>
      </c>
      <c r="AR284">
        <v>0.1096197543</v>
      </c>
      <c r="AS284">
        <v>8.9338193900000001E-2</v>
      </c>
      <c r="AT284">
        <v>6.8864096299999997E-2</v>
      </c>
      <c r="AU284">
        <v>4.8194706800000001E-2</v>
      </c>
      <c r="AV284">
        <v>2.7327217800000001E-2</v>
      </c>
      <c r="AW284">
        <v>6.2587675799999996E-3</v>
      </c>
    </row>
    <row r="285" spans="2:49" x14ac:dyDescent="0.25">
      <c r="B285" t="s">
        <v>315</v>
      </c>
      <c r="C285">
        <v>383714635.27038902</v>
      </c>
      <c r="D285">
        <v>389875297.85567099</v>
      </c>
      <c r="E285">
        <v>396134871.89999998</v>
      </c>
      <c r="F285">
        <v>412015962.39999998</v>
      </c>
      <c r="G285">
        <v>421142046.19999999</v>
      </c>
      <c r="H285">
        <v>439537742.5</v>
      </c>
      <c r="I285">
        <v>454175219.19999999</v>
      </c>
      <c r="J285">
        <v>471399717.39999998</v>
      </c>
      <c r="K285">
        <v>493298723.89999998</v>
      </c>
      <c r="L285">
        <v>519361374.69999999</v>
      </c>
      <c r="M285">
        <v>549574613.60000002</v>
      </c>
      <c r="N285">
        <v>565404891.79999995</v>
      </c>
      <c r="O285">
        <v>564692559.5</v>
      </c>
      <c r="P285">
        <v>564413232</v>
      </c>
      <c r="Q285">
        <v>563182343.39999998</v>
      </c>
      <c r="R285">
        <v>562978063.29999995</v>
      </c>
      <c r="S285">
        <v>568377327.89999998</v>
      </c>
      <c r="T285">
        <v>573702959.79999995</v>
      </c>
      <c r="U285">
        <v>576506816.20000005</v>
      </c>
      <c r="V285">
        <v>578374129.29999995</v>
      </c>
      <c r="W285">
        <v>572078281</v>
      </c>
      <c r="X285">
        <v>562930567.60000002</v>
      </c>
      <c r="Y285">
        <v>553929114.70000005</v>
      </c>
      <c r="Z285">
        <v>545571722.60000002</v>
      </c>
      <c r="AA285">
        <v>537762186.39999998</v>
      </c>
      <c r="AB285">
        <v>530293607.69999999</v>
      </c>
      <c r="AC285">
        <v>522993639.5</v>
      </c>
      <c r="AD285">
        <v>517753798.30000001</v>
      </c>
      <c r="AE285">
        <v>513461271.39999998</v>
      </c>
      <c r="AF285">
        <v>509533133.80000001</v>
      </c>
      <c r="AG285">
        <v>505718503</v>
      </c>
      <c r="AH285">
        <v>501907326.30000001</v>
      </c>
      <c r="AI285">
        <v>498041293</v>
      </c>
      <c r="AJ285">
        <v>494116060.10000002</v>
      </c>
      <c r="AK285">
        <v>490180020.89999998</v>
      </c>
      <c r="AL285">
        <v>486243137</v>
      </c>
      <c r="AM285">
        <v>482386187.60000002</v>
      </c>
      <c r="AN285">
        <v>478703834</v>
      </c>
      <c r="AO285">
        <v>475255398.10000002</v>
      </c>
      <c r="AP285">
        <v>471871093.89999998</v>
      </c>
      <c r="AQ285">
        <v>468687556.69999999</v>
      </c>
      <c r="AR285">
        <v>465483940.5</v>
      </c>
      <c r="AS285">
        <v>462327413.5</v>
      </c>
      <c r="AT285">
        <v>459173528.69999999</v>
      </c>
      <c r="AU285">
        <v>456059499.60000002</v>
      </c>
      <c r="AV285">
        <v>452926631.89999998</v>
      </c>
      <c r="AW285">
        <v>449873469.60000002</v>
      </c>
    </row>
    <row r="286" spans="2:49" x14ac:dyDescent="0.25">
      <c r="B286" t="s">
        <v>316</v>
      </c>
      <c r="C286">
        <v>261485.90393552999</v>
      </c>
      <c r="D286">
        <v>265684.14470322698</v>
      </c>
      <c r="E286">
        <v>269949.78960000002</v>
      </c>
      <c r="F286">
        <v>277098.17170000001</v>
      </c>
      <c r="G286">
        <v>283659.86829999997</v>
      </c>
      <c r="H286">
        <v>284994.99819999997</v>
      </c>
      <c r="I286">
        <v>276969.24219999998</v>
      </c>
      <c r="J286">
        <v>276311.07939999999</v>
      </c>
      <c r="K286">
        <v>278560.18609999999</v>
      </c>
      <c r="L286">
        <v>278778.19709999999</v>
      </c>
      <c r="M286">
        <v>284116.59600000002</v>
      </c>
      <c r="N286">
        <v>292990.47159999999</v>
      </c>
      <c r="O286">
        <v>300379.13520000002</v>
      </c>
      <c r="P286">
        <v>308878.95010000002</v>
      </c>
      <c r="Q286">
        <v>317365.6201</v>
      </c>
      <c r="R286">
        <v>328595.4534</v>
      </c>
      <c r="S286">
        <v>344344.00790000003</v>
      </c>
      <c r="T286">
        <v>360897.24969999999</v>
      </c>
      <c r="U286">
        <v>372023.09620000003</v>
      </c>
      <c r="V286">
        <v>382660.10930000001</v>
      </c>
      <c r="W286">
        <v>391677.37699999998</v>
      </c>
      <c r="X286">
        <v>398807.1874</v>
      </c>
      <c r="Y286">
        <v>406517.08110000001</v>
      </c>
      <c r="Z286">
        <v>415440.6005</v>
      </c>
      <c r="AA286">
        <v>424930.61709999997</v>
      </c>
      <c r="AB286">
        <v>434492.08590000001</v>
      </c>
      <c r="AC286">
        <v>443840.29310000001</v>
      </c>
      <c r="AD286">
        <v>448874.48210000002</v>
      </c>
      <c r="AE286">
        <v>455479.34899999999</v>
      </c>
      <c r="AF286">
        <v>461970.52549999999</v>
      </c>
      <c r="AG286">
        <v>467764.18709999998</v>
      </c>
      <c r="AH286">
        <v>472705.9558</v>
      </c>
      <c r="AI286">
        <v>477036.5208</v>
      </c>
      <c r="AJ286">
        <v>480960.01059999998</v>
      </c>
      <c r="AK286">
        <v>484840.69870000001</v>
      </c>
      <c r="AL286">
        <v>488590.08380000002</v>
      </c>
      <c r="AM286">
        <v>493155.67070000002</v>
      </c>
      <c r="AN286">
        <v>497626.65740000003</v>
      </c>
      <c r="AO286">
        <v>502897.17599999998</v>
      </c>
      <c r="AP286">
        <v>507354.76329999999</v>
      </c>
      <c r="AQ286">
        <v>513396.69449999998</v>
      </c>
      <c r="AR286">
        <v>518272.47139999998</v>
      </c>
      <c r="AS286">
        <v>524007.07140000002</v>
      </c>
      <c r="AT286">
        <v>529611.32140000002</v>
      </c>
      <c r="AU286">
        <v>535688.62320000003</v>
      </c>
      <c r="AV286">
        <v>541326.49800000002</v>
      </c>
      <c r="AW286">
        <v>547924.83360000001</v>
      </c>
    </row>
    <row r="287" spans="2:49" x14ac:dyDescent="0.25">
      <c r="B287" t="s">
        <v>317</v>
      </c>
      <c r="C287">
        <v>158336.21117690401</v>
      </c>
      <c r="D287">
        <v>160878.35026264799</v>
      </c>
      <c r="E287">
        <v>163461.30420000001</v>
      </c>
      <c r="F287">
        <v>168432.22510000001</v>
      </c>
      <c r="G287">
        <v>175099.23300000001</v>
      </c>
      <c r="H287">
        <v>184375.0638</v>
      </c>
      <c r="I287">
        <v>192030.4235</v>
      </c>
      <c r="J287">
        <v>200640.8302</v>
      </c>
      <c r="K287">
        <v>215030.5569</v>
      </c>
      <c r="L287">
        <v>230856.481</v>
      </c>
      <c r="M287">
        <v>247457.1078</v>
      </c>
      <c r="N287">
        <v>260450.02830000001</v>
      </c>
      <c r="O287">
        <v>261242.96429999999</v>
      </c>
      <c r="P287">
        <v>258856.2923</v>
      </c>
      <c r="Q287">
        <v>254988.948</v>
      </c>
      <c r="R287">
        <v>253654.0907</v>
      </c>
      <c r="S287">
        <v>254237.47889999999</v>
      </c>
      <c r="T287">
        <v>256757.45250000001</v>
      </c>
      <c r="U287">
        <v>258383.55420000001</v>
      </c>
      <c r="V287">
        <v>259201.42600000001</v>
      </c>
      <c r="W287">
        <v>262516.83159999998</v>
      </c>
      <c r="X287">
        <v>261941.42819999999</v>
      </c>
      <c r="Y287">
        <v>260623.9572</v>
      </c>
      <c r="Z287">
        <v>259158.58</v>
      </c>
      <c r="AA287">
        <v>257686.8786</v>
      </c>
      <c r="AB287">
        <v>256174.02220000001</v>
      </c>
      <c r="AC287">
        <v>254522.5601</v>
      </c>
      <c r="AD287">
        <v>253778.30230000001</v>
      </c>
      <c r="AE287">
        <v>254100.88810000001</v>
      </c>
      <c r="AF287">
        <v>255116.56589999999</v>
      </c>
      <c r="AG287">
        <v>256574.7243</v>
      </c>
      <c r="AH287">
        <v>258293.75049999999</v>
      </c>
      <c r="AI287">
        <v>260087.78330000001</v>
      </c>
      <c r="AJ287">
        <v>261878.25450000001</v>
      </c>
      <c r="AK287">
        <v>263645.09580000001</v>
      </c>
      <c r="AL287">
        <v>265403.50300000003</v>
      </c>
      <c r="AM287">
        <v>267145.56829999998</v>
      </c>
      <c r="AN287">
        <v>268711.39039999997</v>
      </c>
      <c r="AO287">
        <v>270279.61330000003</v>
      </c>
      <c r="AP287">
        <v>271988.48590000003</v>
      </c>
      <c r="AQ287">
        <v>273671.71269999997</v>
      </c>
      <c r="AR287">
        <v>275525.1899</v>
      </c>
      <c r="AS287">
        <v>277348.92320000002</v>
      </c>
      <c r="AT287">
        <v>279224.11900000001</v>
      </c>
      <c r="AU287">
        <v>281100.0625</v>
      </c>
      <c r="AV287">
        <v>283033.13740000001</v>
      </c>
      <c r="AW287">
        <v>284938.16450000001</v>
      </c>
    </row>
    <row r="288" spans="2:49" x14ac:dyDescent="0.25">
      <c r="B288" t="s">
        <v>318</v>
      </c>
      <c r="C288">
        <v>516755.579312385</v>
      </c>
      <c r="D288">
        <v>525052.257287574</v>
      </c>
      <c r="E288">
        <v>533482.14110000001</v>
      </c>
      <c r="F288">
        <v>549193.42949999997</v>
      </c>
      <c r="G288">
        <v>552125.20750000002</v>
      </c>
      <c r="H288">
        <v>567689.07709999999</v>
      </c>
      <c r="I288">
        <v>577881.47109999997</v>
      </c>
      <c r="J288">
        <v>590938.95559999999</v>
      </c>
      <c r="K288">
        <v>606348.71059999999</v>
      </c>
      <c r="L288">
        <v>626362.15890000004</v>
      </c>
      <c r="M288">
        <v>651249.59259999997</v>
      </c>
      <c r="N288">
        <v>668543.24080000003</v>
      </c>
      <c r="O288">
        <v>664369.31969999999</v>
      </c>
      <c r="P288">
        <v>663263.02879999997</v>
      </c>
      <c r="Q288">
        <v>661839.09210000001</v>
      </c>
      <c r="R288">
        <v>660077.05740000005</v>
      </c>
      <c r="S288">
        <v>665326.45510000002</v>
      </c>
      <c r="T288">
        <v>668966.18889999995</v>
      </c>
      <c r="U288">
        <v>669460.45779999997</v>
      </c>
      <c r="V288">
        <v>669146.8774</v>
      </c>
      <c r="W288">
        <v>661165.83059999999</v>
      </c>
      <c r="X288">
        <v>651728.35900000005</v>
      </c>
      <c r="Y288">
        <v>642946.04260000004</v>
      </c>
      <c r="Z288">
        <v>635131.9</v>
      </c>
      <c r="AA288">
        <v>628045.42520000006</v>
      </c>
      <c r="AB288">
        <v>621406.38919999998</v>
      </c>
      <c r="AC288">
        <v>615029.36560000002</v>
      </c>
      <c r="AD288">
        <v>611060.80220000003</v>
      </c>
      <c r="AE288">
        <v>607690.86510000005</v>
      </c>
      <c r="AF288">
        <v>604309.40969999996</v>
      </c>
      <c r="AG288">
        <v>600718.85160000005</v>
      </c>
      <c r="AH288">
        <v>596884.81590000005</v>
      </c>
      <c r="AI288">
        <v>592855.05889999995</v>
      </c>
      <c r="AJ288">
        <v>588680.74109999998</v>
      </c>
      <c r="AK288">
        <v>584453.07640000002</v>
      </c>
      <c r="AL288">
        <v>580176.37540000002</v>
      </c>
      <c r="AM288">
        <v>575986.73910000001</v>
      </c>
      <c r="AN288">
        <v>572159.47250000003</v>
      </c>
      <c r="AO288">
        <v>568659.96849999996</v>
      </c>
      <c r="AP288">
        <v>565111.80440000002</v>
      </c>
      <c r="AQ288">
        <v>561865.51190000004</v>
      </c>
      <c r="AR288">
        <v>558414.19369999995</v>
      </c>
      <c r="AS288">
        <v>555019.1202</v>
      </c>
      <c r="AT288">
        <v>551546.32149999996</v>
      </c>
      <c r="AU288">
        <v>548096.0699</v>
      </c>
      <c r="AV288">
        <v>544528.50219999999</v>
      </c>
      <c r="AW288">
        <v>541072.95929999999</v>
      </c>
    </row>
    <row r="289" spans="2:49" x14ac:dyDescent="0.25">
      <c r="B289" t="s">
        <v>319</v>
      </c>
      <c r="C289">
        <v>82711.5521017555</v>
      </c>
      <c r="D289">
        <v>84039.512824558697</v>
      </c>
      <c r="E289">
        <v>85388.794389999995</v>
      </c>
      <c r="F289">
        <v>94624.030620000005</v>
      </c>
      <c r="G289">
        <v>97309.61477</v>
      </c>
      <c r="H289">
        <v>103596.51669999999</v>
      </c>
      <c r="I289">
        <v>107572.88219999999</v>
      </c>
      <c r="J289">
        <v>114868.29549999999</v>
      </c>
      <c r="K289">
        <v>120273.13920000001</v>
      </c>
      <c r="L289">
        <v>126785.8879</v>
      </c>
      <c r="M289">
        <v>135784.2187</v>
      </c>
      <c r="N289">
        <v>145687.5558</v>
      </c>
      <c r="O289">
        <v>136449.88690000001</v>
      </c>
      <c r="P289">
        <v>131145.65659999999</v>
      </c>
      <c r="Q289">
        <v>126036.6703</v>
      </c>
      <c r="R289">
        <v>114478.12579999999</v>
      </c>
      <c r="S289">
        <v>113957.9507</v>
      </c>
      <c r="T289">
        <v>113598.7643</v>
      </c>
      <c r="U289">
        <v>113194.19349999999</v>
      </c>
      <c r="V289">
        <v>113144.0331</v>
      </c>
      <c r="W289">
        <v>113610.8524</v>
      </c>
      <c r="X289">
        <v>115374.567</v>
      </c>
      <c r="Y289">
        <v>117412.7893</v>
      </c>
      <c r="Z289">
        <v>119777.2933</v>
      </c>
      <c r="AA289">
        <v>122415.98179999999</v>
      </c>
      <c r="AB289">
        <v>125313.5485</v>
      </c>
      <c r="AC289">
        <v>128502.516</v>
      </c>
      <c r="AD289">
        <v>129768.0858</v>
      </c>
      <c r="AE289">
        <v>130753.20909999999</v>
      </c>
      <c r="AF289">
        <v>131456.7493</v>
      </c>
      <c r="AG289">
        <v>131930.3462</v>
      </c>
      <c r="AH289">
        <v>132236.4075</v>
      </c>
      <c r="AI289">
        <v>132468.3965</v>
      </c>
      <c r="AJ289">
        <v>132676.9958</v>
      </c>
      <c r="AK289">
        <v>132902.1974</v>
      </c>
      <c r="AL289">
        <v>133138.72760000001</v>
      </c>
      <c r="AM289">
        <v>133460.25690000001</v>
      </c>
      <c r="AN289">
        <v>133829.37609999999</v>
      </c>
      <c r="AO289">
        <v>134262.55220000001</v>
      </c>
      <c r="AP289">
        <v>134602.65479999999</v>
      </c>
      <c r="AQ289">
        <v>135069.4529</v>
      </c>
      <c r="AR289">
        <v>135397.86129999999</v>
      </c>
      <c r="AS289">
        <v>135762.88630000001</v>
      </c>
      <c r="AT289">
        <v>136077.6066</v>
      </c>
      <c r="AU289">
        <v>136402.46739999999</v>
      </c>
      <c r="AV289">
        <v>136656.0723</v>
      </c>
      <c r="AW289">
        <v>136795.85870000001</v>
      </c>
    </row>
    <row r="290" spans="2:49" x14ac:dyDescent="0.25">
      <c r="B290" t="s">
        <v>320</v>
      </c>
      <c r="C290">
        <v>45689.201708803201</v>
      </c>
      <c r="D290">
        <v>46422.756620829103</v>
      </c>
      <c r="E290">
        <v>47168.089010000003</v>
      </c>
      <c r="F290">
        <v>49526.52895</v>
      </c>
      <c r="G290">
        <v>49189.323729999996</v>
      </c>
      <c r="H290">
        <v>50577.665509999999</v>
      </c>
      <c r="I290">
        <v>51404.659030000003</v>
      </c>
      <c r="J290">
        <v>52652.29189</v>
      </c>
      <c r="K290">
        <v>53240.421770000001</v>
      </c>
      <c r="L290">
        <v>54441.881390000002</v>
      </c>
      <c r="M290">
        <v>56442.274799999999</v>
      </c>
      <c r="N290">
        <v>57916.760419999999</v>
      </c>
      <c r="O290">
        <v>56790.046549999999</v>
      </c>
      <c r="P290">
        <v>56687.282290000003</v>
      </c>
      <c r="Q290">
        <v>56747.768029999999</v>
      </c>
      <c r="R290">
        <v>55974.758280000002</v>
      </c>
      <c r="S290">
        <v>56548.240140000002</v>
      </c>
      <c r="T290">
        <v>56685.369749999998</v>
      </c>
      <c r="U290">
        <v>56519.798439999999</v>
      </c>
      <c r="V290">
        <v>56391.776680000003</v>
      </c>
      <c r="W290">
        <v>55744.621769999998</v>
      </c>
      <c r="X290">
        <v>55552.850290000002</v>
      </c>
      <c r="Y290">
        <v>55576.297380000004</v>
      </c>
      <c r="Z290">
        <v>55791.073709999997</v>
      </c>
      <c r="AA290">
        <v>56158.094729999997</v>
      </c>
      <c r="AB290">
        <v>56661.121379999997</v>
      </c>
      <c r="AC290">
        <v>57314.31755</v>
      </c>
      <c r="AD290">
        <v>55359.259729999998</v>
      </c>
      <c r="AE290">
        <v>53732.754889999997</v>
      </c>
      <c r="AF290">
        <v>52268.4859</v>
      </c>
      <c r="AG290">
        <v>50910.485430000001</v>
      </c>
      <c r="AH290">
        <v>49640.712229999997</v>
      </c>
      <c r="AI290">
        <v>48463.55573</v>
      </c>
      <c r="AJ290">
        <v>47374.003909999999</v>
      </c>
      <c r="AK290">
        <v>46369.439400000003</v>
      </c>
      <c r="AL290">
        <v>45433.455479999997</v>
      </c>
      <c r="AM290">
        <v>44576.174279999999</v>
      </c>
      <c r="AN290">
        <v>43837.238640000003</v>
      </c>
      <c r="AO290">
        <v>43181.736550000001</v>
      </c>
      <c r="AP290">
        <v>42538.575669999998</v>
      </c>
      <c r="AQ290">
        <v>41970.961159999999</v>
      </c>
      <c r="AR290">
        <v>41387.354939999997</v>
      </c>
      <c r="AS290">
        <v>40843.959060000001</v>
      </c>
      <c r="AT290">
        <v>40311.989540000002</v>
      </c>
      <c r="AU290">
        <v>39807.745260000003</v>
      </c>
      <c r="AV290">
        <v>39305.719210000003</v>
      </c>
      <c r="AW290">
        <v>38842.850870000002</v>
      </c>
    </row>
    <row r="291" spans="2:49" x14ac:dyDescent="0.25">
      <c r="B291" t="s">
        <v>321</v>
      </c>
      <c r="C291">
        <v>562444.78102118894</v>
      </c>
      <c r="D291">
        <v>571475.01390840299</v>
      </c>
      <c r="E291">
        <v>580650.23010000004</v>
      </c>
      <c r="F291">
        <v>598711.18119999999</v>
      </c>
      <c r="G291">
        <v>601302.35640000005</v>
      </c>
      <c r="H291">
        <v>618254.22450000001</v>
      </c>
      <c r="I291">
        <v>629273.33019999997</v>
      </c>
      <c r="J291">
        <v>643578.0919</v>
      </c>
      <c r="K291">
        <v>659570.36589999998</v>
      </c>
      <c r="L291">
        <v>680782.07160000002</v>
      </c>
      <c r="M291">
        <v>707668.81539999996</v>
      </c>
      <c r="N291">
        <v>726436.33310000005</v>
      </c>
      <c r="O291">
        <v>721131.15060000005</v>
      </c>
      <c r="P291">
        <v>719922.1422</v>
      </c>
      <c r="Q291">
        <v>718558.47479999997</v>
      </c>
      <c r="R291">
        <v>716020.36100000003</v>
      </c>
      <c r="S291">
        <v>721842.85049999994</v>
      </c>
      <c r="T291">
        <v>726288.39240000001</v>
      </c>
      <c r="U291">
        <v>727287.19279999996</v>
      </c>
      <c r="V291">
        <v>727515.27800000005</v>
      </c>
      <c r="W291">
        <v>726758.22629999998</v>
      </c>
      <c r="X291">
        <v>724867.73289999994</v>
      </c>
      <c r="Y291">
        <v>723747.35270000005</v>
      </c>
      <c r="Z291">
        <v>723727.16509999998</v>
      </c>
      <c r="AA291">
        <v>724548.7243</v>
      </c>
      <c r="AB291">
        <v>725922.96770000004</v>
      </c>
      <c r="AC291">
        <v>727682.52350000001</v>
      </c>
      <c r="AD291">
        <v>729164.47860000003</v>
      </c>
      <c r="AE291">
        <v>731625.12250000006</v>
      </c>
      <c r="AF291">
        <v>734225.21389999997</v>
      </c>
      <c r="AG291">
        <v>736681.51100000006</v>
      </c>
      <c r="AH291">
        <v>738928.80680000002</v>
      </c>
      <c r="AI291">
        <v>741020.31559999997</v>
      </c>
      <c r="AJ291">
        <v>743004.55539999995</v>
      </c>
      <c r="AK291">
        <v>744982.44900000002</v>
      </c>
      <c r="AL291">
        <v>746939.15769999998</v>
      </c>
      <c r="AM291">
        <v>749050.58900000004</v>
      </c>
      <c r="AN291">
        <v>751706.5098</v>
      </c>
      <c r="AO291">
        <v>754838.74750000006</v>
      </c>
      <c r="AP291">
        <v>757904.32220000005</v>
      </c>
      <c r="AQ291">
        <v>761422.94149999996</v>
      </c>
      <c r="AR291">
        <v>764645.94539999997</v>
      </c>
      <c r="AS291">
        <v>767972.82169999997</v>
      </c>
      <c r="AT291">
        <v>771194.54469999997</v>
      </c>
      <c r="AU291">
        <v>774461.06270000001</v>
      </c>
      <c r="AV291">
        <v>777553.30200000003</v>
      </c>
      <c r="AW291">
        <v>780824.01809999999</v>
      </c>
    </row>
    <row r="292" spans="2:49" x14ac:dyDescent="0.25">
      <c r="B292" t="s">
        <v>322</v>
      </c>
      <c r="C292">
        <v>241047.76327865999</v>
      </c>
      <c r="D292">
        <v>244917.86308720699</v>
      </c>
      <c r="E292">
        <v>248850.0986</v>
      </c>
      <c r="F292">
        <v>262898.27980000002</v>
      </c>
      <c r="G292">
        <v>272241.5797</v>
      </c>
      <c r="H292">
        <v>287790.76390000002</v>
      </c>
      <c r="I292">
        <v>299414.87190000003</v>
      </c>
      <c r="J292">
        <v>315293.48210000002</v>
      </c>
      <c r="K292">
        <v>335053.53840000002</v>
      </c>
      <c r="L292">
        <v>357361.83149999997</v>
      </c>
      <c r="M292">
        <v>382940.67560000002</v>
      </c>
      <c r="N292">
        <v>405801.78539999999</v>
      </c>
      <c r="O292">
        <v>397150.76010000001</v>
      </c>
      <c r="P292">
        <v>389429.723</v>
      </c>
      <c r="Q292">
        <v>380440.76630000002</v>
      </c>
      <c r="R292">
        <v>367234.37349999999</v>
      </c>
      <c r="S292">
        <v>367295.58689999999</v>
      </c>
      <c r="T292">
        <v>369444.41210000002</v>
      </c>
      <c r="U292">
        <v>370659.09279999998</v>
      </c>
      <c r="V292">
        <v>371424.39559999999</v>
      </c>
      <c r="W292">
        <v>375194.33809999999</v>
      </c>
      <c r="X292">
        <v>376367.38410000002</v>
      </c>
      <c r="Y292">
        <v>377065.90500000003</v>
      </c>
      <c r="Z292">
        <v>377936.16759999999</v>
      </c>
      <c r="AA292">
        <v>379069.0172</v>
      </c>
      <c r="AB292">
        <v>380414.22730000003</v>
      </c>
      <c r="AC292">
        <v>381905.20140000002</v>
      </c>
      <c r="AD292">
        <v>382418.07290000003</v>
      </c>
      <c r="AE292">
        <v>383720.23320000002</v>
      </c>
      <c r="AF292">
        <v>385434.304</v>
      </c>
      <c r="AG292">
        <v>387360.1753</v>
      </c>
      <c r="AH292">
        <v>389378.46519999998</v>
      </c>
      <c r="AI292">
        <v>391397.34179999999</v>
      </c>
      <c r="AJ292">
        <v>393389.28249999997</v>
      </c>
      <c r="AK292">
        <v>395374.32370000001</v>
      </c>
      <c r="AL292">
        <v>397362.31099999999</v>
      </c>
      <c r="AM292">
        <v>399419.03860000003</v>
      </c>
      <c r="AN292">
        <v>401347.82439999998</v>
      </c>
      <c r="AO292">
        <v>403342.99249999999</v>
      </c>
      <c r="AP292">
        <v>405385.25449999998</v>
      </c>
      <c r="AQ292">
        <v>407528.57199999999</v>
      </c>
      <c r="AR292">
        <v>409703.13880000002</v>
      </c>
      <c r="AS292">
        <v>411884.7059</v>
      </c>
      <c r="AT292">
        <v>414067.22389999998</v>
      </c>
      <c r="AU292">
        <v>416260.63429999998</v>
      </c>
      <c r="AV292">
        <v>418439.6617</v>
      </c>
      <c r="AW292">
        <v>420476.89569999999</v>
      </c>
    </row>
    <row r="293" spans="2:49" x14ac:dyDescent="0.25">
      <c r="B293" t="s">
        <v>323</v>
      </c>
      <c r="C293">
        <v>383714635.27038902</v>
      </c>
      <c r="D293">
        <v>389875297.85567099</v>
      </c>
      <c r="E293">
        <v>396134871.89999998</v>
      </c>
      <c r="F293">
        <v>412015962.39999998</v>
      </c>
      <c r="G293">
        <v>421142046.19999999</v>
      </c>
      <c r="H293">
        <v>439537742.5</v>
      </c>
      <c r="I293">
        <v>454175219.19999999</v>
      </c>
      <c r="J293">
        <v>471399717.39999998</v>
      </c>
      <c r="K293">
        <v>493298723.89999998</v>
      </c>
      <c r="L293">
        <v>519361374.69999999</v>
      </c>
      <c r="M293">
        <v>549574613.60000002</v>
      </c>
      <c r="N293">
        <v>565404891.79999995</v>
      </c>
      <c r="O293">
        <v>564692559.5</v>
      </c>
      <c r="P293">
        <v>564413232</v>
      </c>
      <c r="Q293">
        <v>563182343.39999998</v>
      </c>
      <c r="R293">
        <v>562978063.29999995</v>
      </c>
      <c r="S293">
        <v>568376145.29999995</v>
      </c>
      <c r="T293">
        <v>573130308.20000005</v>
      </c>
      <c r="U293">
        <v>575742986.79999995</v>
      </c>
      <c r="V293">
        <v>577610805.79999995</v>
      </c>
      <c r="W293">
        <v>578416411.20000005</v>
      </c>
      <c r="X293">
        <v>578452667.39999998</v>
      </c>
      <c r="Y293">
        <v>579305115.5</v>
      </c>
      <c r="Z293">
        <v>580988517.20000005</v>
      </c>
      <c r="AA293">
        <v>583336682.20000005</v>
      </c>
      <c r="AB293">
        <v>586136116.60000002</v>
      </c>
      <c r="AC293">
        <v>589237677.89999998</v>
      </c>
      <c r="AD293">
        <v>592455015.39999998</v>
      </c>
      <c r="AE293">
        <v>595710259.39999998</v>
      </c>
      <c r="AF293">
        <v>598957768.20000005</v>
      </c>
      <c r="AG293">
        <v>602183028.10000002</v>
      </c>
      <c r="AH293">
        <v>605401851.10000002</v>
      </c>
      <c r="AI293">
        <v>608582403.10000002</v>
      </c>
      <c r="AJ293">
        <v>611762384.20000005</v>
      </c>
      <c r="AK293">
        <v>614968929.10000002</v>
      </c>
      <c r="AL293">
        <v>618230789.5</v>
      </c>
      <c r="AM293">
        <v>621561052.5</v>
      </c>
      <c r="AN293">
        <v>625064560.60000002</v>
      </c>
      <c r="AO293">
        <v>628723486.20000005</v>
      </c>
      <c r="AP293">
        <v>632497190.20000005</v>
      </c>
      <c r="AQ293">
        <v>636361446.60000002</v>
      </c>
      <c r="AR293">
        <v>640284618.60000002</v>
      </c>
      <c r="AS293">
        <v>644233261.60000002</v>
      </c>
      <c r="AT293">
        <v>648202990.29999995</v>
      </c>
      <c r="AU293">
        <v>652187986.10000002</v>
      </c>
      <c r="AV293">
        <v>656182660.20000005</v>
      </c>
      <c r="AW293">
        <v>660218561.10000002</v>
      </c>
    </row>
    <row r="294" spans="2:49" x14ac:dyDescent="0.25">
      <c r="B294" t="s">
        <v>324</v>
      </c>
      <c r="C294">
        <v>261485.90393552999</v>
      </c>
      <c r="D294">
        <v>265684.14470322698</v>
      </c>
      <c r="E294">
        <v>269949.78960000002</v>
      </c>
      <c r="F294">
        <v>277098.17170000001</v>
      </c>
      <c r="G294">
        <v>283659.86829999997</v>
      </c>
      <c r="H294">
        <v>284994.99819999997</v>
      </c>
      <c r="I294">
        <v>276969.24219999998</v>
      </c>
      <c r="J294">
        <v>276311.07939999999</v>
      </c>
      <c r="K294">
        <v>278560.18609999999</v>
      </c>
      <c r="L294">
        <v>278778.19709999999</v>
      </c>
      <c r="M294">
        <v>284116.59600000002</v>
      </c>
      <c r="N294">
        <v>292990.47159999999</v>
      </c>
      <c r="O294">
        <v>300379.13520000002</v>
      </c>
      <c r="P294">
        <v>308878.95010000002</v>
      </c>
      <c r="Q294">
        <v>317365.6201</v>
      </c>
      <c r="R294">
        <v>328595.4534</v>
      </c>
      <c r="S294">
        <v>327873.1421</v>
      </c>
      <c r="T294">
        <v>327196.73859999998</v>
      </c>
      <c r="U294">
        <v>327409.57990000001</v>
      </c>
      <c r="V294">
        <v>326764.87479999999</v>
      </c>
      <c r="W294">
        <v>333217.77730000002</v>
      </c>
      <c r="X294">
        <v>338119.90350000001</v>
      </c>
      <c r="Y294">
        <v>343709.4852</v>
      </c>
      <c r="Z294">
        <v>349759.48340000003</v>
      </c>
      <c r="AA294">
        <v>356370.87469999999</v>
      </c>
      <c r="AB294">
        <v>363340.02039999998</v>
      </c>
      <c r="AC294">
        <v>370552.8284</v>
      </c>
      <c r="AD294">
        <v>377970.97330000001</v>
      </c>
      <c r="AE294">
        <v>385430.85960000003</v>
      </c>
      <c r="AF294">
        <v>392795.27899999998</v>
      </c>
      <c r="AG294">
        <v>400035.85989999998</v>
      </c>
      <c r="AH294">
        <v>407221.97249999997</v>
      </c>
      <c r="AI294">
        <v>414341.52409999998</v>
      </c>
      <c r="AJ294">
        <v>421455.72859999997</v>
      </c>
      <c r="AK294">
        <v>428582.18430000002</v>
      </c>
      <c r="AL294">
        <v>435914.51770000003</v>
      </c>
      <c r="AM294">
        <v>443504.58110000001</v>
      </c>
      <c r="AN294">
        <v>451457.88699999999</v>
      </c>
      <c r="AO294">
        <v>459809.89630000002</v>
      </c>
      <c r="AP294">
        <v>468508.27549999999</v>
      </c>
      <c r="AQ294">
        <v>477624.98100000003</v>
      </c>
      <c r="AR294">
        <v>487160.99959999998</v>
      </c>
      <c r="AS294">
        <v>497061.38179999997</v>
      </c>
      <c r="AT294">
        <v>507397.16580000002</v>
      </c>
      <c r="AU294">
        <v>518157.02309999999</v>
      </c>
      <c r="AV294">
        <v>529301.63500000001</v>
      </c>
      <c r="AW294">
        <v>541036.3517</v>
      </c>
    </row>
    <row r="295" spans="2:49" x14ac:dyDescent="0.25">
      <c r="B295" t="s">
        <v>325</v>
      </c>
      <c r="C295">
        <v>158336.21117690401</v>
      </c>
      <c r="D295">
        <v>160878.35026264799</v>
      </c>
      <c r="E295">
        <v>163461.30420000001</v>
      </c>
      <c r="F295">
        <v>168432.22510000001</v>
      </c>
      <c r="G295">
        <v>175099.23300000001</v>
      </c>
      <c r="H295">
        <v>184375.0638</v>
      </c>
      <c r="I295">
        <v>192030.4235</v>
      </c>
      <c r="J295">
        <v>200640.8302</v>
      </c>
      <c r="K295">
        <v>215030.5569</v>
      </c>
      <c r="L295">
        <v>230856.481</v>
      </c>
      <c r="M295">
        <v>247457.1078</v>
      </c>
      <c r="N295">
        <v>260450.02830000001</v>
      </c>
      <c r="O295">
        <v>261242.96429999999</v>
      </c>
      <c r="P295">
        <v>258856.2923</v>
      </c>
      <c r="Q295">
        <v>254988.948</v>
      </c>
      <c r="R295">
        <v>253654.0907</v>
      </c>
      <c r="S295">
        <v>254237.35339999999</v>
      </c>
      <c r="T295">
        <v>257189.93580000001</v>
      </c>
      <c r="U295">
        <v>258543.78959999999</v>
      </c>
      <c r="V295">
        <v>259386.63159999999</v>
      </c>
      <c r="W295">
        <v>259903.5073</v>
      </c>
      <c r="X295">
        <v>259956.198</v>
      </c>
      <c r="Y295">
        <v>260437.76130000001</v>
      </c>
      <c r="Z295">
        <v>261237.78630000001</v>
      </c>
      <c r="AA295">
        <v>262227.15639999998</v>
      </c>
      <c r="AB295">
        <v>263286.02970000001</v>
      </c>
      <c r="AC295">
        <v>264344.2329</v>
      </c>
      <c r="AD295">
        <v>265424.76549999998</v>
      </c>
      <c r="AE295">
        <v>266439.77189999999</v>
      </c>
      <c r="AF295">
        <v>267368.20740000001</v>
      </c>
      <c r="AG295">
        <v>268203.45500000002</v>
      </c>
      <c r="AH295">
        <v>268956.33779999998</v>
      </c>
      <c r="AI295">
        <v>269612.45480000001</v>
      </c>
      <c r="AJ295">
        <v>270206.88860000001</v>
      </c>
      <c r="AK295">
        <v>270786.21990000003</v>
      </c>
      <c r="AL295">
        <v>271368.24249999999</v>
      </c>
      <c r="AM295">
        <v>271978.18670000002</v>
      </c>
      <c r="AN295">
        <v>272532.17509999999</v>
      </c>
      <c r="AO295">
        <v>273149.50439999998</v>
      </c>
      <c r="AP295">
        <v>273853.734</v>
      </c>
      <c r="AQ295">
        <v>274637.43</v>
      </c>
      <c r="AR295">
        <v>275494.42930000002</v>
      </c>
      <c r="AS295">
        <v>276407.62</v>
      </c>
      <c r="AT295">
        <v>277370.5686</v>
      </c>
      <c r="AU295">
        <v>278382.20299999998</v>
      </c>
      <c r="AV295">
        <v>279442.02380000002</v>
      </c>
      <c r="AW295">
        <v>280541.99550000002</v>
      </c>
    </row>
    <row r="296" spans="2:49" x14ac:dyDescent="0.25">
      <c r="B296" t="s">
        <v>326</v>
      </c>
      <c r="C296">
        <v>516755.579312385</v>
      </c>
      <c r="D296">
        <v>525052.257287574</v>
      </c>
      <c r="E296">
        <v>533482.14110000001</v>
      </c>
      <c r="F296">
        <v>549193.42949999997</v>
      </c>
      <c r="G296">
        <v>552125.20750000002</v>
      </c>
      <c r="H296">
        <v>567689.07709999999</v>
      </c>
      <c r="I296">
        <v>577881.47109999997</v>
      </c>
      <c r="J296">
        <v>590938.95559999999</v>
      </c>
      <c r="K296">
        <v>606348.71059999999</v>
      </c>
      <c r="L296">
        <v>626362.15890000004</v>
      </c>
      <c r="M296">
        <v>651249.59259999997</v>
      </c>
      <c r="N296">
        <v>668543.24080000003</v>
      </c>
      <c r="O296">
        <v>664369.31969999999</v>
      </c>
      <c r="P296">
        <v>663263.02879999997</v>
      </c>
      <c r="Q296">
        <v>661839.09210000001</v>
      </c>
      <c r="R296">
        <v>660077.05740000005</v>
      </c>
      <c r="S296">
        <v>665324.76679999998</v>
      </c>
      <c r="T296">
        <v>667779.48219999997</v>
      </c>
      <c r="U296">
        <v>668194.7977</v>
      </c>
      <c r="V296">
        <v>667866.45589999994</v>
      </c>
      <c r="W296">
        <v>666191.7683</v>
      </c>
      <c r="X296">
        <v>663723.80429999996</v>
      </c>
      <c r="Y296">
        <v>662148.92079999996</v>
      </c>
      <c r="Z296">
        <v>661561.65280000004</v>
      </c>
      <c r="AA296">
        <v>661803.85589999997</v>
      </c>
      <c r="AB296">
        <v>662643.79059999995</v>
      </c>
      <c r="AC296">
        <v>663910.21329999994</v>
      </c>
      <c r="AD296">
        <v>665309.8824</v>
      </c>
      <c r="AE296">
        <v>666794.22259999998</v>
      </c>
      <c r="AF296">
        <v>668312.43180000002</v>
      </c>
      <c r="AG296">
        <v>669848.67509999999</v>
      </c>
      <c r="AH296">
        <v>671418.0013</v>
      </c>
      <c r="AI296">
        <v>672985.6078</v>
      </c>
      <c r="AJ296">
        <v>674579.74950000003</v>
      </c>
      <c r="AK296">
        <v>676204.26850000001</v>
      </c>
      <c r="AL296">
        <v>677886.55689999997</v>
      </c>
      <c r="AM296">
        <v>679625.64029999997</v>
      </c>
      <c r="AN296">
        <v>681632.74459999998</v>
      </c>
      <c r="AO296">
        <v>683790.73210000002</v>
      </c>
      <c r="AP296">
        <v>686022.71840000001</v>
      </c>
      <c r="AQ296">
        <v>688298.93240000005</v>
      </c>
      <c r="AR296">
        <v>690578.65049999999</v>
      </c>
      <c r="AS296">
        <v>692827.38690000004</v>
      </c>
      <c r="AT296">
        <v>695043.68039999995</v>
      </c>
      <c r="AU296">
        <v>697220.10919999995</v>
      </c>
      <c r="AV296">
        <v>699349.23259999999</v>
      </c>
      <c r="AW296">
        <v>701480.72640000004</v>
      </c>
    </row>
    <row r="297" spans="2:49" x14ac:dyDescent="0.25">
      <c r="B297" t="s">
        <v>327</v>
      </c>
      <c r="C297">
        <v>82711.5521017555</v>
      </c>
      <c r="D297">
        <v>84039.512824558697</v>
      </c>
      <c r="E297">
        <v>85388.794389999995</v>
      </c>
      <c r="F297">
        <v>94624.030620000005</v>
      </c>
      <c r="G297">
        <v>97309.61477</v>
      </c>
      <c r="H297">
        <v>103596.51669999999</v>
      </c>
      <c r="I297">
        <v>107572.88219999999</v>
      </c>
      <c r="J297">
        <v>114868.29549999999</v>
      </c>
      <c r="K297">
        <v>120273.13920000001</v>
      </c>
      <c r="L297">
        <v>126785.8879</v>
      </c>
      <c r="M297">
        <v>135784.2187</v>
      </c>
      <c r="N297">
        <v>145687.5558</v>
      </c>
      <c r="O297">
        <v>136449.88690000001</v>
      </c>
      <c r="P297">
        <v>131145.65659999999</v>
      </c>
      <c r="Q297">
        <v>126036.6703</v>
      </c>
      <c r="R297">
        <v>114478.12579999999</v>
      </c>
      <c r="S297">
        <v>113957.5534</v>
      </c>
      <c r="T297">
        <v>113452.2179</v>
      </c>
      <c r="U297">
        <v>113141.73759999999</v>
      </c>
      <c r="V297">
        <v>113072.56299999999</v>
      </c>
      <c r="W297">
        <v>112874.747</v>
      </c>
      <c r="X297">
        <v>112776.14320000001</v>
      </c>
      <c r="Y297">
        <v>112539.6443</v>
      </c>
      <c r="Z297">
        <v>112400.64720000001</v>
      </c>
      <c r="AA297">
        <v>112466.8627</v>
      </c>
      <c r="AB297">
        <v>112592.7674</v>
      </c>
      <c r="AC297">
        <v>112818.2389</v>
      </c>
      <c r="AD297">
        <v>113136.394</v>
      </c>
      <c r="AE297">
        <v>113540.7948</v>
      </c>
      <c r="AF297">
        <v>114008.87699999999</v>
      </c>
      <c r="AG297">
        <v>114528.3138</v>
      </c>
      <c r="AH297">
        <v>115094.8662</v>
      </c>
      <c r="AI297">
        <v>115706.08990000001</v>
      </c>
      <c r="AJ297">
        <v>116349.0866</v>
      </c>
      <c r="AK297">
        <v>117008.68580000001</v>
      </c>
      <c r="AL297">
        <v>117689.6056</v>
      </c>
      <c r="AM297">
        <v>118382.5619</v>
      </c>
      <c r="AN297">
        <v>119126.9765</v>
      </c>
      <c r="AO297">
        <v>119874.96219999999</v>
      </c>
      <c r="AP297">
        <v>120609.4492</v>
      </c>
      <c r="AQ297">
        <v>121335.57369999999</v>
      </c>
      <c r="AR297">
        <v>122046.9359</v>
      </c>
      <c r="AS297">
        <v>122744.4856</v>
      </c>
      <c r="AT297">
        <v>123431.1514</v>
      </c>
      <c r="AU297">
        <v>124102.45110000001</v>
      </c>
      <c r="AV297">
        <v>124754.2381</v>
      </c>
      <c r="AW297">
        <v>125408.1202</v>
      </c>
    </row>
    <row r="298" spans="2:49" x14ac:dyDescent="0.25">
      <c r="B298" t="s">
        <v>328</v>
      </c>
      <c r="C298">
        <v>45689.201708803201</v>
      </c>
      <c r="D298">
        <v>46422.756620829103</v>
      </c>
      <c r="E298">
        <v>47168.089010000003</v>
      </c>
      <c r="F298">
        <v>49526.52895</v>
      </c>
      <c r="G298">
        <v>49189.323729999996</v>
      </c>
      <c r="H298">
        <v>50577.665509999999</v>
      </c>
      <c r="I298">
        <v>51404.659030000003</v>
      </c>
      <c r="J298">
        <v>52652.29189</v>
      </c>
      <c r="K298">
        <v>53240.421770000001</v>
      </c>
      <c r="L298">
        <v>54441.881390000002</v>
      </c>
      <c r="M298">
        <v>56442.274799999999</v>
      </c>
      <c r="N298">
        <v>57916.760419999999</v>
      </c>
      <c r="O298">
        <v>56790.046549999999</v>
      </c>
      <c r="P298">
        <v>56687.282290000003</v>
      </c>
      <c r="Q298">
        <v>56747.768029999999</v>
      </c>
      <c r="R298">
        <v>55974.758280000002</v>
      </c>
      <c r="S298">
        <v>56547.996440000003</v>
      </c>
      <c r="T298">
        <v>56516.294699999999</v>
      </c>
      <c r="U298">
        <v>56388.970679999999</v>
      </c>
      <c r="V298">
        <v>56254.180350000002</v>
      </c>
      <c r="W298">
        <v>55974.155650000001</v>
      </c>
      <c r="X298">
        <v>55664.8626</v>
      </c>
      <c r="Y298">
        <v>55409.21</v>
      </c>
      <c r="Z298">
        <v>55258.398009999997</v>
      </c>
      <c r="AA298">
        <v>55214.919900000001</v>
      </c>
      <c r="AB298">
        <v>55252.533790000001</v>
      </c>
      <c r="AC298">
        <v>55359.742689999999</v>
      </c>
      <c r="AD298">
        <v>55489.44889</v>
      </c>
      <c r="AE298">
        <v>55648.073859999997</v>
      </c>
      <c r="AF298">
        <v>55830.375970000001</v>
      </c>
      <c r="AG298">
        <v>56034.3338</v>
      </c>
      <c r="AH298">
        <v>56260.084049999998</v>
      </c>
      <c r="AI298">
        <v>56504.36969</v>
      </c>
      <c r="AJ298">
        <v>56764.978439999999</v>
      </c>
      <c r="AK298">
        <v>57034.523529999999</v>
      </c>
      <c r="AL298">
        <v>57313.917820000002</v>
      </c>
      <c r="AM298">
        <v>57598.368470000001</v>
      </c>
      <c r="AN298">
        <v>57934.873590000003</v>
      </c>
      <c r="AO298">
        <v>58284.309229999999</v>
      </c>
      <c r="AP298">
        <v>58630.705020000001</v>
      </c>
      <c r="AQ298">
        <v>58970.924299999999</v>
      </c>
      <c r="AR298">
        <v>59299.249909999999</v>
      </c>
      <c r="AS298">
        <v>59613.372049999998</v>
      </c>
      <c r="AT298">
        <v>59914.023410000002</v>
      </c>
      <c r="AU298">
        <v>60199.967960000002</v>
      </c>
      <c r="AV298">
        <v>60470.056900000003</v>
      </c>
      <c r="AW298">
        <v>60734.0939</v>
      </c>
    </row>
    <row r="299" spans="2:49" x14ac:dyDescent="0.25">
      <c r="B299" t="s">
        <v>329</v>
      </c>
      <c r="C299">
        <v>562444.78102118894</v>
      </c>
      <c r="D299">
        <v>571475.01390840299</v>
      </c>
      <c r="E299">
        <v>580650.23010000004</v>
      </c>
      <c r="F299">
        <v>598711.18119999999</v>
      </c>
      <c r="G299">
        <v>601302.35640000005</v>
      </c>
      <c r="H299">
        <v>618254.22450000001</v>
      </c>
      <c r="I299">
        <v>629273.33019999997</v>
      </c>
      <c r="J299">
        <v>643578.0919</v>
      </c>
      <c r="K299">
        <v>659570.36589999998</v>
      </c>
      <c r="L299">
        <v>680782.07160000002</v>
      </c>
      <c r="M299">
        <v>707668.81539999996</v>
      </c>
      <c r="N299">
        <v>726436.33310000005</v>
      </c>
      <c r="O299">
        <v>721131.15060000005</v>
      </c>
      <c r="P299">
        <v>719922.1422</v>
      </c>
      <c r="Q299">
        <v>718558.47479999997</v>
      </c>
      <c r="R299">
        <v>716020.36100000003</v>
      </c>
      <c r="S299">
        <v>721840.91879999998</v>
      </c>
      <c r="T299">
        <v>726382.50430000003</v>
      </c>
      <c r="U299">
        <v>727341.38769999996</v>
      </c>
      <c r="V299">
        <v>727547.01690000005</v>
      </c>
      <c r="W299">
        <v>726252.41949999996</v>
      </c>
      <c r="X299">
        <v>724127.05319999997</v>
      </c>
      <c r="Y299">
        <v>722951.03500000003</v>
      </c>
      <c r="Z299">
        <v>722874.06770000001</v>
      </c>
      <c r="AA299">
        <v>723742.07869999995</v>
      </c>
      <c r="AB299">
        <v>725296.98270000005</v>
      </c>
      <c r="AC299">
        <v>727355.84039999999</v>
      </c>
      <c r="AD299">
        <v>729575.51899999997</v>
      </c>
      <c r="AE299">
        <v>731913.73510000005</v>
      </c>
      <c r="AF299">
        <v>734313.95349999995</v>
      </c>
      <c r="AG299">
        <v>736758.19090000005</v>
      </c>
      <c r="AH299">
        <v>739261.96699999995</v>
      </c>
      <c r="AI299">
        <v>741786.7169</v>
      </c>
      <c r="AJ299">
        <v>744358.98549999995</v>
      </c>
      <c r="AK299">
        <v>746975.28850000002</v>
      </c>
      <c r="AL299">
        <v>749664.6</v>
      </c>
      <c r="AM299">
        <v>752421.23529999994</v>
      </c>
      <c r="AN299">
        <v>755509.09230000002</v>
      </c>
      <c r="AO299">
        <v>758769.34849999996</v>
      </c>
      <c r="AP299">
        <v>762107.46620000002</v>
      </c>
      <c r="AQ299">
        <v>765489.95059999998</v>
      </c>
      <c r="AR299">
        <v>768869.31110000005</v>
      </c>
      <c r="AS299">
        <v>772207.77579999994</v>
      </c>
      <c r="AT299">
        <v>775504.48199999996</v>
      </c>
      <c r="AU299">
        <v>778750.41310000001</v>
      </c>
      <c r="AV299">
        <v>781936.59019999998</v>
      </c>
      <c r="AW299">
        <v>785124.10979999998</v>
      </c>
    </row>
    <row r="300" spans="2:49" x14ac:dyDescent="0.25">
      <c r="B300" t="s">
        <v>330</v>
      </c>
      <c r="C300">
        <v>241047.76327865999</v>
      </c>
      <c r="D300">
        <v>244917.86308720699</v>
      </c>
      <c r="E300">
        <v>248850.0986</v>
      </c>
      <c r="F300">
        <v>262898.27980000002</v>
      </c>
      <c r="G300">
        <v>272241.5797</v>
      </c>
      <c r="H300">
        <v>287790.76390000002</v>
      </c>
      <c r="I300">
        <v>299414.87190000003</v>
      </c>
      <c r="J300">
        <v>315293.48210000002</v>
      </c>
      <c r="K300">
        <v>335053.53840000002</v>
      </c>
      <c r="L300">
        <v>357361.83149999997</v>
      </c>
      <c r="M300">
        <v>382940.67560000002</v>
      </c>
      <c r="N300">
        <v>405801.78539999999</v>
      </c>
      <c r="O300">
        <v>397150.76010000001</v>
      </c>
      <c r="P300">
        <v>389429.723</v>
      </c>
      <c r="Q300">
        <v>380440.76630000002</v>
      </c>
      <c r="R300">
        <v>367234.37349999999</v>
      </c>
      <c r="S300">
        <v>367295.0638</v>
      </c>
      <c r="T300">
        <v>369726.24790000002</v>
      </c>
      <c r="U300">
        <v>370764.53159999999</v>
      </c>
      <c r="V300">
        <v>371535.69420000003</v>
      </c>
      <c r="W300">
        <v>371853.41269999999</v>
      </c>
      <c r="X300">
        <v>371807.56809999997</v>
      </c>
      <c r="Y300">
        <v>372051.41220000002</v>
      </c>
      <c r="Z300">
        <v>372710.0724</v>
      </c>
      <c r="AA300">
        <v>373762.63520000002</v>
      </c>
      <c r="AB300">
        <v>374944.13459999999</v>
      </c>
      <c r="AC300">
        <v>376224.45779999997</v>
      </c>
      <c r="AD300">
        <v>377619.60369999998</v>
      </c>
      <c r="AE300">
        <v>379035.47820000001</v>
      </c>
      <c r="AF300">
        <v>380428.50640000001</v>
      </c>
      <c r="AG300">
        <v>381779.73979999998</v>
      </c>
      <c r="AH300">
        <v>383095.71049999999</v>
      </c>
      <c r="AI300">
        <v>384359.56800000003</v>
      </c>
      <c r="AJ300">
        <v>385593.467</v>
      </c>
      <c r="AK300">
        <v>386828.81060000003</v>
      </c>
      <c r="AL300">
        <v>388088.0601</v>
      </c>
      <c r="AM300">
        <v>389387.17259999999</v>
      </c>
      <c r="AN300">
        <v>390681.59720000002</v>
      </c>
      <c r="AO300">
        <v>392042.84139999998</v>
      </c>
      <c r="AP300">
        <v>393477.4437</v>
      </c>
      <c r="AQ300">
        <v>394983.07640000002</v>
      </c>
      <c r="AR300">
        <v>396547.20289999997</v>
      </c>
      <c r="AS300">
        <v>398153.67320000002</v>
      </c>
      <c r="AT300">
        <v>399798.97330000001</v>
      </c>
      <c r="AU300">
        <v>401477.56089999998</v>
      </c>
      <c r="AV300">
        <v>403184.79690000002</v>
      </c>
      <c r="AW300">
        <v>404934.18900000001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AM56"/>
  <sheetViews>
    <sheetView zoomScale="90" zoomScaleNormal="90" workbookViewId="0">
      <selection activeCell="U5" sqref="U5"/>
    </sheetView>
  </sheetViews>
  <sheetFormatPr baseColWidth="10" defaultRowHeight="15" x14ac:dyDescent="0.25"/>
  <cols>
    <col min="2" max="2" width="14.42578125" customWidth="1"/>
    <col min="3" max="3" width="18.5703125" bestFit="1" customWidth="1"/>
    <col min="4" max="4" width="18.5703125" customWidth="1"/>
    <col min="5" max="6" width="5.5703125" customWidth="1"/>
    <col min="7" max="8" width="7.140625" customWidth="1"/>
    <col min="9" max="23" width="7.42578125" customWidth="1"/>
  </cols>
  <sheetData>
    <row r="1" spans="1:29" ht="28.5" x14ac:dyDescent="0.45">
      <c r="A1" s="225" t="s">
        <v>243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25" x14ac:dyDescent="0.35">
      <c r="A2" s="70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35">
      <c r="A3" s="226" t="s">
        <v>227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25" x14ac:dyDescent="0.35">
      <c r="A4" s="194" t="str">
        <f>Résultats!B1</f>
        <v>TEND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ht="23.25" x14ac:dyDescent="0.35">
      <c r="A5" s="70"/>
      <c r="B5" s="3"/>
      <c r="C5" s="3"/>
      <c r="D5" s="7"/>
      <c r="E5" s="238">
        <v>4</v>
      </c>
      <c r="F5" s="238">
        <f>E5+9</f>
        <v>13</v>
      </c>
      <c r="G5" s="238">
        <f>F5+3</f>
        <v>16</v>
      </c>
      <c r="H5" s="238">
        <f t="shared" ref="H5:S5" si="0">G5+1</f>
        <v>17</v>
      </c>
      <c r="I5" s="238">
        <f t="shared" si="0"/>
        <v>18</v>
      </c>
      <c r="J5" s="238">
        <f t="shared" si="0"/>
        <v>19</v>
      </c>
      <c r="K5" s="238">
        <f t="shared" si="0"/>
        <v>20</v>
      </c>
      <c r="L5" s="238">
        <f t="shared" si="0"/>
        <v>21</v>
      </c>
      <c r="M5" s="238">
        <f t="shared" si="0"/>
        <v>22</v>
      </c>
      <c r="N5" s="238">
        <f t="shared" si="0"/>
        <v>23</v>
      </c>
      <c r="O5" s="238">
        <f t="shared" si="0"/>
        <v>24</v>
      </c>
      <c r="P5" s="238">
        <f t="shared" si="0"/>
        <v>25</v>
      </c>
      <c r="Q5" s="238">
        <f t="shared" si="0"/>
        <v>26</v>
      </c>
      <c r="R5" s="238">
        <f t="shared" si="0"/>
        <v>27</v>
      </c>
      <c r="S5" s="238">
        <f t="shared" si="0"/>
        <v>28</v>
      </c>
      <c r="T5" s="238">
        <f>S5+5</f>
        <v>33</v>
      </c>
      <c r="U5" s="238">
        <f>T5+5</f>
        <v>38</v>
      </c>
      <c r="V5" s="238">
        <f>U5+5</f>
        <v>43</v>
      </c>
      <c r="W5" s="238">
        <f>V5+5</f>
        <v>48</v>
      </c>
      <c r="X5" s="3"/>
    </row>
    <row r="6" spans="1:29" x14ac:dyDescent="0.25">
      <c r="A6" s="3"/>
      <c r="B6" s="205"/>
      <c r="C6" s="2"/>
      <c r="D6" s="18"/>
      <c r="E6" s="4">
        <v>2006</v>
      </c>
      <c r="F6" s="4">
        <v>2015</v>
      </c>
      <c r="G6" s="26">
        <v>2018</v>
      </c>
      <c r="H6" s="33">
        <v>2019</v>
      </c>
      <c r="I6" s="108">
        <v>2020</v>
      </c>
      <c r="J6" s="116">
        <v>2021</v>
      </c>
      <c r="K6" s="33">
        <v>2022</v>
      </c>
      <c r="L6" s="33">
        <v>2023</v>
      </c>
      <c r="M6" s="33">
        <v>2024</v>
      </c>
      <c r="N6" s="108">
        <v>2025</v>
      </c>
      <c r="O6" s="116">
        <v>2026</v>
      </c>
      <c r="P6" s="33">
        <v>2027</v>
      </c>
      <c r="Q6" s="33">
        <v>2028</v>
      </c>
      <c r="R6" s="33">
        <v>2029</v>
      </c>
      <c r="S6" s="117">
        <v>2030</v>
      </c>
      <c r="T6" s="118">
        <v>2035</v>
      </c>
      <c r="U6" s="118">
        <v>2040</v>
      </c>
      <c r="V6" s="118">
        <v>2045</v>
      </c>
      <c r="W6" s="118">
        <v>2050</v>
      </c>
      <c r="X6" s="3"/>
      <c r="Y6" s="44"/>
      <c r="Z6" s="51" t="s">
        <v>236</v>
      </c>
      <c r="AA6" s="51"/>
      <c r="AB6" s="51"/>
      <c r="AC6" s="53"/>
    </row>
    <row r="7" spans="1:29" ht="15" customHeight="1" x14ac:dyDescent="0.25">
      <c r="A7" s="3"/>
      <c r="B7" s="272" t="s">
        <v>0</v>
      </c>
      <c r="C7" s="5" t="s">
        <v>1</v>
      </c>
      <c r="D7" s="2"/>
      <c r="E7" s="6">
        <f>SUM(E8:E9)</f>
        <v>85.497872647099996</v>
      </c>
      <c r="F7" s="6">
        <f>SUM(F8:F9)</f>
        <v>73.709316740000006</v>
      </c>
      <c r="G7" s="109">
        <f t="shared" ref="G7:R7" si="1">SUM(G8:G9)</f>
        <v>69.216619031000008</v>
      </c>
      <c r="H7" s="6">
        <f t="shared" si="1"/>
        <v>67.70951228700001</v>
      </c>
      <c r="I7" s="110">
        <f t="shared" si="1"/>
        <v>65.889646702999997</v>
      </c>
      <c r="J7" s="109">
        <f t="shared" si="1"/>
        <v>65.913056761999997</v>
      </c>
      <c r="K7" s="6">
        <f t="shared" si="1"/>
        <v>65.918531384999994</v>
      </c>
      <c r="L7" s="6">
        <f t="shared" si="1"/>
        <v>66.070381709999992</v>
      </c>
      <c r="M7" s="6">
        <f t="shared" si="1"/>
        <v>65.642742259000002</v>
      </c>
      <c r="N7" s="110">
        <f t="shared" si="1"/>
        <v>64.950578716999999</v>
      </c>
      <c r="O7" s="109">
        <f t="shared" si="1"/>
        <v>64.103156147999997</v>
      </c>
      <c r="P7" s="6">
        <f t="shared" si="1"/>
        <v>63.476966548</v>
      </c>
      <c r="Q7" s="6">
        <f t="shared" si="1"/>
        <v>62.991053268000002</v>
      </c>
      <c r="R7" s="6">
        <f t="shared" si="1"/>
        <v>62.644766265999998</v>
      </c>
      <c r="S7" s="110">
        <f>SUM(S8:S9)</f>
        <v>62.405417886999999</v>
      </c>
      <c r="T7" s="119">
        <f>SUM(T8:T9)</f>
        <v>59.826802381</v>
      </c>
      <c r="U7" s="119">
        <f>SUM(U8:U9)</f>
        <v>58.093337346999995</v>
      </c>
      <c r="V7" s="119">
        <f>SUM(V8:V9)</f>
        <v>56.902644780000003</v>
      </c>
      <c r="W7" s="119">
        <f>SUM(W8:W9)</f>
        <v>56.252864723000002</v>
      </c>
      <c r="X7" s="3"/>
      <c r="Y7" s="34"/>
      <c r="Z7" s="208"/>
      <c r="AA7" s="209">
        <v>2020</v>
      </c>
      <c r="AB7" s="209">
        <v>2030</v>
      </c>
      <c r="AC7" s="210">
        <v>2050</v>
      </c>
    </row>
    <row r="8" spans="1:29" x14ac:dyDescent="0.25">
      <c r="A8" s="3"/>
      <c r="B8" s="273"/>
      <c r="C8" s="3" t="s">
        <v>2</v>
      </c>
      <c r="D8" s="18" t="s">
        <v>136</v>
      </c>
      <c r="E8" s="19">
        <f>VLOOKUP($D8,Résultats!$B$2:$AX$476,E$5,FALSE)</f>
        <v>84.830519929999994</v>
      </c>
      <c r="F8" s="19">
        <f>VLOOKUP($D8,Résultats!$B$2:$AX$476,F$5,FALSE)</f>
        <v>70.54429931</v>
      </c>
      <c r="G8" s="28">
        <f>VLOOKUP($D8,Résultats!$B$2:$AX$476,G$5,FALSE)</f>
        <v>66.069886550000007</v>
      </c>
      <c r="H8" s="19">
        <f>VLOOKUP($D8,Résultats!$B$2:$AX$476,H$5,FALSE)</f>
        <v>64.567010980000006</v>
      </c>
      <c r="I8" s="111">
        <f>VLOOKUP($D8,Résultats!$B$2:$AX$476,I$5,FALSE)</f>
        <v>62.764853610000003</v>
      </c>
      <c r="J8" s="28">
        <f>VLOOKUP($D8,Résultats!$B$2:$AX$476,J$5,FALSE)</f>
        <v>62.617087560000002</v>
      </c>
      <c r="K8" s="19">
        <f>VLOOKUP($D8,Résultats!$B$2:$AX$476,K$5,FALSE)</f>
        <v>62.456353849999999</v>
      </c>
      <c r="L8" s="19">
        <f>VLOOKUP($D8,Résultats!$B$2:$AX$476,L$5,FALSE)</f>
        <v>62.437934679999998</v>
      </c>
      <c r="M8" s="19">
        <f>VLOOKUP($D8,Résultats!$B$2:$AX$476,M$5,FALSE)</f>
        <v>61.928023340000003</v>
      </c>
      <c r="N8" s="111">
        <f>VLOOKUP($D8,Résultats!$B$2:$AX$476,N$5,FALSE)</f>
        <v>61.169862639999998</v>
      </c>
      <c r="O8" s="28">
        <f>VLOOKUP($D8,Résultats!$B$2:$AX$476,O$5,FALSE)</f>
        <v>60.375660359999998</v>
      </c>
      <c r="P8" s="19">
        <f>VLOOKUP($D8,Résultats!$B$2:$AX$476,P$5,FALSE)</f>
        <v>59.789740559999998</v>
      </c>
      <c r="Q8" s="19">
        <f>VLOOKUP($D8,Résultats!$B$2:$AX$476,Q$5,FALSE)</f>
        <v>59.335885470000001</v>
      </c>
      <c r="R8" s="19">
        <f>VLOOKUP($D8,Résultats!$B$2:$AX$476,R$5,FALSE)</f>
        <v>59.01300011</v>
      </c>
      <c r="S8" s="111">
        <f>VLOOKUP($D8,Résultats!$B$2:$AX$476,S$5,FALSE)</f>
        <v>58.79075727</v>
      </c>
      <c r="T8" s="120">
        <f>VLOOKUP($D8,Résultats!$B$2:$AX$476,T$5,FALSE)</f>
        <v>56.394494979999997</v>
      </c>
      <c r="U8" s="120">
        <f>VLOOKUP($D8,Résultats!$B$2:$AX$476,U$5,FALSE)</f>
        <v>54.770829059999997</v>
      </c>
      <c r="V8" s="120">
        <f>VLOOKUP($D8,Résultats!$B$2:$AX$476,V$5,FALSE)</f>
        <v>53.596233789999999</v>
      </c>
      <c r="W8" s="120">
        <f>VLOOKUP($D8,Résultats!$B$2:$AX$476,W$5,FALSE)</f>
        <v>52.903873330000003</v>
      </c>
      <c r="X8" s="3"/>
      <c r="Y8" s="34"/>
      <c r="Z8" s="213" t="s">
        <v>178</v>
      </c>
      <c r="AA8" s="215">
        <f>I27</f>
        <v>229.2606627111</v>
      </c>
      <c r="AB8" s="215">
        <f>S27</f>
        <v>233.11811039180003</v>
      </c>
      <c r="AC8" s="216">
        <f>W27</f>
        <v>202.46437161680001</v>
      </c>
    </row>
    <row r="9" spans="1:29" x14ac:dyDescent="0.25">
      <c r="A9" s="3"/>
      <c r="B9" s="274"/>
      <c r="C9" s="7" t="s">
        <v>3</v>
      </c>
      <c r="D9" s="18" t="s">
        <v>137</v>
      </c>
      <c r="E9" s="19">
        <f>VLOOKUP($D9,Résultats!$B$2:$AX$476,E$5,FALSE)</f>
        <v>0.66735271709999999</v>
      </c>
      <c r="F9" s="19">
        <f>VLOOKUP($D9,Résultats!$B$2:$AX$476,F$5,FALSE)</f>
        <v>3.1650174299999998</v>
      </c>
      <c r="G9" s="28">
        <f>VLOOKUP($D9,Résultats!$B$2:$AX$476,G$5,FALSE)</f>
        <v>3.1467324809999999</v>
      </c>
      <c r="H9" s="19">
        <f>VLOOKUP($D9,Résultats!$B$2:$AX$476,H$5,FALSE)</f>
        <v>3.1425013069999999</v>
      </c>
      <c r="I9" s="111">
        <f>VLOOKUP($D9,Résultats!$B$2:$AX$476,I$5,FALSE)</f>
        <v>3.1247930930000001</v>
      </c>
      <c r="J9" s="28">
        <f>VLOOKUP($D9,Résultats!$B$2:$AX$476,J$5,FALSE)</f>
        <v>3.2959692020000002</v>
      </c>
      <c r="K9" s="19">
        <f>VLOOKUP($D9,Résultats!$B$2:$AX$476,K$5,FALSE)</f>
        <v>3.4621775349999999</v>
      </c>
      <c r="L9" s="19">
        <f>VLOOKUP($D9,Résultats!$B$2:$AX$476,L$5,FALSE)</f>
        <v>3.6324470299999998</v>
      </c>
      <c r="M9" s="19">
        <f>VLOOKUP($D9,Résultats!$B$2:$AX$476,M$5,FALSE)</f>
        <v>3.7147189190000001</v>
      </c>
      <c r="N9" s="111">
        <f>VLOOKUP($D9,Résultats!$B$2:$AX$476,N$5,FALSE)</f>
        <v>3.7807160770000001</v>
      </c>
      <c r="O9" s="28">
        <f>VLOOKUP($D9,Résultats!$B$2:$AX$476,O$5,FALSE)</f>
        <v>3.7274957880000001</v>
      </c>
      <c r="P9" s="19">
        <f>VLOOKUP($D9,Résultats!$B$2:$AX$476,P$5,FALSE)</f>
        <v>3.6872259879999998</v>
      </c>
      <c r="Q9" s="19">
        <f>VLOOKUP($D9,Résultats!$B$2:$AX$476,Q$5,FALSE)</f>
        <v>3.6551677979999999</v>
      </c>
      <c r="R9" s="19">
        <f>VLOOKUP($D9,Résultats!$B$2:$AX$476,R$5,FALSE)</f>
        <v>3.6317661559999999</v>
      </c>
      <c r="S9" s="111">
        <f>VLOOKUP($D9,Résultats!$B$2:$AX$476,S$5,FALSE)</f>
        <v>3.6146606170000002</v>
      </c>
      <c r="T9" s="120">
        <f>VLOOKUP($D9,Résultats!$B$2:$AX$476,T$5,FALSE)</f>
        <v>3.4323074010000001</v>
      </c>
      <c r="U9" s="120">
        <f>VLOOKUP($D9,Résultats!$B$2:$AX$476,U$5,FALSE)</f>
        <v>3.3225082869999998</v>
      </c>
      <c r="V9" s="120">
        <f>VLOOKUP($D9,Résultats!$B$2:$AX$476,V$5,FALSE)</f>
        <v>3.3064109899999998</v>
      </c>
      <c r="W9" s="120">
        <f>VLOOKUP($D9,Résultats!$B$2:$AX$476,W$5,FALSE)</f>
        <v>3.3489913929999999</v>
      </c>
      <c r="X9" s="3"/>
      <c r="Y9" s="34"/>
      <c r="Z9" s="34"/>
      <c r="AA9" s="34"/>
      <c r="AB9" s="34"/>
      <c r="AC9" s="34"/>
    </row>
    <row r="10" spans="1:29" ht="15" customHeight="1" x14ac:dyDescent="0.25">
      <c r="A10" s="3"/>
      <c r="B10" s="272" t="s">
        <v>4</v>
      </c>
      <c r="C10" s="5" t="s">
        <v>1</v>
      </c>
      <c r="D10" s="2"/>
      <c r="E10" s="8">
        <f>SUM(E11:E18)</f>
        <v>135.20990150389997</v>
      </c>
      <c r="F10" s="8">
        <f>SUM(F11:F18)</f>
        <v>146.09814226879999</v>
      </c>
      <c r="G10" s="27">
        <f t="shared" ref="G10:R10" si="2">SUM(G11:G18)</f>
        <v>136.11783243639999</v>
      </c>
      <c r="H10" s="8">
        <f t="shared" si="2"/>
        <v>131.57499488839997</v>
      </c>
      <c r="I10" s="112">
        <f t="shared" si="2"/>
        <v>127.8410048404</v>
      </c>
      <c r="J10" s="27">
        <f t="shared" si="2"/>
        <v>124.38520919710001</v>
      </c>
      <c r="K10" s="8">
        <f t="shared" si="2"/>
        <v>120.4022593112</v>
      </c>
      <c r="L10" s="8">
        <f t="shared" si="2"/>
        <v>116.07969424869998</v>
      </c>
      <c r="M10" s="8">
        <f t="shared" si="2"/>
        <v>122.8866735183</v>
      </c>
      <c r="N10" s="112">
        <f t="shared" si="2"/>
        <v>130.672048378</v>
      </c>
      <c r="O10" s="27">
        <f t="shared" si="2"/>
        <v>131.18800832069999</v>
      </c>
      <c r="P10" s="8">
        <f t="shared" si="2"/>
        <v>132.1554456863</v>
      </c>
      <c r="Q10" s="8">
        <f t="shared" si="2"/>
        <v>133.34657096409998</v>
      </c>
      <c r="R10" s="8">
        <f t="shared" si="2"/>
        <v>134.33627015320002</v>
      </c>
      <c r="S10" s="112">
        <f>SUM(S11:S18)</f>
        <v>135.38626419980002</v>
      </c>
      <c r="T10" s="121">
        <f>SUM(T11:T18)</f>
        <v>125.61970369949999</v>
      </c>
      <c r="U10" s="121">
        <f>SUM(U11:U18)</f>
        <v>118.72236693629999</v>
      </c>
      <c r="V10" s="121">
        <f>SUM(V11:V18)</f>
        <v>112.70764610470002</v>
      </c>
      <c r="W10" s="121">
        <f>SUM(W11:W18)</f>
        <v>109.77095874029999</v>
      </c>
      <c r="X10" s="3"/>
      <c r="Y10" s="34"/>
      <c r="Z10" s="34"/>
      <c r="AA10" s="34"/>
      <c r="AB10" s="34"/>
      <c r="AC10" s="34"/>
    </row>
    <row r="11" spans="1:29" x14ac:dyDescent="0.25">
      <c r="A11" s="3"/>
      <c r="B11" s="273"/>
      <c r="C11" s="3" t="s">
        <v>5</v>
      </c>
      <c r="D11" s="3" t="s">
        <v>138</v>
      </c>
      <c r="E11" s="19">
        <f>VLOOKUP($D11,Résultats!$B$2:$AX$476,E$5,FALSE)</f>
        <v>118.4711975</v>
      </c>
      <c r="F11" s="19">
        <f>VLOOKUP($D11,Résultats!$B$2:$AX$476,F$5,FALSE)</f>
        <v>126.81522339999999</v>
      </c>
      <c r="G11" s="28">
        <f>VLOOKUP($D11,Résultats!$B$2:$AX$476,G$5,FALSE)</f>
        <v>116.0100509</v>
      </c>
      <c r="H11" s="19">
        <f>VLOOKUP($D11,Résultats!$B$2:$AX$476,H$5,FALSE)</f>
        <v>111.33601729999999</v>
      </c>
      <c r="I11" s="111">
        <f>VLOOKUP($D11,Résultats!$B$2:$AX$476,I$5,FALSE)</f>
        <v>107.3326363</v>
      </c>
      <c r="J11" s="28">
        <f>VLOOKUP($D11,Résultats!$B$2:$AX$476,J$5,FALSE)</f>
        <v>104.4845502</v>
      </c>
      <c r="K11" s="19">
        <f>VLOOKUP($D11,Résultats!$B$2:$AX$476,K$5,FALSE)</f>
        <v>101.23228210000001</v>
      </c>
      <c r="L11" s="19">
        <f>VLOOKUP($D11,Résultats!$B$2:$AX$476,L$5,FALSE)</f>
        <v>97.726934119999996</v>
      </c>
      <c r="M11" s="19">
        <f>VLOOKUP($D11,Résultats!$B$2:$AX$476,M$5,FALSE)</f>
        <v>103.89247640000001</v>
      </c>
      <c r="N11" s="111">
        <f>VLOOKUP($D11,Résultats!$B$2:$AX$476,N$5,FALSE)</f>
        <v>110.92786049999999</v>
      </c>
      <c r="O11" s="28">
        <f>VLOOKUP($D11,Résultats!$B$2:$AX$476,O$5,FALSE)</f>
        <v>111.0033248</v>
      </c>
      <c r="P11" s="19">
        <f>VLOOKUP($D11,Résultats!$B$2:$AX$476,P$5,FALSE)</f>
        <v>111.47220419999999</v>
      </c>
      <c r="Q11" s="19">
        <f>VLOOKUP($D11,Résultats!$B$2:$AX$476,Q$5,FALSE)</f>
        <v>112.13943500000001</v>
      </c>
      <c r="R11" s="19">
        <f>VLOOKUP($D11,Résultats!$B$2:$AX$476,R$5,FALSE)</f>
        <v>112.6866246</v>
      </c>
      <c r="S11" s="111">
        <f>VLOOKUP($D11,Résultats!$B$2:$AX$476,S$5,FALSE)</f>
        <v>113.293344</v>
      </c>
      <c r="T11" s="120">
        <f>VLOOKUP($D11,Résultats!$B$2:$AX$476,T$5,FALSE)</f>
        <v>100.14459890000001</v>
      </c>
      <c r="U11" s="120">
        <f>VLOOKUP($D11,Résultats!$B$2:$AX$476,U$5,FALSE)</f>
        <v>89.055794430000006</v>
      </c>
      <c r="V11" s="120">
        <f>VLOOKUP($D11,Résultats!$B$2:$AX$476,V$5,FALSE)</f>
        <v>78.773526110000006</v>
      </c>
      <c r="W11" s="120">
        <f>VLOOKUP($D11,Résultats!$B$2:$AX$476,W$5,FALSE)</f>
        <v>69.244489689999995</v>
      </c>
      <c r="X11" s="3"/>
      <c r="Y11" s="34"/>
      <c r="Z11" s="34"/>
      <c r="AA11" s="34"/>
      <c r="AB11" s="34"/>
      <c r="AC11" s="34"/>
    </row>
    <row r="12" spans="1:29" x14ac:dyDescent="0.25">
      <c r="A12" s="3"/>
      <c r="B12" s="273"/>
      <c r="C12" s="3" t="s">
        <v>6</v>
      </c>
      <c r="D12" s="3" t="s">
        <v>139</v>
      </c>
      <c r="E12" s="19">
        <f>VLOOKUP($D12,Résultats!$B$2:$AX$476,E$5,FALSE)</f>
        <v>1.3210217209999999</v>
      </c>
      <c r="F12" s="19">
        <f>VLOOKUP($D12,Résultats!$B$2:$AX$476,F$5,FALSE)</f>
        <v>0.77019649680000002</v>
      </c>
      <c r="G12" s="28">
        <f>VLOOKUP($D12,Résultats!$B$2:$AX$476,G$5,FALSE)</f>
        <v>0.51746652839999996</v>
      </c>
      <c r="H12" s="19">
        <f>VLOOKUP($D12,Résultats!$B$2:$AX$476,H$5,FALSE)</f>
        <v>0.42763078640000002</v>
      </c>
      <c r="I12" s="111">
        <f>VLOOKUP($D12,Résultats!$B$2:$AX$476,I$5,FALSE)</f>
        <v>0.3403557606</v>
      </c>
      <c r="J12" s="28">
        <f>VLOOKUP($D12,Résultats!$B$2:$AX$476,J$5,FALSE)</f>
        <v>0.53925524970000005</v>
      </c>
      <c r="K12" s="19">
        <f>VLOOKUP($D12,Résultats!$B$2:$AX$476,K$5,FALSE)</f>
        <v>0.71494152980000003</v>
      </c>
      <c r="L12" s="19">
        <f>VLOOKUP($D12,Résultats!$B$2:$AX$476,L$5,FALSE)</f>
        <v>0.86779326879999996</v>
      </c>
      <c r="M12" s="19">
        <f>VLOOKUP($D12,Résultats!$B$2:$AX$476,M$5,FALSE)</f>
        <v>0.79730686689999997</v>
      </c>
      <c r="N12" s="111">
        <f>VLOOKUP($D12,Résultats!$B$2:$AX$476,N$5,FALSE)</f>
        <v>0.71937437299999996</v>
      </c>
      <c r="O12" s="28">
        <f>VLOOKUP($D12,Résultats!$B$2:$AX$476,O$5,FALSE)</f>
        <v>0.71425002179999997</v>
      </c>
      <c r="P12" s="19">
        <f>VLOOKUP($D12,Résultats!$B$2:$AX$476,P$5,FALSE)</f>
        <v>0.71161621450000001</v>
      </c>
      <c r="Q12" s="19">
        <f>VLOOKUP($D12,Résultats!$B$2:$AX$476,Q$5,FALSE)</f>
        <v>0.71017716769999994</v>
      </c>
      <c r="R12" s="19">
        <f>VLOOKUP($D12,Résultats!$B$2:$AX$476,R$5,FALSE)</f>
        <v>0.70812104060000003</v>
      </c>
      <c r="S12" s="111">
        <f>VLOOKUP($D12,Résultats!$B$2:$AX$476,S$5,FALSE)</f>
        <v>0.70638356960000004</v>
      </c>
      <c r="T12" s="120">
        <f>VLOOKUP($D12,Résultats!$B$2:$AX$476,T$5,FALSE)</f>
        <v>0.73533891470000001</v>
      </c>
      <c r="U12" s="120">
        <f>VLOOKUP($D12,Résultats!$B$2:$AX$476,U$5,FALSE)</f>
        <v>0.69422874830000003</v>
      </c>
      <c r="V12" s="120">
        <f>VLOOKUP($D12,Résultats!$B$2:$AX$476,V$5,FALSE)</f>
        <v>0.73774594100000002</v>
      </c>
      <c r="W12" s="120">
        <f>VLOOKUP($D12,Résultats!$B$2:$AX$476,W$5,FALSE)</f>
        <v>0.76537891979999995</v>
      </c>
      <c r="X12" s="3"/>
      <c r="Y12" s="34"/>
      <c r="Z12" s="217"/>
      <c r="AA12" s="218"/>
      <c r="AB12" s="218"/>
      <c r="AC12" s="218"/>
    </row>
    <row r="13" spans="1:29" x14ac:dyDescent="0.25">
      <c r="A13" s="3"/>
      <c r="B13" s="273"/>
      <c r="C13" s="3" t="s">
        <v>7</v>
      </c>
      <c r="D13" s="3" t="s">
        <v>140</v>
      </c>
      <c r="E13" s="19">
        <f>VLOOKUP($D13,Résultats!$B$2:$AX$476,E$5,FALSE)</f>
        <v>3.5861365699999999</v>
      </c>
      <c r="F13" s="19">
        <f>VLOOKUP($D13,Résultats!$B$2:$AX$476,F$5,FALSE)</f>
        <v>4.1875134269999998</v>
      </c>
      <c r="G13" s="28">
        <f>VLOOKUP($D13,Résultats!$B$2:$AX$476,G$5,FALSE)</f>
        <v>5.2838182070000004</v>
      </c>
      <c r="H13" s="19">
        <f>VLOOKUP($D13,Résultats!$B$2:$AX$476,H$5,FALSE)</f>
        <v>5.6124853449999996</v>
      </c>
      <c r="I13" s="111">
        <f>VLOOKUP($D13,Résultats!$B$2:$AX$476,I$5,FALSE)</f>
        <v>5.9780390890000001</v>
      </c>
      <c r="J13" s="28">
        <f>VLOOKUP($D13,Résultats!$B$2:$AX$476,J$5,FALSE)</f>
        <v>4.4228157599999998</v>
      </c>
      <c r="K13" s="19">
        <f>VLOOKUP($D13,Résultats!$B$2:$AX$476,K$5,FALSE)</f>
        <v>2.9883083250000002</v>
      </c>
      <c r="L13" s="19">
        <f>VLOOKUP($D13,Résultats!$B$2:$AX$476,L$5,FALSE)</f>
        <v>1.6841935240000001</v>
      </c>
      <c r="M13" s="19">
        <f>VLOOKUP($D13,Résultats!$B$2:$AX$476,M$5,FALSE)</f>
        <v>1.702280142</v>
      </c>
      <c r="N13" s="111">
        <f>VLOOKUP($D13,Résultats!$B$2:$AX$476,N$5,FALSE)</f>
        <v>1.7263901150000001</v>
      </c>
      <c r="O13" s="28">
        <f>VLOOKUP($D13,Résultats!$B$2:$AX$476,O$5,FALSE)</f>
        <v>1.7128071970000001</v>
      </c>
      <c r="P13" s="19">
        <f>VLOOKUP($D13,Résultats!$B$2:$AX$476,P$5,FALSE)</f>
        <v>1.705298142</v>
      </c>
      <c r="Q13" s="19">
        <f>VLOOKUP($D13,Résultats!$B$2:$AX$476,Q$5,FALSE)</f>
        <v>1.7007485419999999</v>
      </c>
      <c r="R13" s="19">
        <f>VLOOKUP($D13,Résultats!$B$2:$AX$476,R$5,FALSE)</f>
        <v>1.695456415</v>
      </c>
      <c r="S13" s="111">
        <f>VLOOKUP($D13,Résultats!$B$2:$AX$476,S$5,FALSE)</f>
        <v>1.6909279399999999</v>
      </c>
      <c r="T13" s="120">
        <f>VLOOKUP($D13,Résultats!$B$2:$AX$476,T$5,FALSE)</f>
        <v>1.6340862940000001</v>
      </c>
      <c r="U13" s="120">
        <f>VLOOKUP($D13,Résultats!$B$2:$AX$476,U$5,FALSE)</f>
        <v>1.605198854</v>
      </c>
      <c r="V13" s="120">
        <f>VLOOKUP($D13,Résultats!$B$2:$AX$476,V$5,FALSE)</f>
        <v>1.5898481</v>
      </c>
      <c r="W13" s="120">
        <f>VLOOKUP($D13,Résultats!$B$2:$AX$476,W$5,FALSE)</f>
        <v>4.5045396579999997</v>
      </c>
      <c r="X13" s="3"/>
      <c r="Y13" s="34"/>
    </row>
    <row r="14" spans="1:29" x14ac:dyDescent="0.25">
      <c r="A14" s="3"/>
      <c r="B14" s="273"/>
      <c r="C14" s="3" t="s">
        <v>8</v>
      </c>
      <c r="D14" s="3" t="s">
        <v>141</v>
      </c>
      <c r="E14" s="19">
        <f>VLOOKUP($D14,Résultats!$B$2:$AX$476,E$5,FALSE)</f>
        <v>5.2639186139999996</v>
      </c>
      <c r="F14" s="19">
        <f>VLOOKUP($D14,Résultats!$B$2:$AX$476,F$5,FALSE)</f>
        <v>3.339069903</v>
      </c>
      <c r="G14" s="28">
        <f>VLOOKUP($D14,Résultats!$B$2:$AX$476,G$5,FALSE)</f>
        <v>1.9181784319999999</v>
      </c>
      <c r="H14" s="19">
        <f>VLOOKUP($D14,Résultats!$B$2:$AX$476,H$5,FALSE)</f>
        <v>1.423466197</v>
      </c>
      <c r="I14" s="111">
        <f>VLOOKUP($D14,Résultats!$B$2:$AX$476,I$5,FALSE)</f>
        <v>0.93803647680000002</v>
      </c>
      <c r="J14" s="28">
        <f>VLOOKUP($D14,Résultats!$B$2:$AX$476,J$5,FALSE)</f>
        <v>0.74399619939999995</v>
      </c>
      <c r="K14" s="19">
        <f>VLOOKUP($D14,Résultats!$B$2:$AX$476,K$5,FALSE)</f>
        <v>0.5645434734</v>
      </c>
      <c r="L14" s="19">
        <f>VLOOKUP($D14,Résultats!$B$2:$AX$476,L$5,FALSE)</f>
        <v>0.40104053589999999</v>
      </c>
      <c r="M14" s="19">
        <f>VLOOKUP($D14,Résultats!$B$2:$AX$476,M$5,FALSE)</f>
        <v>0.33666269640000002</v>
      </c>
      <c r="N14" s="111">
        <f>VLOOKUP($D14,Résultats!$B$2:$AX$476,N$5,FALSE)</f>
        <v>0.26408989599999999</v>
      </c>
      <c r="O14" s="28">
        <f>VLOOKUP($D14,Résultats!$B$2:$AX$476,O$5,FALSE)</f>
        <v>0.26418964090000002</v>
      </c>
      <c r="P14" s="19">
        <f>VLOOKUP($D14,Résultats!$B$2:$AX$476,P$5,FALSE)</f>
        <v>0.26522875680000002</v>
      </c>
      <c r="Q14" s="19">
        <f>VLOOKUP($D14,Résultats!$B$2:$AX$476,Q$5,FALSE)</f>
        <v>0.26674248639999998</v>
      </c>
      <c r="R14" s="19">
        <f>VLOOKUP($D14,Résultats!$B$2:$AX$476,R$5,FALSE)</f>
        <v>0.26795715660000002</v>
      </c>
      <c r="S14" s="111">
        <f>VLOOKUP($D14,Résultats!$B$2:$AX$476,S$5,FALSE)</f>
        <v>0.26931353419999998</v>
      </c>
      <c r="T14" s="120">
        <f>VLOOKUP($D14,Résultats!$B$2:$AX$476,T$5,FALSE)</f>
        <v>0.26359635879999999</v>
      </c>
      <c r="U14" s="120">
        <f>VLOOKUP($D14,Résultats!$B$2:$AX$476,U$5,FALSE)</f>
        <v>0.26258287600000002</v>
      </c>
      <c r="V14" s="120">
        <f>VLOOKUP($D14,Résultats!$B$2:$AX$476,V$5,FALSE)</f>
        <v>0.2641392957</v>
      </c>
      <c r="W14" s="120">
        <f>VLOOKUP($D14,Résultats!$B$2:$AX$476,W$5,FALSE)</f>
        <v>0.2691690545</v>
      </c>
      <c r="X14" s="3"/>
      <c r="Y14" s="34"/>
    </row>
    <row r="15" spans="1:29" x14ac:dyDescent="0.25">
      <c r="A15" s="3"/>
      <c r="B15" s="273"/>
      <c r="C15" s="3" t="s">
        <v>9</v>
      </c>
      <c r="D15" s="3" t="s">
        <v>142</v>
      </c>
      <c r="E15" s="19">
        <f>VLOOKUP($D15,Résultats!$B$2:$AX$476,E$5,FALSE)</f>
        <v>0.36837600240000001</v>
      </c>
      <c r="F15" s="19">
        <f>VLOOKUP($D15,Résultats!$B$2:$AX$476,F$5,FALSE)</f>
        <v>2.556830658</v>
      </c>
      <c r="G15" s="28">
        <f>VLOOKUP($D15,Résultats!$B$2:$AX$476,G$5,FALSE)</f>
        <v>3.3226621430000001</v>
      </c>
      <c r="H15" s="19">
        <f>VLOOKUP($D15,Résultats!$B$2:$AX$476,H$5,FALSE)</f>
        <v>3.5585626160000001</v>
      </c>
      <c r="I15" s="111">
        <f>VLOOKUP($D15,Résultats!$B$2:$AX$476,I$5,FALSE)</f>
        <v>3.8196016020000001</v>
      </c>
      <c r="J15" s="28">
        <f>VLOOKUP($D15,Résultats!$B$2:$AX$476,J$5,FALSE)</f>
        <v>3.9341551770000001</v>
      </c>
      <c r="K15" s="19">
        <f>VLOOKUP($D15,Résultats!$B$2:$AX$476,K$5,FALSE)</f>
        <v>4.016108869</v>
      </c>
      <c r="L15" s="19">
        <f>VLOOKUP($D15,Résultats!$B$2:$AX$476,L$5,FALSE)</f>
        <v>4.0700809160000002</v>
      </c>
      <c r="M15" s="19">
        <f>VLOOKUP($D15,Résultats!$B$2:$AX$476,M$5,FALSE)</f>
        <v>4.5914421619999999</v>
      </c>
      <c r="N15" s="111">
        <f>VLOOKUP($D15,Résultats!$B$2:$AX$476,N$5,FALSE)</f>
        <v>5.1686045959999998</v>
      </c>
      <c r="O15" s="28">
        <f>VLOOKUP($D15,Résultats!$B$2:$AX$476,O$5,FALSE)</f>
        <v>5.5201966479999998</v>
      </c>
      <c r="P15" s="19">
        <f>VLOOKUP($D15,Résultats!$B$2:$AX$476,P$5,FALSE)</f>
        <v>5.8938289340000001</v>
      </c>
      <c r="Q15" s="19">
        <f>VLOOKUP($D15,Résultats!$B$2:$AX$476,Q$5,FALSE)</f>
        <v>6.2823200110000004</v>
      </c>
      <c r="R15" s="19">
        <f>VLOOKUP($D15,Résultats!$B$2:$AX$476,R$5,FALSE)</f>
        <v>6.5563323569999996</v>
      </c>
      <c r="S15" s="111">
        <f>VLOOKUP($D15,Résultats!$B$2:$AX$476,S$5,FALSE)</f>
        <v>6.8364120640000001</v>
      </c>
      <c r="T15" s="120">
        <f>VLOOKUP($D15,Résultats!$B$2:$AX$476,T$5,FALSE)</f>
        <v>8.6309754919999904</v>
      </c>
      <c r="U15" s="120">
        <f>VLOOKUP($D15,Résultats!$B$2:$AX$476,U$5,FALSE)</f>
        <v>10.60171647</v>
      </c>
      <c r="V15" s="120">
        <f>VLOOKUP($D15,Résultats!$B$2:$AX$476,V$5,FALSE)</f>
        <v>12.689499440000001</v>
      </c>
      <c r="W15" s="120">
        <f>VLOOKUP($D15,Résultats!$B$2:$AX$476,W$5,FALSE)</f>
        <v>14.877066770000001</v>
      </c>
      <c r="X15" s="3"/>
      <c r="Y15" s="34"/>
    </row>
    <row r="16" spans="1:29" x14ac:dyDescent="0.25">
      <c r="A16" s="3"/>
      <c r="B16" s="273"/>
      <c r="C16" s="3" t="s">
        <v>10</v>
      </c>
      <c r="D16" s="3" t="s">
        <v>143</v>
      </c>
      <c r="E16" s="19">
        <f>VLOOKUP($D16,Résultats!$B$2:$AX$476,E$5,FALSE)</f>
        <v>8.2884600500000002E-2</v>
      </c>
      <c r="F16" s="19">
        <f>VLOOKUP($D16,Résultats!$B$2:$AX$476,F$5,FALSE)</f>
        <v>1.126808383</v>
      </c>
      <c r="G16" s="28">
        <f>VLOOKUP($D16,Résultats!$B$2:$AX$476,G$5,FALSE)</f>
        <v>1.464314246</v>
      </c>
      <c r="H16" s="19">
        <f>VLOOKUP($D16,Résultats!$B$2:$AX$476,H$5,FALSE)</f>
        <v>1.568276794</v>
      </c>
      <c r="I16" s="111">
        <f>VLOOKUP($D16,Résultats!$B$2:$AX$476,I$5,FALSE)</f>
        <v>1.6833180139999999</v>
      </c>
      <c r="J16" s="28">
        <f>VLOOKUP($D16,Résultats!$B$2:$AX$476,J$5,FALSE)</f>
        <v>1.733802362</v>
      </c>
      <c r="K16" s="19">
        <f>VLOOKUP($D16,Résultats!$B$2:$AX$476,K$5,FALSE)</f>
        <v>1.7699197739999999</v>
      </c>
      <c r="L16" s="19">
        <f>VLOOKUP($D16,Résultats!$B$2:$AX$476,L$5,FALSE)</f>
        <v>1.7937055319999999</v>
      </c>
      <c r="M16" s="19">
        <f>VLOOKUP($D16,Résultats!$B$2:$AX$476,M$5,FALSE)</f>
        <v>1.9426470039999999</v>
      </c>
      <c r="N16" s="111">
        <f>VLOOKUP($D16,Résultats!$B$2:$AX$476,N$5,FALSE)</f>
        <v>2.110032023</v>
      </c>
      <c r="O16" s="28">
        <f>VLOOKUP($D16,Résultats!$B$2:$AX$476,O$5,FALSE)</f>
        <v>2.267869041</v>
      </c>
      <c r="P16" s="19">
        <f>VLOOKUP($D16,Résultats!$B$2:$AX$476,P$5,FALSE)</f>
        <v>2.4348510440000002</v>
      </c>
      <c r="Q16" s="19">
        <f>VLOOKUP($D16,Résultats!$B$2:$AX$476,Q$5,FALSE)</f>
        <v>2.6081245499999999</v>
      </c>
      <c r="R16" s="19">
        <f>VLOOKUP($D16,Résultats!$B$2:$AX$476,R$5,FALSE)</f>
        <v>2.7836272439999998</v>
      </c>
      <c r="S16" s="111">
        <f>VLOOKUP($D16,Résultats!$B$2:$AX$476,S$5,FALSE)</f>
        <v>2.9623355120000001</v>
      </c>
      <c r="T16" s="120">
        <f>VLOOKUP($D16,Résultats!$B$2:$AX$476,T$5,FALSE)</f>
        <v>4.7611110329999997</v>
      </c>
      <c r="U16" s="120">
        <f>VLOOKUP($D16,Résultats!$B$2:$AX$476,U$5,FALSE)</f>
        <v>6.6914863630000001</v>
      </c>
      <c r="V16" s="120">
        <f>VLOOKUP($D16,Résultats!$B$2:$AX$476,V$5,FALSE)</f>
        <v>8.7343422390000001</v>
      </c>
      <c r="W16" s="120">
        <f>VLOOKUP($D16,Résultats!$B$2:$AX$476,W$5,FALSE)</f>
        <v>9.9736551959999904</v>
      </c>
      <c r="X16" s="3"/>
      <c r="Y16" s="34"/>
    </row>
    <row r="17" spans="1:39" x14ac:dyDescent="0.25">
      <c r="A17" s="3"/>
      <c r="B17" s="273"/>
      <c r="C17" s="3" t="s">
        <v>11</v>
      </c>
      <c r="D17" s="3" t="s">
        <v>144</v>
      </c>
      <c r="E17" s="19">
        <f>VLOOKUP($D17,Résultats!$B$2:$AX$476,E$5,FALSE)</f>
        <v>4.6466607959999999</v>
      </c>
      <c r="F17" s="19">
        <f>VLOOKUP($D17,Résultats!$B$2:$AX$476,F$5,FALSE)</f>
        <v>3.3357014660000002</v>
      </c>
      <c r="G17" s="28">
        <f>VLOOKUP($D17,Résultats!$B$2:$AX$476,G$5,FALSE)</f>
        <v>4.3521443639999999</v>
      </c>
      <c r="H17" s="19">
        <f>VLOOKUP($D17,Résultats!$B$2:$AX$476,H$5,FALSE)</f>
        <v>4.6672865889999997</v>
      </c>
      <c r="I17" s="111">
        <f>VLOOKUP($D17,Résultats!$B$2:$AX$476,I$5,FALSE)</f>
        <v>5.01624129</v>
      </c>
      <c r="J17" s="28">
        <f>VLOOKUP($D17,Résultats!$B$2:$AX$476,J$5,FALSE)</f>
        <v>5.1633086830000003</v>
      </c>
      <c r="K17" s="19">
        <f>VLOOKUP($D17,Résultats!$B$2:$AX$476,K$5,FALSE)</f>
        <v>5.2674277150000002</v>
      </c>
      <c r="L17" s="19">
        <f>VLOOKUP($D17,Résultats!$B$2:$AX$476,L$5,FALSE)</f>
        <v>5.3347356719999999</v>
      </c>
      <c r="M17" s="19">
        <f>VLOOKUP($D17,Résultats!$B$2:$AX$476,M$5,FALSE)</f>
        <v>5.3218252709999998</v>
      </c>
      <c r="N17" s="111">
        <f>VLOOKUP($D17,Résultats!$B$2:$AX$476,N$5,FALSE)</f>
        <v>5.3283814060000001</v>
      </c>
      <c r="O17" s="28">
        <f>VLOOKUP($D17,Résultats!$B$2:$AX$476,O$5,FALSE)</f>
        <v>5.3171388469999998</v>
      </c>
      <c r="P17" s="19">
        <f>VLOOKUP($D17,Résultats!$B$2:$AX$476,P$5,FALSE)</f>
        <v>5.3247889620000004</v>
      </c>
      <c r="Q17" s="19">
        <f>VLOOKUP($D17,Résultats!$B$2:$AX$476,Q$5,FALSE)</f>
        <v>5.3418836860000001</v>
      </c>
      <c r="R17" s="19">
        <f>VLOOKUP($D17,Résultats!$B$2:$AX$476,R$5,FALSE)</f>
        <v>5.3631567520000001</v>
      </c>
      <c r="S17" s="111">
        <f>VLOOKUP($D17,Résultats!$B$2:$AX$476,S$5,FALSE)</f>
        <v>5.3872370549999999</v>
      </c>
      <c r="T17" s="120">
        <f>VLOOKUP($D17,Résultats!$B$2:$AX$476,T$5,FALSE)</f>
        <v>5.4208582380000001</v>
      </c>
      <c r="U17" s="120">
        <f>VLOOKUP($D17,Résultats!$B$2:$AX$476,U$5,FALSE)</f>
        <v>5.5252756500000002</v>
      </c>
      <c r="V17" s="120">
        <f>VLOOKUP($D17,Résultats!$B$2:$AX$476,V$5,FALSE)</f>
        <v>5.6453035829999996</v>
      </c>
      <c r="W17" s="120">
        <f>VLOOKUP($D17,Résultats!$B$2:$AX$476,W$5,FALSE)</f>
        <v>5.7761876089999999</v>
      </c>
      <c r="X17" s="3"/>
      <c r="Y17" s="34"/>
    </row>
    <row r="18" spans="1:39" x14ac:dyDescent="0.25">
      <c r="A18" s="3"/>
      <c r="B18" s="274"/>
      <c r="C18" s="7" t="s">
        <v>12</v>
      </c>
      <c r="D18" s="3" t="s">
        <v>145</v>
      </c>
      <c r="E18" s="20">
        <f>VLOOKUP($D18,Résultats!$B$2:$AX$476,E$5,FALSE)</f>
        <v>1.4697057</v>
      </c>
      <c r="F18" s="20">
        <f>VLOOKUP($D18,Résultats!$B$2:$AX$476,F$5,FALSE)</f>
        <v>3.9667985350000001</v>
      </c>
      <c r="G18" s="113">
        <f>VLOOKUP($D18,Résultats!$B$2:$AX$476,G$5,FALSE)</f>
        <v>3.249197616</v>
      </c>
      <c r="H18" s="20">
        <f>VLOOKUP($D18,Résultats!$B$2:$AX$476,H$5,FALSE)</f>
        <v>2.981269261</v>
      </c>
      <c r="I18" s="114">
        <f>VLOOKUP($D18,Résultats!$B$2:$AX$476,I$5,FALSE)</f>
        <v>2.732776308</v>
      </c>
      <c r="J18" s="113">
        <f>VLOOKUP($D18,Résultats!$B$2:$AX$476,J$5,FALSE)</f>
        <v>3.3633255659999999</v>
      </c>
      <c r="K18" s="20">
        <f>VLOOKUP($D18,Résultats!$B$2:$AX$476,K$5,FALSE)</f>
        <v>3.8487275250000001</v>
      </c>
      <c r="L18" s="20">
        <f>VLOOKUP($D18,Résultats!$B$2:$AX$476,L$5,FALSE)</f>
        <v>4.20121068</v>
      </c>
      <c r="M18" s="20">
        <f>VLOOKUP($D18,Résultats!$B$2:$AX$476,M$5,FALSE)</f>
        <v>4.3020329759999996</v>
      </c>
      <c r="N18" s="114">
        <f>VLOOKUP($D18,Résultats!$B$2:$AX$476,N$5,FALSE)</f>
        <v>4.4273154689999998</v>
      </c>
      <c r="O18" s="113">
        <f>VLOOKUP($D18,Résultats!$B$2:$AX$476,O$5,FALSE)</f>
        <v>4.388232125</v>
      </c>
      <c r="P18" s="20">
        <f>VLOOKUP($D18,Résultats!$B$2:$AX$476,P$5,FALSE)</f>
        <v>4.3476294329999998</v>
      </c>
      <c r="Q18" s="20">
        <f>VLOOKUP($D18,Résultats!$B$2:$AX$476,Q$5,FALSE)</f>
        <v>4.2971395210000001</v>
      </c>
      <c r="R18" s="20">
        <f>VLOOKUP($D18,Résultats!$B$2:$AX$476,R$5,FALSE)</f>
        <v>4.2749945880000002</v>
      </c>
      <c r="S18" s="114">
        <f>VLOOKUP($D18,Résultats!$B$2:$AX$476,S$5,FALSE)</f>
        <v>4.2403105249999999</v>
      </c>
      <c r="T18" s="122">
        <f>VLOOKUP($D18,Résultats!$B$2:$AX$476,T$5,FALSE)</f>
        <v>4.0291384690000003</v>
      </c>
      <c r="U18" s="122">
        <f>VLOOKUP($D18,Résultats!$B$2:$AX$476,U$5,FALSE)</f>
        <v>4.2860835450000003</v>
      </c>
      <c r="V18" s="122">
        <f>VLOOKUP($D18,Résultats!$B$2:$AX$476,V$5,FALSE)</f>
        <v>4.2732413960000004</v>
      </c>
      <c r="W18" s="122">
        <f>VLOOKUP($D18,Résultats!$B$2:$AX$476,W$5,FALSE)</f>
        <v>4.360471843</v>
      </c>
      <c r="X18" s="3"/>
      <c r="Y18" s="34"/>
    </row>
    <row r="19" spans="1:39" ht="15" customHeight="1" x14ac:dyDescent="0.25">
      <c r="A19" s="3"/>
      <c r="B19" s="272" t="s">
        <v>163</v>
      </c>
      <c r="C19" s="5" t="s">
        <v>1</v>
      </c>
      <c r="D19" s="2"/>
      <c r="E19" s="6">
        <f>SUM(E20:E25)</f>
        <v>38.516122820699998</v>
      </c>
      <c r="F19" s="6">
        <f>SUM(F20:F25)</f>
        <v>36.084818656100005</v>
      </c>
      <c r="G19" s="109">
        <f t="shared" ref="G19:R19" si="3">SUM(G20:G25)</f>
        <v>35.260220935500001</v>
      </c>
      <c r="H19" s="6">
        <f t="shared" si="3"/>
        <v>34.140222400200003</v>
      </c>
      <c r="I19" s="110">
        <f t="shared" si="3"/>
        <v>33.164253494700006</v>
      </c>
      <c r="J19" s="109">
        <f t="shared" si="3"/>
        <v>32.612763514100003</v>
      </c>
      <c r="K19" s="6">
        <f t="shared" si="3"/>
        <v>32.423527199799999</v>
      </c>
      <c r="L19" s="6">
        <f t="shared" si="3"/>
        <v>32.372992974800006</v>
      </c>
      <c r="M19" s="6">
        <f t="shared" si="3"/>
        <v>32.245584106199999</v>
      </c>
      <c r="N19" s="110">
        <f t="shared" si="3"/>
        <v>32.152054393</v>
      </c>
      <c r="O19" s="109">
        <f t="shared" si="3"/>
        <v>32.266736777600002</v>
      </c>
      <c r="P19" s="6">
        <f t="shared" si="3"/>
        <v>32.377926541900003</v>
      </c>
      <c r="Q19" s="6">
        <f t="shared" si="3"/>
        <v>32.460615959999998</v>
      </c>
      <c r="R19" s="6">
        <f t="shared" si="3"/>
        <v>32.547999312300007</v>
      </c>
      <c r="S19" s="110">
        <f>SUM(S20:S25)</f>
        <v>32.654200694000004</v>
      </c>
      <c r="T19" s="119">
        <f>SUM(T20:T25)</f>
        <v>32.980232020499997</v>
      </c>
      <c r="U19" s="119">
        <f>SUM(U20:U25)</f>
        <v>33.612828667100004</v>
      </c>
      <c r="V19" s="119">
        <f>SUM(V20:V25)</f>
        <v>33.491914122899999</v>
      </c>
      <c r="W19" s="119">
        <f>SUM(W20:W25)</f>
        <v>33.111689563500001</v>
      </c>
      <c r="X19" s="3"/>
      <c r="Y19" s="34"/>
    </row>
    <row r="20" spans="1:39" x14ac:dyDescent="0.25">
      <c r="A20" s="3"/>
      <c r="B20" s="273"/>
      <c r="C20" s="3" t="s">
        <v>13</v>
      </c>
      <c r="D20" s="3" t="s">
        <v>146</v>
      </c>
      <c r="E20" s="19">
        <f>VLOOKUP($D20,Résultats!$B$2:$AX$476,E$5,FALSE)</f>
        <v>35.359228389999998</v>
      </c>
      <c r="F20" s="19">
        <f>VLOOKUP($D20,Résultats!$B$2:$AX$476,F$5,FALSE)</f>
        <v>25.390204600000001</v>
      </c>
      <c r="G20" s="28">
        <f>VLOOKUP($D20,Résultats!$B$2:$AX$476,G$5,FALSE)</f>
        <v>24.39734722</v>
      </c>
      <c r="H20" s="19">
        <f>VLOOKUP($D20,Résultats!$B$2:$AX$476,H$5,FALSE)</f>
        <v>23.514950290000002</v>
      </c>
      <c r="I20" s="111">
        <f>VLOOKUP($D20,Résultats!$B$2:$AX$476,I$5,FALSE)</f>
        <v>22.750621410000001</v>
      </c>
      <c r="J20" s="28">
        <f>VLOOKUP($D20,Résultats!$B$2:$AX$476,J$5,FALSE)</f>
        <v>22.279099779999999</v>
      </c>
      <c r="K20" s="19">
        <f>VLOOKUP($D20,Résultats!$B$2:$AX$476,K$5,FALSE)</f>
        <v>22.058272509999998</v>
      </c>
      <c r="L20" s="19">
        <f>VLOOKUP($D20,Résultats!$B$2:$AX$476,L$5,FALSE)</f>
        <v>21.933563370000002</v>
      </c>
      <c r="M20" s="19">
        <f>VLOOKUP($D20,Résultats!$B$2:$AX$476,M$5,FALSE)</f>
        <v>21.63317236</v>
      </c>
      <c r="N20" s="111">
        <f>VLOOKUP($D20,Résultats!$B$2:$AX$476,N$5,FALSE)</f>
        <v>21.35406455</v>
      </c>
      <c r="O20" s="28">
        <f>VLOOKUP($D20,Résultats!$B$2:$AX$476,O$5,FALSE)</f>
        <v>21.21423442</v>
      </c>
      <c r="P20" s="19">
        <f>VLOOKUP($D20,Résultats!$B$2:$AX$476,P$5,FALSE)</f>
        <v>21.07015324</v>
      </c>
      <c r="Q20" s="19">
        <f>VLOOKUP($D20,Résultats!$B$2:$AX$476,Q$5,FALSE)</f>
        <v>20.90578017</v>
      </c>
      <c r="R20" s="19">
        <f>VLOOKUP($D20,Résultats!$B$2:$AX$476,R$5,FALSE)</f>
        <v>20.737297770000001</v>
      </c>
      <c r="S20" s="111">
        <f>VLOOKUP($D20,Résultats!$B$2:$AX$476,S$5,FALSE)</f>
        <v>20.579106540000002</v>
      </c>
      <c r="T20" s="120">
        <f>VLOOKUP($D20,Résultats!$B$2:$AX$476,T$5,FALSE)</f>
        <v>19.796134810000002</v>
      </c>
      <c r="U20" s="120">
        <f>VLOOKUP($D20,Résultats!$B$2:$AX$476,U$5,FALSE)</f>
        <v>19.715411509999999</v>
      </c>
      <c r="V20" s="120">
        <f>VLOOKUP($D20,Résultats!$B$2:$AX$476,V$5,FALSE)</f>
        <v>19.063188539999999</v>
      </c>
      <c r="W20" s="120">
        <f>VLOOKUP($D20,Résultats!$B$2:$AX$476,W$5,FALSE)</f>
        <v>18.254873360000001</v>
      </c>
      <c r="X20" s="3"/>
      <c r="Y20" s="34"/>
    </row>
    <row r="21" spans="1:39" x14ac:dyDescent="0.25">
      <c r="A21" s="3"/>
      <c r="B21" s="273"/>
      <c r="C21" s="3" t="s">
        <v>14</v>
      </c>
      <c r="D21" s="3" t="s">
        <v>147</v>
      </c>
      <c r="E21" s="19">
        <f>VLOOKUP($D21,Résultats!$B$2:$AX$476,E$5,FALSE)</f>
        <v>1.608608627</v>
      </c>
      <c r="F21" s="19">
        <f>VLOOKUP($D21,Résultats!$B$2:$AX$476,F$5,FALSE)</f>
        <v>6.4227475160000003</v>
      </c>
      <c r="G21" s="28">
        <f>VLOOKUP($D21,Résultats!$B$2:$AX$476,G$5,FALSE)</f>
        <v>6.5152727759999998</v>
      </c>
      <c r="H21" s="19">
        <f>VLOOKUP($D21,Résultats!$B$2:$AX$476,H$5,FALSE)</f>
        <v>6.3924324969999997</v>
      </c>
      <c r="I21" s="111">
        <f>VLOOKUP($D21,Résultats!$B$2:$AX$476,I$5,FALSE)</f>
        <v>6.2949680949999998</v>
      </c>
      <c r="J21" s="28">
        <f>VLOOKUP($D21,Résultats!$B$2:$AX$476,J$5,FALSE)</f>
        <v>6.4014483689999997</v>
      </c>
      <c r="K21" s="19">
        <f>VLOOKUP($D21,Résultats!$B$2:$AX$476,K$5,FALSE)</f>
        <v>6.5705880069999996</v>
      </c>
      <c r="L21" s="19">
        <f>VLOOKUP($D21,Résultats!$B$2:$AX$476,L$5,FALSE)</f>
        <v>6.7627533</v>
      </c>
      <c r="M21" s="19">
        <f>VLOOKUP($D21,Résultats!$B$2:$AX$476,M$5,FALSE)</f>
        <v>6.754210176</v>
      </c>
      <c r="N21" s="111">
        <f>VLOOKUP($D21,Résultats!$B$2:$AX$476,N$5,FALSE)</f>
        <v>6.7530230619999996</v>
      </c>
      <c r="O21" s="28">
        <f>VLOOKUP($D21,Résultats!$B$2:$AX$476,O$5,FALSE)</f>
        <v>6.862576346</v>
      </c>
      <c r="P21" s="19">
        <f>VLOOKUP($D21,Résultats!$B$2:$AX$476,P$5,FALSE)</f>
        <v>6.9721577410000002</v>
      </c>
      <c r="Q21" s="19">
        <f>VLOOKUP($D21,Résultats!$B$2:$AX$476,Q$5,FALSE)</f>
        <v>7.0762898989999998</v>
      </c>
      <c r="R21" s="19">
        <f>VLOOKUP($D21,Résultats!$B$2:$AX$476,R$5,FALSE)</f>
        <v>7.1825270899999998</v>
      </c>
      <c r="S21" s="111">
        <f>VLOOKUP($D21,Résultats!$B$2:$AX$476,S$5,FALSE)</f>
        <v>7.2935727669999997</v>
      </c>
      <c r="T21" s="120">
        <f>VLOOKUP($D21,Résultats!$B$2:$AX$476,T$5,FALSE)</f>
        <v>7.8315074859999996</v>
      </c>
      <c r="U21" s="120">
        <f>VLOOKUP($D21,Résultats!$B$2:$AX$476,U$5,FALSE)</f>
        <v>8.0714149430000006</v>
      </c>
      <c r="V21" s="120">
        <f>VLOOKUP($D21,Résultats!$B$2:$AX$476,V$5,FALSE)</f>
        <v>8.2229296349999998</v>
      </c>
      <c r="W21" s="120">
        <f>VLOOKUP($D21,Résultats!$B$2:$AX$476,W$5,FALSE)</f>
        <v>8.1407632989999996</v>
      </c>
      <c r="X21" s="3"/>
      <c r="Y21" s="34"/>
    </row>
    <row r="22" spans="1:39" x14ac:dyDescent="0.25">
      <c r="A22" s="3"/>
      <c r="B22" s="273"/>
      <c r="C22" s="3" t="s">
        <v>15</v>
      </c>
      <c r="D22" s="3" t="s">
        <v>148</v>
      </c>
      <c r="E22" s="19">
        <f>VLOOKUP($D22,Résultats!$B$2:$AX$476,E$5,FALSE)</f>
        <v>0.2010760784</v>
      </c>
      <c r="F22" s="19">
        <f>VLOOKUP($D22,Résultats!$B$2:$AX$476,F$5,FALSE)</f>
        <v>0.1085503308</v>
      </c>
      <c r="G22" s="28">
        <f>VLOOKUP($D22,Résultats!$B$2:$AX$476,G$5,FALSE)</f>
        <v>0.26634426890000001</v>
      </c>
      <c r="H22" s="19">
        <f>VLOOKUP($D22,Résultats!$B$2:$AX$476,H$5,FALSE)</f>
        <v>0.30998524620000001</v>
      </c>
      <c r="I22" s="111">
        <f>VLOOKUP($D22,Résultats!$B$2:$AX$476,I$5,FALSE)</f>
        <v>0.35205255660000001</v>
      </c>
      <c r="J22" s="28">
        <f>VLOOKUP($D22,Résultats!$B$2:$AX$476,J$5,FALSE)</f>
        <v>0.32437278069999997</v>
      </c>
      <c r="K22" s="19">
        <f>VLOOKUP($D22,Résultats!$B$2:$AX$476,K$5,FALSE)</f>
        <v>0.30116083669999999</v>
      </c>
      <c r="L22" s="19">
        <f>VLOOKUP($D22,Résultats!$B$2:$AX$476,L$5,FALSE)</f>
        <v>0.27975456949999999</v>
      </c>
      <c r="M22" s="19">
        <f>VLOOKUP($D22,Résultats!$B$2:$AX$476,M$5,FALSE)</f>
        <v>0.35787318969999998</v>
      </c>
      <c r="N22" s="111">
        <f>VLOOKUP($D22,Résultats!$B$2:$AX$476,N$5,FALSE)</f>
        <v>0.43683890219999999</v>
      </c>
      <c r="O22" s="28">
        <f>VLOOKUP($D22,Résultats!$B$2:$AX$476,O$5,FALSE)</f>
        <v>0.43818383820000001</v>
      </c>
      <c r="P22" s="19">
        <f>VLOOKUP($D22,Résultats!$B$2:$AX$476,P$5,FALSE)</f>
        <v>0.43947893700000001</v>
      </c>
      <c r="Q22" s="19">
        <f>VLOOKUP($D22,Résultats!$B$2:$AX$476,Q$5,FALSE)</f>
        <v>0.4403849829</v>
      </c>
      <c r="R22" s="19">
        <f>VLOOKUP($D22,Résultats!$B$2:$AX$476,R$5,FALSE)</f>
        <v>0.44123494340000002</v>
      </c>
      <c r="S22" s="111">
        <f>VLOOKUP($D22,Résultats!$B$2:$AX$476,S$5,FALSE)</f>
        <v>0.44233706719999999</v>
      </c>
      <c r="T22" s="120">
        <f>VLOOKUP($D22,Résultats!$B$2:$AX$476,T$5,FALSE)</f>
        <v>0.52952866330000004</v>
      </c>
      <c r="U22" s="120">
        <f>VLOOKUP($D22,Résultats!$B$2:$AX$476,U$5,FALSE)</f>
        <v>0.64424862049999998</v>
      </c>
      <c r="V22" s="120">
        <f>VLOOKUP($D22,Résultats!$B$2:$AX$476,V$5,FALSE)</f>
        <v>0.73629801139999995</v>
      </c>
      <c r="W22" s="120">
        <f>VLOOKUP($D22,Résultats!$B$2:$AX$476,W$5,FALSE)</f>
        <v>0.80456920659999998</v>
      </c>
      <c r="X22" s="3"/>
      <c r="Y22" s="34"/>
      <c r="Z22" s="34"/>
      <c r="AA22" s="34"/>
    </row>
    <row r="23" spans="1:39" x14ac:dyDescent="0.25">
      <c r="A23" s="3"/>
      <c r="B23" s="273"/>
      <c r="C23" s="3" t="s">
        <v>16</v>
      </c>
      <c r="D23" s="3" t="s">
        <v>149</v>
      </c>
      <c r="E23" s="19">
        <f>VLOOKUP($D23,Résultats!$B$2:$AX$476,E$5,FALSE)</f>
        <v>0.74398149010000003</v>
      </c>
      <c r="F23" s="19">
        <f>VLOOKUP($D23,Résultats!$B$2:$AX$476,F$5,FALSE)</f>
        <v>0.54646401410000001</v>
      </c>
      <c r="G23" s="28">
        <f>VLOOKUP($D23,Résultats!$B$2:$AX$476,G$5,FALSE)</f>
        <v>1.1350633210000001</v>
      </c>
      <c r="H23" s="19">
        <f>VLOOKUP($D23,Résultats!$B$2:$AX$476,H$5,FALSE)</f>
        <v>1.2573357999999999</v>
      </c>
      <c r="I23" s="111">
        <f>VLOOKUP($D23,Résultats!$B$2:$AX$476,I$5,FALSE)</f>
        <v>1.358213391</v>
      </c>
      <c r="J23" s="28">
        <f>VLOOKUP($D23,Résultats!$B$2:$AX$476,J$5,FALSE)</f>
        <v>1.168033594</v>
      </c>
      <c r="K23" s="19">
        <f>VLOOKUP($D23,Résultats!$B$2:$AX$476,K$5,FALSE)</f>
        <v>0.99804579589999998</v>
      </c>
      <c r="L23" s="19">
        <f>VLOOKUP($D23,Résultats!$B$2:$AX$476,L$5,FALSE)</f>
        <v>0.83685758200000004</v>
      </c>
      <c r="M23" s="19">
        <f>VLOOKUP($D23,Résultats!$B$2:$AX$476,M$5,FALSE)</f>
        <v>0.84340951740000003</v>
      </c>
      <c r="N23" s="111">
        <f>VLOOKUP($D23,Résultats!$B$2:$AX$476,N$5,FALSE)</f>
        <v>0.85087734049999997</v>
      </c>
      <c r="O23" s="28">
        <f>VLOOKUP($D23,Résultats!$B$2:$AX$476,O$5,FALSE)</f>
        <v>0.85233781070000003</v>
      </c>
      <c r="P23" s="19">
        <f>VLOOKUP($D23,Résultats!$B$2:$AX$476,P$5,FALSE)</f>
        <v>0.85369050140000002</v>
      </c>
      <c r="Q23" s="19">
        <f>VLOOKUP($D23,Résultats!$B$2:$AX$476,Q$5,FALSE)</f>
        <v>0.85427773240000004</v>
      </c>
      <c r="R23" s="19">
        <f>VLOOKUP($D23,Résultats!$B$2:$AX$476,R$5,FALSE)</f>
        <v>0.85459214159999997</v>
      </c>
      <c r="S23" s="111">
        <f>VLOOKUP($D23,Résultats!$B$2:$AX$476,S$5,FALSE)</f>
        <v>0.85538655330000002</v>
      </c>
      <c r="T23" s="120">
        <f>VLOOKUP($D23,Résultats!$B$2:$AX$476,T$5,FALSE)</f>
        <v>0.83250238720000003</v>
      </c>
      <c r="U23" s="120">
        <f>VLOOKUP($D23,Résultats!$B$2:$AX$476,U$5,FALSE)</f>
        <v>0.83027921250000003</v>
      </c>
      <c r="V23" s="120">
        <f>VLOOKUP($D23,Résultats!$B$2:$AX$476,V$5,FALSE)</f>
        <v>0.81816975089999999</v>
      </c>
      <c r="W23" s="120">
        <f>VLOOKUP($D23,Résultats!$B$2:$AX$476,W$5,FALSE)</f>
        <v>0.81208129370000004</v>
      </c>
      <c r="X23" s="3"/>
      <c r="Y23" s="34"/>
      <c r="Z23" s="34"/>
      <c r="AA23" s="34"/>
    </row>
    <row r="24" spans="1:39" x14ac:dyDescent="0.25">
      <c r="A24" s="3"/>
      <c r="B24" s="273"/>
      <c r="C24" s="3" t="s">
        <v>17</v>
      </c>
      <c r="D24" s="3" t="s">
        <v>150</v>
      </c>
      <c r="E24" s="19">
        <f>VLOOKUP($D24,Résultats!$B$2:$AX$476,E$5,FALSE)</f>
        <v>0.2010760784</v>
      </c>
      <c r="F24" s="19">
        <f>VLOOKUP($D24,Résultats!$B$2:$AX$476,F$5,FALSE)</f>
        <v>0.1845424782</v>
      </c>
      <c r="G24" s="28">
        <f>VLOOKUP($D24,Résultats!$B$2:$AX$476,G$5,FALSE)</f>
        <v>0.26797670959999997</v>
      </c>
      <c r="H24" s="19">
        <f>VLOOKUP($D24,Résultats!$B$2:$AX$476,H$5,FALSE)</f>
        <v>0.28808430600000001</v>
      </c>
      <c r="I24" s="111">
        <f>VLOOKUP($D24,Résultats!$B$2:$AX$476,I$5,FALSE)</f>
        <v>0.30788564309999999</v>
      </c>
      <c r="J24" s="28">
        <f>VLOOKUP($D24,Résultats!$B$2:$AX$476,J$5,FALSE)</f>
        <v>0.29365637039999998</v>
      </c>
      <c r="K24" s="19">
        <f>VLOOKUP($D24,Résultats!$B$2:$AX$476,K$5,FALSE)</f>
        <v>0.28304857620000001</v>
      </c>
      <c r="L24" s="19">
        <f>VLOOKUP($D24,Résultats!$B$2:$AX$476,L$5,FALSE)</f>
        <v>0.27386627629999999</v>
      </c>
      <c r="M24" s="19">
        <f>VLOOKUP($D24,Résultats!$B$2:$AX$476,M$5,FALSE)</f>
        <v>0.27735856409999998</v>
      </c>
      <c r="N24" s="111">
        <f>VLOOKUP($D24,Résultats!$B$2:$AX$476,N$5,FALSE)</f>
        <v>0.28117529229999999</v>
      </c>
      <c r="O24" s="28">
        <f>VLOOKUP($D24,Résultats!$B$2:$AX$476,O$5,FALSE)</f>
        <v>0.28544617570000003</v>
      </c>
      <c r="P24" s="19">
        <f>VLOOKUP($D24,Résultats!$B$2:$AX$476,P$5,FALSE)</f>
        <v>0.28971561550000002</v>
      </c>
      <c r="Q24" s="19">
        <f>VLOOKUP($D24,Résultats!$B$2:$AX$476,Q$5,FALSE)</f>
        <v>0.29375631569999999</v>
      </c>
      <c r="R24" s="19">
        <f>VLOOKUP($D24,Résultats!$B$2:$AX$476,R$5,FALSE)</f>
        <v>0.29776897930000001</v>
      </c>
      <c r="S24" s="111">
        <f>VLOOKUP($D24,Résultats!$B$2:$AX$476,S$5,FALSE)</f>
        <v>0.30197800749999998</v>
      </c>
      <c r="T24" s="120">
        <f>VLOOKUP($D24,Résultats!$B$2:$AX$476,T$5,FALSE)</f>
        <v>0.29648601400000002</v>
      </c>
      <c r="U24" s="120">
        <f>VLOOKUP($D24,Résultats!$B$2:$AX$476,U$5,FALSE)</f>
        <v>0.29809739810000002</v>
      </c>
      <c r="V24" s="120">
        <f>VLOOKUP($D24,Résultats!$B$2:$AX$476,V$5,FALSE)</f>
        <v>0.2965893336</v>
      </c>
      <c r="W24" s="120">
        <f>VLOOKUP($D24,Résultats!$B$2:$AX$476,W$5,FALSE)</f>
        <v>0.2962787482</v>
      </c>
      <c r="X24" s="3"/>
      <c r="Y24" s="34"/>
      <c r="Z24" s="34"/>
      <c r="AA24" s="34"/>
    </row>
    <row r="25" spans="1:39" x14ac:dyDescent="0.25">
      <c r="A25" s="3"/>
      <c r="B25" s="274"/>
      <c r="C25" s="7" t="s">
        <v>12</v>
      </c>
      <c r="D25" s="3" t="s">
        <v>151</v>
      </c>
      <c r="E25" s="20">
        <f>VLOOKUP($D25,Résultats!$B$2:$AX$476,E$5,FALSE)</f>
        <v>0.40215215679999999</v>
      </c>
      <c r="F25" s="20">
        <f>VLOOKUP($D25,Résultats!$B$2:$AX$476,F$5,FALSE)</f>
        <v>3.4323097169999999</v>
      </c>
      <c r="G25" s="113">
        <f>VLOOKUP($D25,Résultats!$B$2:$AX$476,G$5,FALSE)</f>
        <v>2.67821664</v>
      </c>
      <c r="H25" s="20">
        <f>VLOOKUP($D25,Résultats!$B$2:$AX$476,H$5,FALSE)</f>
        <v>2.3774342609999999</v>
      </c>
      <c r="I25" s="114">
        <f>VLOOKUP($D25,Résultats!$B$2:$AX$476,I$5,FALSE)</f>
        <v>2.1005123989999999</v>
      </c>
      <c r="J25" s="113">
        <f>VLOOKUP($D25,Résultats!$B$2:$AX$476,J$5,FALSE)</f>
        <v>2.1461526200000001</v>
      </c>
      <c r="K25" s="20">
        <f>VLOOKUP($D25,Résultats!$B$2:$AX$476,K$5,FALSE)</f>
        <v>2.212411474</v>
      </c>
      <c r="L25" s="20">
        <f>VLOOKUP($D25,Résultats!$B$2:$AX$476,L$5,FALSE)</f>
        <v>2.2861978770000002</v>
      </c>
      <c r="M25" s="20">
        <f>VLOOKUP($D25,Résultats!$B$2:$AX$476,M$5,FALSE)</f>
        <v>2.379560299</v>
      </c>
      <c r="N25" s="114">
        <f>VLOOKUP($D25,Résultats!$B$2:$AX$476,N$5,FALSE)</f>
        <v>2.4760752460000002</v>
      </c>
      <c r="O25" s="113">
        <f>VLOOKUP($D25,Résultats!$B$2:$AX$476,O$5,FALSE)</f>
        <v>2.6139581870000002</v>
      </c>
      <c r="P25" s="20">
        <f>VLOOKUP($D25,Résultats!$B$2:$AX$476,P$5,FALSE)</f>
        <v>2.7527305069999999</v>
      </c>
      <c r="Q25" s="20">
        <f>VLOOKUP($D25,Résultats!$B$2:$AX$476,Q$5,FALSE)</f>
        <v>2.8901268600000001</v>
      </c>
      <c r="R25" s="20">
        <f>VLOOKUP($D25,Résultats!$B$2:$AX$476,R$5,FALSE)</f>
        <v>3.0345783879999999</v>
      </c>
      <c r="S25" s="114">
        <f>VLOOKUP($D25,Résultats!$B$2:$AX$476,S$5,FALSE)</f>
        <v>3.1818197590000001</v>
      </c>
      <c r="T25" s="122">
        <f>VLOOKUP($D25,Résultats!$B$2:$AX$476,T$5,FALSE)</f>
        <v>3.6940726599999998</v>
      </c>
      <c r="U25" s="122">
        <f>VLOOKUP($D25,Résultats!$B$2:$AX$476,U$5,FALSE)</f>
        <v>4.0533769829999997</v>
      </c>
      <c r="V25" s="122">
        <f>VLOOKUP($D25,Résultats!$B$2:$AX$476,V$5,FALSE)</f>
        <v>4.3547388519999997</v>
      </c>
      <c r="W25" s="122">
        <f>VLOOKUP($D25,Résultats!$B$2:$AX$476,W$5,FALSE)</f>
        <v>4.8031236560000004</v>
      </c>
      <c r="X25" s="3"/>
      <c r="Y25" s="34"/>
      <c r="Z25" s="34"/>
      <c r="AA25" s="34"/>
    </row>
    <row r="26" spans="1:39" x14ac:dyDescent="0.25">
      <c r="A26" s="3"/>
      <c r="B26" s="207" t="s">
        <v>8</v>
      </c>
      <c r="C26" s="2"/>
      <c r="D26" s="17" t="s">
        <v>152</v>
      </c>
      <c r="E26" s="6">
        <f>VLOOKUP($D26,Résultats!$B$2:$AX$476,E$5,FALSE)</f>
        <v>5.7508898210000003</v>
      </c>
      <c r="F26" s="6">
        <f>VLOOKUP($D26,Résultats!$B$2:$AX$476,F$5,FALSE)</f>
        <v>4.6164405469999998</v>
      </c>
      <c r="G26" s="109">
        <f>VLOOKUP($D26,Résultats!$B$2:$AX$476,G$5,FALSE)</f>
        <v>2.848168823</v>
      </c>
      <c r="H26" s="6">
        <f>VLOOKUP($D26,Résultats!$B$2:$AX$476,H$5,FALSE)</f>
        <v>2.5598717440000001</v>
      </c>
      <c r="I26" s="110">
        <f>VLOOKUP($D26,Résultats!$B$2:$AX$476,I$5,FALSE)</f>
        <v>2.3657576730000001</v>
      </c>
      <c r="J26" s="109">
        <f>VLOOKUP($D26,Résultats!$B$2:$AX$476,J$5,FALSE)</f>
        <v>2.3165680690000001</v>
      </c>
      <c r="K26" s="6">
        <f>VLOOKUP($D26,Résultats!$B$2:$AX$476,K$5,FALSE)</f>
        <v>2.3350786050000001</v>
      </c>
      <c r="L26" s="6">
        <f>VLOOKUP($D26,Résultats!$B$2:$AX$476,L$5,FALSE)</f>
        <v>2.3902099020000001</v>
      </c>
      <c r="M26" s="6">
        <f>VLOOKUP($D26,Résultats!$B$2:$AX$476,M$5,FALSE)</f>
        <v>2.441034143</v>
      </c>
      <c r="N26" s="110">
        <f>VLOOKUP($D26,Résultats!$B$2:$AX$476,N$5,FALSE)</f>
        <v>2.489315736</v>
      </c>
      <c r="O26" s="109">
        <f>VLOOKUP($D26,Résultats!$B$2:$AX$476,O$5,FALSE)</f>
        <v>2.523445771</v>
      </c>
      <c r="P26" s="6">
        <f>VLOOKUP($D26,Résultats!$B$2:$AX$476,P$5,FALSE)</f>
        <v>2.5578347730000002</v>
      </c>
      <c r="Q26" s="6">
        <f>VLOOKUP($D26,Résultats!$B$2:$AX$476,Q$5,FALSE)</f>
        <v>2.5925898379999999</v>
      </c>
      <c r="R26" s="6">
        <f>VLOOKUP($D26,Résultats!$B$2:$AX$476,R$5,FALSE)</f>
        <v>2.6306215869999998</v>
      </c>
      <c r="S26" s="110">
        <f>VLOOKUP($D26,Résultats!$B$2:$AX$476,S$5,FALSE)</f>
        <v>2.6722276109999998</v>
      </c>
      <c r="T26" s="119">
        <f>VLOOKUP($D26,Résultats!$B$2:$AX$476,T$5,FALSE)</f>
        <v>2.8409578049999999</v>
      </c>
      <c r="U26" s="119">
        <f>VLOOKUP($D26,Résultats!$B$2:$AX$476,U$5,FALSE)</f>
        <v>3.0185415249999998</v>
      </c>
      <c r="V26" s="119">
        <f>VLOOKUP($D26,Résultats!$B$2:$AX$476,V$5,FALSE)</f>
        <v>3.1640200369999998</v>
      </c>
      <c r="W26" s="119">
        <f>VLOOKUP($D26,Résultats!$B$2:$AX$476,W$5,FALSE)</f>
        <v>3.3288585899999998</v>
      </c>
      <c r="X26" s="3"/>
      <c r="Y26" s="34"/>
      <c r="Z26" s="34"/>
      <c r="AA26" s="34"/>
    </row>
    <row r="27" spans="1:39" x14ac:dyDescent="0.25">
      <c r="A27" s="3"/>
      <c r="B27" s="206" t="s">
        <v>1</v>
      </c>
      <c r="C27" s="2"/>
      <c r="D27" s="2"/>
      <c r="E27" s="9">
        <f>E26+E19+E10+E7</f>
        <v>264.9747867927</v>
      </c>
      <c r="F27" s="9">
        <f>F26+F19+F10+F7</f>
        <v>260.50871821190003</v>
      </c>
      <c r="G27" s="29">
        <f t="shared" ref="G27:R27" si="4">G26+G19+G10+G7</f>
        <v>243.4428412259</v>
      </c>
      <c r="H27" s="9">
        <f t="shared" si="4"/>
        <v>235.98460131959996</v>
      </c>
      <c r="I27" s="115">
        <f t="shared" si="4"/>
        <v>229.2606627111</v>
      </c>
      <c r="J27" s="29">
        <f t="shared" si="4"/>
        <v>225.22759754220002</v>
      </c>
      <c r="K27" s="9">
        <f t="shared" si="4"/>
        <v>221.07939650099999</v>
      </c>
      <c r="L27" s="9">
        <f t="shared" si="4"/>
        <v>216.91327883549997</v>
      </c>
      <c r="M27" s="9">
        <f t="shared" si="4"/>
        <v>223.21603402649998</v>
      </c>
      <c r="N27" s="115">
        <f t="shared" si="4"/>
        <v>230.26399722399998</v>
      </c>
      <c r="O27" s="29">
        <f t="shared" si="4"/>
        <v>230.0813470173</v>
      </c>
      <c r="P27" s="9">
        <f t="shared" si="4"/>
        <v>230.56817354920003</v>
      </c>
      <c r="Q27" s="9">
        <f t="shared" si="4"/>
        <v>231.39083003009998</v>
      </c>
      <c r="R27" s="9">
        <f t="shared" si="4"/>
        <v>232.15965731850002</v>
      </c>
      <c r="S27" s="115">
        <f>S26+S19+S10+S7</f>
        <v>233.11811039180003</v>
      </c>
      <c r="T27" s="123">
        <f>T26+T19+T10+T7</f>
        <v>221.26769590599997</v>
      </c>
      <c r="U27" s="123">
        <f>U26+U19+U10+U7</f>
        <v>213.44707447539997</v>
      </c>
      <c r="V27" s="123">
        <f>V26+V19+V10+V7</f>
        <v>206.26622504460002</v>
      </c>
      <c r="W27" s="123">
        <f>W26+W19+W10+W7</f>
        <v>202.46437161680001</v>
      </c>
      <c r="X27" s="3"/>
      <c r="Y27" s="34"/>
      <c r="Z27" s="34"/>
      <c r="AA27" s="34"/>
    </row>
    <row r="28" spans="1:3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35">
      <c r="A30" s="226" t="s">
        <v>228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25" x14ac:dyDescent="0.35">
      <c r="A31" s="194" t="str">
        <f>Résultats!B1</f>
        <v>TEND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51" t="s">
        <v>237</v>
      </c>
      <c r="AA31" s="51"/>
      <c r="AB31" s="51"/>
      <c r="AC31" s="53"/>
      <c r="AE31" s="51" t="s">
        <v>240</v>
      </c>
      <c r="AF31" s="51"/>
      <c r="AG31" s="51"/>
      <c r="AH31" s="53"/>
      <c r="AJ31" s="51" t="s">
        <v>241</v>
      </c>
      <c r="AK31" s="51"/>
      <c r="AL31" s="51"/>
      <c r="AM31" s="53"/>
    </row>
    <row r="32" spans="1:39" x14ac:dyDescent="0.25">
      <c r="A32" s="3"/>
      <c r="B32" s="205"/>
      <c r="C32" s="2"/>
      <c r="D32" s="18"/>
      <c r="E32" s="4">
        <v>2006</v>
      </c>
      <c r="F32" s="4">
        <v>2015</v>
      </c>
      <c r="G32" s="26">
        <v>2018</v>
      </c>
      <c r="H32" s="33">
        <v>2019</v>
      </c>
      <c r="I32" s="108">
        <v>2020</v>
      </c>
      <c r="J32" s="116">
        <v>2021</v>
      </c>
      <c r="K32" s="33">
        <v>2022</v>
      </c>
      <c r="L32" s="33">
        <v>2023</v>
      </c>
      <c r="M32" s="33">
        <v>2024</v>
      </c>
      <c r="N32" s="108">
        <v>2025</v>
      </c>
      <c r="O32" s="116">
        <v>2026</v>
      </c>
      <c r="P32" s="33">
        <v>2027</v>
      </c>
      <c r="Q32" s="33">
        <v>2028</v>
      </c>
      <c r="R32" s="33">
        <v>2029</v>
      </c>
      <c r="S32" s="117">
        <v>2030</v>
      </c>
      <c r="T32" s="118">
        <v>2035</v>
      </c>
      <c r="U32" s="118">
        <v>2040</v>
      </c>
      <c r="V32" s="118">
        <v>2045</v>
      </c>
      <c r="W32" s="118">
        <v>2050</v>
      </c>
      <c r="X32" s="3"/>
      <c r="Z32" s="208"/>
      <c r="AA32" s="209">
        <v>2020</v>
      </c>
      <c r="AB32" s="209">
        <v>2030</v>
      </c>
      <c r="AC32" s="210">
        <v>2050</v>
      </c>
      <c r="AE32" s="208"/>
      <c r="AF32" s="209">
        <v>2020</v>
      </c>
      <c r="AG32" s="209">
        <v>2030</v>
      </c>
      <c r="AH32" s="210">
        <v>2050</v>
      </c>
      <c r="AJ32" s="208"/>
      <c r="AK32" s="209">
        <v>2020</v>
      </c>
      <c r="AL32" s="209">
        <v>2030</v>
      </c>
      <c r="AM32" s="210">
        <v>2050</v>
      </c>
    </row>
    <row r="33" spans="1:39" x14ac:dyDescent="0.25">
      <c r="A33" s="3"/>
      <c r="B33" s="272" t="s">
        <v>0</v>
      </c>
      <c r="C33" s="5" t="s">
        <v>1</v>
      </c>
      <c r="D33" s="2" t="s">
        <v>113</v>
      </c>
      <c r="E33" s="6">
        <f>SUM(E34:E35)</f>
        <v>80.657586727099996</v>
      </c>
      <c r="F33" s="6">
        <f>SUM(F34:F35)</f>
        <v>71.416564590000007</v>
      </c>
      <c r="G33" s="109">
        <f t="shared" ref="G33:R33" si="5">SUM(G34:G35)</f>
        <v>67.530090810999894</v>
      </c>
      <c r="H33" s="6">
        <f t="shared" si="5"/>
        <v>66.212899966999998</v>
      </c>
      <c r="I33" s="110">
        <f t="shared" si="5"/>
        <v>64.582841192999993</v>
      </c>
      <c r="J33" s="109">
        <f t="shared" si="5"/>
        <v>64.170370591999998</v>
      </c>
      <c r="K33" s="6">
        <f t="shared" si="5"/>
        <v>63.748712615000002</v>
      </c>
      <c r="L33" s="6">
        <f t="shared" si="5"/>
        <v>63.475815090000005</v>
      </c>
      <c r="M33" s="6">
        <f t="shared" si="5"/>
        <v>62.927803879000002</v>
      </c>
      <c r="N33" s="110">
        <f t="shared" si="5"/>
        <v>62.129715957000002</v>
      </c>
      <c r="O33" s="109">
        <f t="shared" si="5"/>
        <v>61.258194437999997</v>
      </c>
      <c r="P33" s="6">
        <f t="shared" si="5"/>
        <v>60.599606158</v>
      </c>
      <c r="Q33" s="6">
        <f t="shared" si="5"/>
        <v>60.076107528000001</v>
      </c>
      <c r="R33" s="6">
        <f t="shared" si="5"/>
        <v>59.676876185999994</v>
      </c>
      <c r="S33" s="110">
        <f>SUM(S34:S35)</f>
        <v>59.380325417000002</v>
      </c>
      <c r="T33" s="119">
        <f>SUM(T34:T35)</f>
        <v>56.633620781000005</v>
      </c>
      <c r="U33" s="119">
        <f>SUM(U34:U35)</f>
        <v>54.710083337</v>
      </c>
      <c r="V33" s="119">
        <f>SUM(V34:V35)</f>
        <v>53.404190880000002</v>
      </c>
      <c r="W33" s="119">
        <f>SUM(W34:W35)</f>
        <v>52.748634172999999</v>
      </c>
      <c r="X33" s="3"/>
      <c r="Z33" s="211" t="s">
        <v>42</v>
      </c>
      <c r="AA33" s="220">
        <f>(I38+I40)/I36</f>
        <v>8.6413757769188328E-3</v>
      </c>
      <c r="AB33" s="220">
        <f>(S38+S40)/S36</f>
        <v>6.9572056934486346E-3</v>
      </c>
      <c r="AC33" s="221">
        <f>(W38+W40)/W36</f>
        <v>7.0660959969677953E-3</v>
      </c>
      <c r="AE33" s="211" t="s">
        <v>242</v>
      </c>
      <c r="AF33" s="220">
        <f>I34/I33</f>
        <v>0.95161573824753498</v>
      </c>
      <c r="AG33" s="220">
        <f>S34/S33</f>
        <v>0.93912696517548633</v>
      </c>
      <c r="AH33" s="221">
        <f>W34/W33</f>
        <v>0.93651036760466078</v>
      </c>
      <c r="AJ33" s="211" t="s">
        <v>176</v>
      </c>
      <c r="AK33" s="220">
        <f>I46/(I46+I48)</f>
        <v>0.98439656250302654</v>
      </c>
      <c r="AL33" s="220">
        <f>S46/(S46+S48)</f>
        <v>0.97850009739324084</v>
      </c>
      <c r="AM33" s="221">
        <f>W46/(W46+W48)</f>
        <v>0.95693676437533148</v>
      </c>
    </row>
    <row r="34" spans="1:39" x14ac:dyDescent="0.25">
      <c r="A34" s="3"/>
      <c r="B34" s="273"/>
      <c r="C34" s="3" t="s">
        <v>2</v>
      </c>
      <c r="D34" s="18" t="s">
        <v>128</v>
      </c>
      <c r="E34" s="19">
        <f>VLOOKUP($D34,Résultats!$B$2:$AX$476,E$5,FALSE)</f>
        <v>79.990234009999995</v>
      </c>
      <c r="F34" s="19">
        <f>VLOOKUP($D34,Résultats!$B$2:$AX$476,F$5,FALSE)</f>
        <v>68.251547160000001</v>
      </c>
      <c r="G34" s="28">
        <f>VLOOKUP($D34,Résultats!$B$2:$AX$476,G$5,FALSE)</f>
        <v>64.383358329999893</v>
      </c>
      <c r="H34" s="19">
        <f>VLOOKUP($D34,Résultats!$B$2:$AX$476,H$5,FALSE)</f>
        <v>63.070398660000002</v>
      </c>
      <c r="I34" s="111">
        <f>VLOOKUP($D34,Résultats!$B$2:$AX$476,I$5,FALSE)</f>
        <v>61.458048099999999</v>
      </c>
      <c r="J34" s="28">
        <f>VLOOKUP($D34,Résultats!$B$2:$AX$476,J$5,FALSE)</f>
        <v>60.874401390000003</v>
      </c>
      <c r="K34" s="19">
        <f>VLOOKUP($D34,Résultats!$B$2:$AX$476,K$5,FALSE)</f>
        <v>60.28653508</v>
      </c>
      <c r="L34" s="19">
        <f>VLOOKUP($D34,Résultats!$B$2:$AX$476,L$5,FALSE)</f>
        <v>59.843368060000003</v>
      </c>
      <c r="M34" s="19">
        <f>VLOOKUP($D34,Résultats!$B$2:$AX$476,M$5,FALSE)</f>
        <v>59.213084960000003</v>
      </c>
      <c r="N34" s="111">
        <f>VLOOKUP($D34,Résultats!$B$2:$AX$476,N$5,FALSE)</f>
        <v>58.348999880000001</v>
      </c>
      <c r="O34" s="28">
        <f>VLOOKUP($D34,Résultats!$B$2:$AX$476,O$5,FALSE)</f>
        <v>57.530698649999998</v>
      </c>
      <c r="P34" s="19">
        <f>VLOOKUP($D34,Résultats!$B$2:$AX$476,P$5,FALSE)</f>
        <v>56.912380169999999</v>
      </c>
      <c r="Q34" s="19">
        <f>VLOOKUP($D34,Résultats!$B$2:$AX$476,Q$5,FALSE)</f>
        <v>56.420939730000001</v>
      </c>
      <c r="R34" s="19">
        <f>VLOOKUP($D34,Résultats!$B$2:$AX$476,R$5,FALSE)</f>
        <v>56.045110029999996</v>
      </c>
      <c r="S34" s="111">
        <f>VLOOKUP($D34,Résultats!$B$2:$AX$476,S$5,FALSE)</f>
        <v>55.765664800000003</v>
      </c>
      <c r="T34" s="120">
        <f>VLOOKUP($D34,Résultats!$B$2:$AX$476,T$5,FALSE)</f>
        <v>53.201313380000002</v>
      </c>
      <c r="U34" s="120">
        <f>VLOOKUP($D34,Résultats!$B$2:$AX$476,U$5,FALSE)</f>
        <v>51.387575050000002</v>
      </c>
      <c r="V34" s="120">
        <f>VLOOKUP($D34,Résultats!$B$2:$AX$476,V$5,FALSE)</f>
        <v>50.097779889999998</v>
      </c>
      <c r="W34" s="120">
        <f>VLOOKUP($D34,Résultats!$B$2:$AX$476,W$5,FALSE)</f>
        <v>49.399642780000001</v>
      </c>
      <c r="X34" s="3"/>
      <c r="Z34" s="211" t="s">
        <v>171</v>
      </c>
      <c r="AA34" s="220">
        <f>I37/I36</f>
        <v>0.69408091297589325</v>
      </c>
      <c r="AB34" s="220">
        <f>S37/S36</f>
        <v>0.64846858620403269</v>
      </c>
      <c r="AC34" s="221">
        <f>W37/W36</f>
        <v>0.37300389190409333</v>
      </c>
      <c r="AE34" s="213" t="s">
        <v>175</v>
      </c>
      <c r="AF34" s="222">
        <f>I35/I33</f>
        <v>4.8384261752465144E-2</v>
      </c>
      <c r="AG34" s="222">
        <f>S35/S33</f>
        <v>6.0873034824513755E-2</v>
      </c>
      <c r="AH34" s="223">
        <f>W35/W33</f>
        <v>6.3489632395339252E-2</v>
      </c>
      <c r="AJ34" s="213" t="s">
        <v>177</v>
      </c>
      <c r="AK34" s="222">
        <f>I48/(I46+I48)</f>
        <v>1.5603437496973483E-2</v>
      </c>
      <c r="AL34" s="222">
        <f>S48/(S46+S48)</f>
        <v>2.1499902606759096E-2</v>
      </c>
      <c r="AM34" s="223">
        <f>W48/(W46+W48)</f>
        <v>4.3063235624668558E-2</v>
      </c>
    </row>
    <row r="35" spans="1:39" x14ac:dyDescent="0.25">
      <c r="A35" s="3"/>
      <c r="B35" s="274"/>
      <c r="C35" s="7" t="s">
        <v>3</v>
      </c>
      <c r="D35" s="3" t="s">
        <v>129</v>
      </c>
      <c r="E35" s="19">
        <f>VLOOKUP($D35,Résultats!$B$2:$AX$476,E$5,FALSE)</f>
        <v>0.66735271709999999</v>
      </c>
      <c r="F35" s="19">
        <f>VLOOKUP($D35,Résultats!$B$2:$AX$476,F$5,FALSE)</f>
        <v>3.1650174299999998</v>
      </c>
      <c r="G35" s="28">
        <f>VLOOKUP($D35,Résultats!$B$2:$AX$476,G$5,FALSE)</f>
        <v>3.1467324809999999</v>
      </c>
      <c r="H35" s="19">
        <f>VLOOKUP($D35,Résultats!$B$2:$AX$476,H$5,FALSE)</f>
        <v>3.1425013069999999</v>
      </c>
      <c r="I35" s="111">
        <f>VLOOKUP($D35,Résultats!$B$2:$AX$476,I$5,FALSE)</f>
        <v>3.1247930930000001</v>
      </c>
      <c r="J35" s="28">
        <f>VLOOKUP($D35,Résultats!$B$2:$AX$476,J$5,FALSE)</f>
        <v>3.2959692020000002</v>
      </c>
      <c r="K35" s="19">
        <f>VLOOKUP($D35,Résultats!$B$2:$AX$476,K$5,FALSE)</f>
        <v>3.4621775349999999</v>
      </c>
      <c r="L35" s="19">
        <f>VLOOKUP($D35,Résultats!$B$2:$AX$476,L$5,FALSE)</f>
        <v>3.6324470299999998</v>
      </c>
      <c r="M35" s="19">
        <f>VLOOKUP($D35,Résultats!$B$2:$AX$476,M$5,FALSE)</f>
        <v>3.7147189190000001</v>
      </c>
      <c r="N35" s="111">
        <f>VLOOKUP($D35,Résultats!$B$2:$AX$476,N$5,FALSE)</f>
        <v>3.7807160770000001</v>
      </c>
      <c r="O35" s="28">
        <f>VLOOKUP($D35,Résultats!$B$2:$AX$476,O$5,FALSE)</f>
        <v>3.7274957880000001</v>
      </c>
      <c r="P35" s="19">
        <f>VLOOKUP($D35,Résultats!$B$2:$AX$476,P$5,FALSE)</f>
        <v>3.6872259879999998</v>
      </c>
      <c r="Q35" s="19">
        <f>VLOOKUP($D35,Résultats!$B$2:$AX$476,Q$5,FALSE)</f>
        <v>3.6551677979999999</v>
      </c>
      <c r="R35" s="19">
        <f>VLOOKUP($D35,Résultats!$B$2:$AX$476,R$5,FALSE)</f>
        <v>3.6317661559999999</v>
      </c>
      <c r="S35" s="111">
        <f>VLOOKUP($D35,Résultats!$B$2:$AX$476,S$5,FALSE)</f>
        <v>3.6146606170000002</v>
      </c>
      <c r="T35" s="120">
        <f>VLOOKUP($D35,Résultats!$B$2:$AX$476,T$5,FALSE)</f>
        <v>3.4323074010000001</v>
      </c>
      <c r="U35" s="120">
        <f>VLOOKUP($D35,Résultats!$B$2:$AX$476,U$5,FALSE)</f>
        <v>3.3225082869999998</v>
      </c>
      <c r="V35" s="120">
        <f>VLOOKUP($D35,Résultats!$B$2:$AX$476,V$5,FALSE)</f>
        <v>3.3064109899999998</v>
      </c>
      <c r="W35" s="120">
        <f>VLOOKUP($D35,Résultats!$B$2:$AX$476,W$5,FALSE)</f>
        <v>3.3489913929999999</v>
      </c>
      <c r="X35" s="3"/>
      <c r="Z35" s="211" t="s">
        <v>239</v>
      </c>
      <c r="AA35" s="220">
        <f>I43/I36</f>
        <v>0.10258601324094822</v>
      </c>
      <c r="AB35" s="220">
        <f>S43/S36</f>
        <v>0.10222058431564743</v>
      </c>
      <c r="AC35" s="221">
        <f>W43/W36</f>
        <v>9.7911814002509007E-2</v>
      </c>
      <c r="AE35" s="219" t="s">
        <v>238</v>
      </c>
      <c r="AF35" s="224">
        <f>SUM(AF33:AF34)</f>
        <v>1.0000000000000002</v>
      </c>
      <c r="AG35" s="224">
        <f t="shared" ref="AG35:AH35" si="6">SUM(AG33:AG34)</f>
        <v>1</v>
      </c>
      <c r="AH35" s="224">
        <f t="shared" si="6"/>
        <v>1</v>
      </c>
      <c r="AJ35" s="219" t="s">
        <v>238</v>
      </c>
      <c r="AK35" s="224">
        <f>SUM(AK33:AK34)</f>
        <v>1</v>
      </c>
      <c r="AL35" s="224">
        <f t="shared" ref="AL35" si="7">SUM(AL33:AL34)</f>
        <v>0.99999999999999989</v>
      </c>
      <c r="AM35" s="224">
        <f t="shared" ref="AM35" si="8">SUM(AM33:AM34)</f>
        <v>1</v>
      </c>
    </row>
    <row r="36" spans="1:39" x14ac:dyDescent="0.25">
      <c r="A36" s="3"/>
      <c r="B36" s="272" t="s">
        <v>4</v>
      </c>
      <c r="C36" s="5" t="s">
        <v>1</v>
      </c>
      <c r="D36" s="2" t="s">
        <v>114</v>
      </c>
      <c r="E36" s="8">
        <f>SUM(E37:E44)</f>
        <v>37.198910200500002</v>
      </c>
      <c r="F36" s="8">
        <f>SUM(F37:F44)</f>
        <v>38.846415153999999</v>
      </c>
      <c r="G36" s="27">
        <f t="shared" ref="G36:R36" si="9">SUM(G37:G44)</f>
        <v>38.634112817000002</v>
      </c>
      <c r="H36" s="8">
        <f t="shared" si="9"/>
        <v>38.193276576500004</v>
      </c>
      <c r="I36" s="112">
        <f t="shared" si="9"/>
        <v>38.016598060399993</v>
      </c>
      <c r="J36" s="27">
        <f t="shared" si="9"/>
        <v>37.772027497899998</v>
      </c>
      <c r="K36" s="8">
        <f t="shared" si="9"/>
        <v>37.3531976684</v>
      </c>
      <c r="L36" s="8">
        <f t="shared" si="9"/>
        <v>36.817091548599997</v>
      </c>
      <c r="M36" s="8">
        <f t="shared" si="9"/>
        <v>36.638276566400002</v>
      </c>
      <c r="N36" s="112">
        <f t="shared" si="9"/>
        <v>36.728855263300005</v>
      </c>
      <c r="O36" s="27">
        <f t="shared" si="9"/>
        <v>36.946475886600012</v>
      </c>
      <c r="P36" s="8">
        <f t="shared" si="9"/>
        <v>37.318910319899999</v>
      </c>
      <c r="Q36" s="8">
        <f t="shared" si="9"/>
        <v>37.774193230099996</v>
      </c>
      <c r="R36" s="8">
        <f t="shared" si="9"/>
        <v>38.267329768500005</v>
      </c>
      <c r="S36" s="112">
        <f>SUM(S37:S44)</f>
        <v>38.788108946400001</v>
      </c>
      <c r="T36" s="121">
        <f>SUM(T37:T44)</f>
        <v>41.820760381999996</v>
      </c>
      <c r="U36" s="121">
        <f>SUM(U37:U44)</f>
        <v>45.159289483900004</v>
      </c>
      <c r="V36" s="121">
        <f>SUM(V37:V44)</f>
        <v>48.123053982500004</v>
      </c>
      <c r="W36" s="121">
        <f>SUM(W37:W44)</f>
        <v>50.877687771900007</v>
      </c>
      <c r="X36" s="3"/>
      <c r="Z36" s="211" t="s">
        <v>172</v>
      </c>
      <c r="AA36" s="220">
        <f>I42/I36</f>
        <v>3.699823429138259E-2</v>
      </c>
      <c r="AB36" s="220">
        <f>S42/S36</f>
        <v>6.0326902227523439E-2</v>
      </c>
      <c r="AC36" s="221">
        <f>W42/W36</f>
        <v>0.17656228754486361</v>
      </c>
    </row>
    <row r="37" spans="1:39" x14ac:dyDescent="0.25">
      <c r="A37" s="3"/>
      <c r="B37" s="273"/>
      <c r="C37" s="3" t="s">
        <v>5</v>
      </c>
      <c r="D37" s="3" t="s">
        <v>120</v>
      </c>
      <c r="E37" s="19">
        <f>VLOOKUP($D37,Résultats!$B$2:$AX$476,E$5,FALSE)</f>
        <v>29.72058256</v>
      </c>
      <c r="F37" s="19">
        <f>VLOOKUP($D37,Résultats!$B$2:$AX$476,F$5,FALSE)</f>
        <v>30.14656016</v>
      </c>
      <c r="G37" s="28">
        <f>VLOOKUP($D37,Résultats!$B$2:$AX$476,G$5,FALSE)</f>
        <v>28.151735559999999</v>
      </c>
      <c r="H37" s="19">
        <f>VLOOKUP($D37,Résultats!$B$2:$AX$476,H$5,FALSE)</f>
        <v>27.182245810000001</v>
      </c>
      <c r="I37" s="111">
        <f>VLOOKUP($D37,Résultats!$B$2:$AX$476,I$5,FALSE)</f>
        <v>26.38659509</v>
      </c>
      <c r="J37" s="28">
        <f>VLOOKUP($D37,Résultats!$B$2:$AX$476,J$5,FALSE)</f>
        <v>26.178304069999999</v>
      </c>
      <c r="K37" s="19">
        <f>VLOOKUP($D37,Résultats!$B$2:$AX$476,K$5,FALSE)</f>
        <v>25.851500479999999</v>
      </c>
      <c r="L37" s="19">
        <f>VLOOKUP($D37,Résultats!$B$2:$AX$476,L$5,FALSE)</f>
        <v>25.445930730000001</v>
      </c>
      <c r="M37" s="19">
        <f>VLOOKUP($D37,Résultats!$B$2:$AX$476,M$5,FALSE)</f>
        <v>25.232374920000002</v>
      </c>
      <c r="N37" s="111">
        <f>VLOOKUP($D37,Résultats!$B$2:$AX$476,N$5,FALSE)</f>
        <v>25.205647160000002</v>
      </c>
      <c r="O37" s="28">
        <f>VLOOKUP($D37,Résultats!$B$2:$AX$476,O$5,FALSE)</f>
        <v>25.040491240000001</v>
      </c>
      <c r="P37" s="19">
        <f>VLOOKUP($D37,Résultats!$B$2:$AX$476,P$5,FALSE)</f>
        <v>24.98057696</v>
      </c>
      <c r="Q37" s="19">
        <f>VLOOKUP($D37,Résultats!$B$2:$AX$476,Q$5,FALSE)</f>
        <v>24.974461779999999</v>
      </c>
      <c r="R37" s="19">
        <f>VLOOKUP($D37,Résultats!$B$2:$AX$476,R$5,FALSE)</f>
        <v>25.055854799999999</v>
      </c>
      <c r="S37" s="111">
        <f>VLOOKUP($D37,Résultats!$B$2:$AX$476,S$5,FALSE)</f>
        <v>25.15287017</v>
      </c>
      <c r="T37" s="120">
        <f>VLOOKUP($D37,Résultats!$B$2:$AX$476,T$5,FALSE)</f>
        <v>24.311864480000001</v>
      </c>
      <c r="U37" s="120">
        <f>VLOOKUP($D37,Résultats!$B$2:$AX$476,U$5,FALSE)</f>
        <v>23.001579110000002</v>
      </c>
      <c r="V37" s="120">
        <f>VLOOKUP($D37,Résultats!$B$2:$AX$476,V$5,FALSE)</f>
        <v>21.34920172</v>
      </c>
      <c r="W37" s="120">
        <f>VLOOKUP($D37,Résultats!$B$2:$AX$476,W$5,FALSE)</f>
        <v>18.977575550000001</v>
      </c>
      <c r="X37" s="3"/>
      <c r="Z37" s="211" t="s">
        <v>173</v>
      </c>
      <c r="AA37" s="220">
        <f>I41/I36</f>
        <v>8.3952357071226585E-2</v>
      </c>
      <c r="AB37" s="220">
        <f>S41/S36</f>
        <v>0.13922108433959104</v>
      </c>
      <c r="AC37" s="221">
        <f>W41/W36</f>
        <v>0.26336672845813963</v>
      </c>
    </row>
    <row r="38" spans="1:39" x14ac:dyDescent="0.25">
      <c r="A38" s="3"/>
      <c r="B38" s="273"/>
      <c r="C38" s="3" t="s">
        <v>6</v>
      </c>
      <c r="D38" s="3" t="s">
        <v>121</v>
      </c>
      <c r="E38" s="19">
        <f>VLOOKUP($D38,Résultats!$B$2:$AX$476,E$5,FALSE)</f>
        <v>0.38142825489999999</v>
      </c>
      <c r="F38" s="19">
        <f>VLOOKUP($D38,Résultats!$B$2:$AX$476,F$5,FALSE)</f>
        <v>0.23801782160000001</v>
      </c>
      <c r="G38" s="28">
        <f>VLOOKUP($D38,Résultats!$B$2:$AX$476,G$5,FALSE)</f>
        <v>0.16485347980000001</v>
      </c>
      <c r="H38" s="19">
        <f>VLOOKUP($D38,Résultats!$B$2:$AX$476,H$5,FALSE)</f>
        <v>0.13751627159999999</v>
      </c>
      <c r="I38" s="111">
        <f>VLOOKUP($D38,Résultats!$B$2:$AX$476,I$5,FALSE)</f>
        <v>0.11057403089999999</v>
      </c>
      <c r="J38" s="28">
        <f>VLOOKUP($D38,Résultats!$B$2:$AX$476,J$5,FALSE)</f>
        <v>0.17905134410000001</v>
      </c>
      <c r="K38" s="19">
        <f>VLOOKUP($D38,Résultats!$B$2:$AX$476,K$5,FALSE)</f>
        <v>0.24264589249999999</v>
      </c>
      <c r="L38" s="19">
        <f>VLOOKUP($D38,Résultats!$B$2:$AX$476,L$5,FALSE)</f>
        <v>0.30117222719999998</v>
      </c>
      <c r="M38" s="19">
        <f>VLOOKUP($D38,Résultats!$B$2:$AX$476,M$5,FALSE)</f>
        <v>0.25910135179999999</v>
      </c>
      <c r="N38" s="111">
        <f>VLOOKUP($D38,Résultats!$B$2:$AX$476,N$5,FALSE)</f>
        <v>0.21952218430000001</v>
      </c>
      <c r="O38" s="28">
        <f>VLOOKUP($D38,Résultats!$B$2:$AX$476,O$5,FALSE)</f>
        <v>0.2167449115</v>
      </c>
      <c r="P38" s="19">
        <f>VLOOKUP($D38,Résultats!$B$2:$AX$476,P$5,FALSE)</f>
        <v>0.21487995109999999</v>
      </c>
      <c r="Q38" s="19">
        <f>VLOOKUP($D38,Résultats!$B$2:$AX$476,Q$5,FALSE)</f>
        <v>0.2134705274</v>
      </c>
      <c r="R38" s="19">
        <f>VLOOKUP($D38,Résultats!$B$2:$AX$476,R$5,FALSE)</f>
        <v>0.21280314119999999</v>
      </c>
      <c r="S38" s="111">
        <f>VLOOKUP($D38,Résultats!$B$2:$AX$476,S$5,FALSE)</f>
        <v>0.21225450269999999</v>
      </c>
      <c r="T38" s="120">
        <f>VLOOKUP($D38,Résultats!$B$2:$AX$476,T$5,FALSE)</f>
        <v>0.24068711949999999</v>
      </c>
      <c r="U38" s="120">
        <f>VLOOKUP($D38,Résultats!$B$2:$AX$476,U$5,FALSE)</f>
        <v>0.24375706250000001</v>
      </c>
      <c r="V38" s="120">
        <f>VLOOKUP($D38,Résultats!$B$2:$AX$476,V$5,FALSE)</f>
        <v>0.27193426259999998</v>
      </c>
      <c r="W38" s="120">
        <f>VLOOKUP($D38,Résultats!$B$2:$AX$476,W$5,FALSE)</f>
        <v>0.28678696739999998</v>
      </c>
      <c r="X38" s="3"/>
      <c r="Z38" s="213" t="s">
        <v>174</v>
      </c>
      <c r="AA38" s="222">
        <f>(I39+I44)/I36</f>
        <v>7.3741106643630691E-2</v>
      </c>
      <c r="AB38" s="222">
        <f>(S39+S44)/S36</f>
        <v>4.2805637219756762E-2</v>
      </c>
      <c r="AC38" s="223">
        <f>(W39+W44)/W36</f>
        <v>8.2089182093426541E-2</v>
      </c>
    </row>
    <row r="39" spans="1:39" x14ac:dyDescent="0.25">
      <c r="A39" s="3"/>
      <c r="B39" s="273"/>
      <c r="C39" s="3" t="s">
        <v>7</v>
      </c>
      <c r="D39" s="3" t="s">
        <v>122</v>
      </c>
      <c r="E39" s="19">
        <f>VLOOKUP($D39,Résultats!$B$2:$AX$476,E$5,FALSE)</f>
        <v>1.5232610900000001</v>
      </c>
      <c r="F39" s="19">
        <f>VLOOKUP($D39,Résultats!$B$2:$AX$476,F$5,FALSE)</f>
        <v>1.5654371789999999</v>
      </c>
      <c r="G39" s="28">
        <f>VLOOKUP($D39,Résultats!$B$2:$AX$476,G$5,FALSE)</f>
        <v>2.0313206300000002</v>
      </c>
      <c r="H39" s="19">
        <f>VLOOKUP($D39,Résultats!$B$2:$AX$476,H$5,FALSE)</f>
        <v>2.176202102</v>
      </c>
      <c r="I39" s="111">
        <f>VLOOKUP($D39,Résultats!$B$2:$AX$476,I$5,FALSE)</f>
        <v>2.3398065469999998</v>
      </c>
      <c r="J39" s="28">
        <f>VLOOKUP($D39,Résultats!$B$2:$AX$476,J$5,FALSE)</f>
        <v>1.767075975</v>
      </c>
      <c r="K39" s="19">
        <f>VLOOKUP($D39,Résultats!$B$2:$AX$476,K$5,FALSE)</f>
        <v>1.2188912780000001</v>
      </c>
      <c r="L39" s="19">
        <f>VLOOKUP($D39,Résultats!$B$2:$AX$476,L$5,FALSE)</f>
        <v>0.7015902503</v>
      </c>
      <c r="M39" s="19">
        <f>VLOOKUP($D39,Résultats!$B$2:$AX$476,M$5,FALSE)</f>
        <v>0.66879176549999997</v>
      </c>
      <c r="N39" s="111">
        <f>VLOOKUP($D39,Résultats!$B$2:$AX$476,N$5,FALSE)</f>
        <v>0.64133532439999996</v>
      </c>
      <c r="O39" s="28">
        <f>VLOOKUP($D39,Résultats!$B$2:$AX$476,O$5,FALSE)</f>
        <v>0.63797707950000004</v>
      </c>
      <c r="P39" s="19">
        <f>VLOOKUP($D39,Résultats!$B$2:$AX$476,P$5,FALSE)</f>
        <v>0.63729930180000005</v>
      </c>
      <c r="Q39" s="19">
        <f>VLOOKUP($D39,Résultats!$B$2:$AX$476,Q$5,FALSE)</f>
        <v>0.6379985977</v>
      </c>
      <c r="R39" s="19">
        <f>VLOOKUP($D39,Résultats!$B$2:$AX$476,R$5,FALSE)</f>
        <v>0.64091519100000005</v>
      </c>
      <c r="S39" s="111">
        <f>VLOOKUP($D39,Résultats!$B$2:$AX$476,S$5,FALSE)</f>
        <v>0.64423995599999995</v>
      </c>
      <c r="T39" s="120">
        <f>VLOOKUP($D39,Résultats!$B$2:$AX$476,T$5,FALSE)</f>
        <v>0.69116604500000001</v>
      </c>
      <c r="U39" s="120">
        <f>VLOOKUP($D39,Résultats!$B$2:$AX$476,U$5,FALSE)</f>
        <v>0.74183422519999997</v>
      </c>
      <c r="V39" s="120">
        <f>VLOOKUP($D39,Résultats!$B$2:$AX$476,V$5,FALSE)</f>
        <v>0.78582040460000002</v>
      </c>
      <c r="W39" s="120">
        <f>VLOOKUP($D39,Résultats!$B$2:$AX$476,W$5,FALSE)</f>
        <v>2.3099026149999999</v>
      </c>
      <c r="X39" s="3"/>
      <c r="Z39" s="219" t="s">
        <v>238</v>
      </c>
      <c r="AA39" s="224">
        <f>SUM(AA33:AA38)</f>
        <v>1.0000000000000002</v>
      </c>
      <c r="AB39" s="224">
        <f t="shared" ref="AB39:AC39" si="10">SUM(AB33:AB38)</f>
        <v>0.99999999999999989</v>
      </c>
      <c r="AC39" s="224">
        <f t="shared" si="10"/>
        <v>0.99999999999999989</v>
      </c>
      <c r="AJ39" s="219"/>
      <c r="AK39" s="224"/>
      <c r="AL39" s="224"/>
      <c r="AM39" s="224"/>
    </row>
    <row r="40" spans="1:39" x14ac:dyDescent="0.25">
      <c r="A40" s="3"/>
      <c r="B40" s="273"/>
      <c r="C40" s="3" t="s">
        <v>8</v>
      </c>
      <c r="D40" s="3" t="s">
        <v>123</v>
      </c>
      <c r="E40" s="19">
        <f>VLOOKUP($D40,Résultats!$B$2:$AX$476,E$5,FALSE)</f>
        <v>1.5198896879999999</v>
      </c>
      <c r="F40" s="19">
        <f>VLOOKUP($D40,Résultats!$B$2:$AX$476,F$5,FALSE)</f>
        <v>0.73380929559999997</v>
      </c>
      <c r="G40" s="28">
        <f>VLOOKUP($D40,Résultats!$B$2:$AX$476,G$5,FALSE)</f>
        <v>0.43602827729999999</v>
      </c>
      <c r="H40" s="19">
        <f>VLOOKUP($D40,Résultats!$B$2:$AX$476,H$5,FALSE)</f>
        <v>0.32699091270000002</v>
      </c>
      <c r="I40" s="111">
        <f>VLOOKUP($D40,Résultats!$B$2:$AX$476,I$5,FALSE)</f>
        <v>0.2179416787</v>
      </c>
      <c r="J40" s="28">
        <f>VLOOKUP($D40,Résultats!$B$2:$AX$476,J$5,FALSE)</f>
        <v>0.17696607289999999</v>
      </c>
      <c r="K40" s="19">
        <f>VLOOKUP($D40,Résultats!$B$2:$AX$476,K$5,FALSE)</f>
        <v>0.13749434790000001</v>
      </c>
      <c r="L40" s="19">
        <f>VLOOKUP($D40,Résultats!$B$2:$AX$476,L$5,FALSE)</f>
        <v>0.10005404330000001</v>
      </c>
      <c r="M40" s="19">
        <f>VLOOKUP($D40,Résultats!$B$2:$AX$476,M$5,FALSE)</f>
        <v>7.8308095800000005E-2</v>
      </c>
      <c r="N40" s="111">
        <f>VLOOKUP($D40,Résultats!$B$2:$AX$476,N$5,FALSE)</f>
        <v>5.7445034700000001E-2</v>
      </c>
      <c r="O40" s="28">
        <f>VLOOKUP($D40,Résultats!$B$2:$AX$476,O$5,FALSE)</f>
        <v>5.7123996199999999E-2</v>
      </c>
      <c r="P40" s="19">
        <f>VLOOKUP($D40,Résultats!$B$2:$AX$476,P$5,FALSE)</f>
        <v>5.7042985300000001E-2</v>
      </c>
      <c r="Q40" s="19">
        <f>VLOOKUP($D40,Résultats!$B$2:$AX$476,Q$5,FALSE)</f>
        <v>5.7085123600000003E-2</v>
      </c>
      <c r="R40" s="19">
        <f>VLOOKUP($D40,Résultats!$B$2:$AX$476,R$5,FALSE)</f>
        <v>5.73255872E-2</v>
      </c>
      <c r="S40" s="111">
        <f>VLOOKUP($D40,Résultats!$B$2:$AX$476,S$5,FALSE)</f>
        <v>5.76023497E-2</v>
      </c>
      <c r="T40" s="120">
        <f>VLOOKUP($D40,Résultats!$B$2:$AX$476,T$5,FALSE)</f>
        <v>6.1721288499999999E-2</v>
      </c>
      <c r="U40" s="120">
        <f>VLOOKUP($D40,Résultats!$B$2:$AX$476,U$5,FALSE)</f>
        <v>6.6231326199999996E-2</v>
      </c>
      <c r="V40" s="120">
        <f>VLOOKUP($D40,Résultats!$B$2:$AX$476,V$5,FALSE)</f>
        <v>7.0144344299999994E-2</v>
      </c>
      <c r="W40" s="120">
        <f>VLOOKUP($D40,Résultats!$B$2:$AX$476,W$5,FALSE)</f>
        <v>7.2719658500000006E-2</v>
      </c>
      <c r="X40" s="3"/>
    </row>
    <row r="41" spans="1:39" x14ac:dyDescent="0.25">
      <c r="A41" s="3"/>
      <c r="B41" s="273"/>
      <c r="C41" s="3" t="s">
        <v>9</v>
      </c>
      <c r="D41" s="3" t="s">
        <v>124</v>
      </c>
      <c r="E41" s="19">
        <f>VLOOKUP($D41,Résultats!$B$2:$AX$476,E$5,FALSE)</f>
        <v>0.3070657054</v>
      </c>
      <c r="F41" s="19">
        <f>VLOOKUP($D41,Résultats!$B$2:$AX$476,F$5,FALSE)</f>
        <v>2.0763106370000002</v>
      </c>
      <c r="G41" s="28">
        <f>VLOOKUP($D41,Résultats!$B$2:$AX$476,G$5,FALSE)</f>
        <v>2.7460290089999999</v>
      </c>
      <c r="H41" s="19">
        <f>VLOOKUP($D41,Résultats!$B$2:$AX$476,H$5,FALSE)</f>
        <v>2.955948501</v>
      </c>
      <c r="I41" s="111">
        <f>VLOOKUP($D41,Résultats!$B$2:$AX$476,I$5,FALSE)</f>
        <v>3.191583015</v>
      </c>
      <c r="J41" s="28">
        <f>VLOOKUP($D41,Résultats!$B$2:$AX$476,J$5,FALSE)</f>
        <v>3.3299624689999998</v>
      </c>
      <c r="K41" s="19">
        <f>VLOOKUP($D41,Résultats!$B$2:$AX$476,K$5,FALSE)</f>
        <v>3.4436618870000002</v>
      </c>
      <c r="L41" s="19">
        <f>VLOOKUP($D41,Résultats!$B$2:$AX$476,L$5,FALSE)</f>
        <v>3.5366585189999999</v>
      </c>
      <c r="M41" s="19">
        <f>VLOOKUP($D41,Résultats!$B$2:$AX$476,M$5,FALSE)</f>
        <v>3.8209283080000001</v>
      </c>
      <c r="N41" s="111">
        <f>VLOOKUP($D41,Résultats!$B$2:$AX$476,N$5,FALSE)</f>
        <v>4.1289381599999997</v>
      </c>
      <c r="O41" s="28">
        <f>VLOOKUP($D41,Résultats!$B$2:$AX$476,O$5,FALSE)</f>
        <v>4.3914181159999996</v>
      </c>
      <c r="P41" s="19">
        <f>VLOOKUP($D41,Résultats!$B$2:$AX$476,P$5,FALSE)</f>
        <v>4.6720595390000002</v>
      </c>
      <c r="Q41" s="19">
        <f>VLOOKUP($D41,Résultats!$B$2:$AX$476,Q$5,FALSE)</f>
        <v>4.9643278640000004</v>
      </c>
      <c r="R41" s="19">
        <f>VLOOKUP($D41,Résultats!$B$2:$AX$476,R$5,FALSE)</f>
        <v>5.1795928250000003</v>
      </c>
      <c r="S41" s="111">
        <f>VLOOKUP($D41,Résultats!$B$2:$AX$476,S$5,FALSE)</f>
        <v>5.4001225870000003</v>
      </c>
      <c r="T41" s="120">
        <f>VLOOKUP($D41,Résultats!$B$2:$AX$476,T$5,FALSE)</f>
        <v>7.1822228289999996</v>
      </c>
      <c r="U41" s="120">
        <f>VLOOKUP($D41,Résultats!$B$2:$AX$476,U$5,FALSE)</f>
        <v>9.2048248049999994</v>
      </c>
      <c r="V41" s="120">
        <f>VLOOKUP($D41,Résultats!$B$2:$AX$476,V$5,FALSE)</f>
        <v>11.334385510000001</v>
      </c>
      <c r="W41" s="120">
        <f>VLOOKUP($D41,Résultats!$B$2:$AX$476,W$5,FALSE)</f>
        <v>13.399490180000001</v>
      </c>
      <c r="X41" s="3"/>
    </row>
    <row r="42" spans="1:39" x14ac:dyDescent="0.25">
      <c r="A42" s="3"/>
      <c r="B42" s="273"/>
      <c r="C42" s="3" t="s">
        <v>10</v>
      </c>
      <c r="D42" s="3" t="s">
        <v>125</v>
      </c>
      <c r="E42" s="19">
        <f>VLOOKUP($D42,Résultats!$B$2:$AX$476,E$5,FALSE)</f>
        <v>6.9089783700000004E-2</v>
      </c>
      <c r="F42" s="19">
        <f>VLOOKUP($D42,Résultats!$B$2:$AX$476,F$5,FALSE)</f>
        <v>0.91504074550000003</v>
      </c>
      <c r="G42" s="28">
        <f>VLOOKUP($D42,Résultats!$B$2:$AX$476,G$5,FALSE)</f>
        <v>1.210189067</v>
      </c>
      <c r="H42" s="19">
        <f>VLOOKUP($D42,Résultats!$B$2:$AX$476,H$5,FALSE)</f>
        <v>1.3027016629999999</v>
      </c>
      <c r="I42" s="111">
        <f>VLOOKUP($D42,Résultats!$B$2:$AX$476,I$5,FALSE)</f>
        <v>1.4065470019999999</v>
      </c>
      <c r="J42" s="28">
        <f>VLOOKUP($D42,Résultats!$B$2:$AX$476,J$5,FALSE)</f>
        <v>1.4675315369999999</v>
      </c>
      <c r="K42" s="19">
        <f>VLOOKUP($D42,Résultats!$B$2:$AX$476,K$5,FALSE)</f>
        <v>1.5176394529999999</v>
      </c>
      <c r="L42" s="19">
        <f>VLOOKUP($D42,Résultats!$B$2:$AX$476,L$5,FALSE)</f>
        <v>1.558623546</v>
      </c>
      <c r="M42" s="19">
        <f>VLOOKUP($D42,Résultats!$B$2:$AX$476,M$5,FALSE)</f>
        <v>1.616641279</v>
      </c>
      <c r="N42" s="111">
        <f>VLOOKUP($D42,Résultats!$B$2:$AX$476,N$5,FALSE)</f>
        <v>1.68559842</v>
      </c>
      <c r="O42" s="28">
        <f>VLOOKUP($D42,Résultats!$B$2:$AX$476,O$5,FALSE)</f>
        <v>1.8041315959999999</v>
      </c>
      <c r="P42" s="19">
        <f>VLOOKUP($D42,Résultats!$B$2:$AX$476,P$5,FALSE)</f>
        <v>1.9301152399999999</v>
      </c>
      <c r="Q42" s="19">
        <f>VLOOKUP($D42,Résultats!$B$2:$AX$476,Q$5,FALSE)</f>
        <v>2.0609560409999998</v>
      </c>
      <c r="R42" s="19">
        <f>VLOOKUP($D42,Résultats!$B$2:$AX$476,R$5,FALSE)</f>
        <v>2.1991038459999999</v>
      </c>
      <c r="S42" s="111">
        <f>VLOOKUP($D42,Résultats!$B$2:$AX$476,S$5,FALSE)</f>
        <v>2.339966456</v>
      </c>
      <c r="T42" s="120">
        <f>VLOOKUP($D42,Résultats!$B$2:$AX$476,T$5,FALSE)</f>
        <v>3.9619345909999999</v>
      </c>
      <c r="U42" s="120">
        <f>VLOOKUP($D42,Résultats!$B$2:$AX$476,U$5,FALSE)</f>
        <v>5.8098101209999999</v>
      </c>
      <c r="V42" s="120">
        <f>VLOOKUP($D42,Résultats!$B$2:$AX$476,V$5,FALSE)</f>
        <v>7.801600262</v>
      </c>
      <c r="W42" s="120">
        <f>VLOOKUP($D42,Résultats!$B$2:$AX$476,W$5,FALSE)</f>
        <v>8.9830809380000005</v>
      </c>
      <c r="X42" s="3"/>
    </row>
    <row r="43" spans="1:39" x14ac:dyDescent="0.25">
      <c r="A43" s="3"/>
      <c r="B43" s="273"/>
      <c r="C43" s="3" t="s">
        <v>11</v>
      </c>
      <c r="D43" s="3" t="s">
        <v>126</v>
      </c>
      <c r="E43" s="19">
        <f>VLOOKUP($D43,Résultats!$B$2:$AX$476,E$5,FALSE)</f>
        <v>3.4538545680000001</v>
      </c>
      <c r="F43" s="19">
        <f>VLOOKUP($D43,Résultats!$B$2:$AX$476,F$5,FALSE)</f>
        <v>2.5371584309999999</v>
      </c>
      <c r="G43" s="28">
        <f>VLOOKUP($D43,Résultats!$B$2:$AX$476,G$5,FALSE)</f>
        <v>3.3555242299999999</v>
      </c>
      <c r="H43" s="19">
        <f>VLOOKUP($D43,Résultats!$B$2:$AX$476,H$5,FALSE)</f>
        <v>3.6120364290000002</v>
      </c>
      <c r="I43" s="111">
        <f>VLOOKUP($D43,Résultats!$B$2:$AX$476,I$5,FALSE)</f>
        <v>3.899971232</v>
      </c>
      <c r="J43" s="28">
        <f>VLOOKUP($D43,Résultats!$B$2:$AX$476,J$5,FALSE)</f>
        <v>4.0690647159999997</v>
      </c>
      <c r="K43" s="19">
        <f>VLOOKUP($D43,Résultats!$B$2:$AX$476,K$5,FALSE)</f>
        <v>4.2080003020000003</v>
      </c>
      <c r="L43" s="19">
        <f>VLOOKUP($D43,Résultats!$B$2:$AX$476,L$5,FALSE)</f>
        <v>4.3216380140000004</v>
      </c>
      <c r="M43" s="19">
        <f>VLOOKUP($D43,Résultats!$B$2:$AX$476,M$5,FALSE)</f>
        <v>4.1217101810000001</v>
      </c>
      <c r="N43" s="111">
        <f>VLOOKUP($D43,Résultats!$B$2:$AX$476,N$5,FALSE)</f>
        <v>3.9546732150000001</v>
      </c>
      <c r="O43" s="28">
        <f>VLOOKUP($D43,Résultats!$B$2:$AX$476,O$5,FALSE)</f>
        <v>3.932174678</v>
      </c>
      <c r="P43" s="19">
        <f>VLOOKUP($D43,Résultats!$B$2:$AX$476,P$5,FALSE)</f>
        <v>3.9261990349999998</v>
      </c>
      <c r="Q43" s="19">
        <f>VLOOKUP($D43,Résultats!$B$2:$AX$476,Q$5,FALSE)</f>
        <v>3.9286974529999998</v>
      </c>
      <c r="R43" s="19">
        <f>VLOOKUP($D43,Résultats!$B$2:$AX$476,R$5,FALSE)</f>
        <v>3.9455694779999999</v>
      </c>
      <c r="S43" s="111">
        <f>VLOOKUP($D43,Résultats!$B$2:$AX$476,S$5,FALSE)</f>
        <v>3.9649431609999999</v>
      </c>
      <c r="T43" s="120">
        <f>VLOOKUP($D43,Résultats!$B$2:$AX$476,T$5,FALSE)</f>
        <v>4.2399650879999999</v>
      </c>
      <c r="U43" s="120">
        <f>VLOOKUP($D43,Résultats!$B$2:$AX$476,U$5,FALSE)</f>
        <v>4.543569454</v>
      </c>
      <c r="V43" s="120">
        <f>VLOOKUP($D43,Résultats!$B$2:$AX$476,V$5,FALSE)</f>
        <v>4.807046626</v>
      </c>
      <c r="W43" s="120">
        <f>VLOOKUP($D43,Résultats!$B$2:$AX$476,W$5,FALSE)</f>
        <v>4.981526702</v>
      </c>
      <c r="X43" s="3"/>
    </row>
    <row r="44" spans="1:39" x14ac:dyDescent="0.25">
      <c r="A44" s="3"/>
      <c r="B44" s="274"/>
      <c r="C44" s="7" t="s">
        <v>12</v>
      </c>
      <c r="D44" s="3" t="s">
        <v>127</v>
      </c>
      <c r="E44" s="20">
        <f>VLOOKUP($D44,Résultats!$B$2:$AX$476,E$5,FALSE)</f>
        <v>0.22373855049999999</v>
      </c>
      <c r="F44" s="20">
        <f>VLOOKUP($D44,Résultats!$B$2:$AX$476,F$5,FALSE)</f>
        <v>0.63408088429999998</v>
      </c>
      <c r="G44" s="113">
        <f>VLOOKUP($D44,Résultats!$B$2:$AX$476,G$5,FALSE)</f>
        <v>0.53843256390000005</v>
      </c>
      <c r="H44" s="20">
        <f>VLOOKUP($D44,Résultats!$B$2:$AX$476,H$5,FALSE)</f>
        <v>0.49963488719999999</v>
      </c>
      <c r="I44" s="114">
        <f>VLOOKUP($D44,Résultats!$B$2:$AX$476,I$5,FALSE)</f>
        <v>0.46357946480000001</v>
      </c>
      <c r="J44" s="113">
        <f>VLOOKUP($D44,Résultats!$B$2:$AX$476,J$5,FALSE)</f>
        <v>0.60407131390000002</v>
      </c>
      <c r="K44" s="20">
        <f>VLOOKUP($D44,Résultats!$B$2:$AX$476,K$5,FALSE)</f>
        <v>0.733364028</v>
      </c>
      <c r="L44" s="20">
        <f>VLOOKUP($D44,Résultats!$B$2:$AX$476,L$5,FALSE)</f>
        <v>0.85142421879999997</v>
      </c>
      <c r="M44" s="20">
        <f>VLOOKUP($D44,Résultats!$B$2:$AX$476,M$5,FALSE)</f>
        <v>0.84042066530000004</v>
      </c>
      <c r="N44" s="114">
        <f>VLOOKUP($D44,Résultats!$B$2:$AX$476,N$5,FALSE)</f>
        <v>0.83569576489999997</v>
      </c>
      <c r="O44" s="113">
        <f>VLOOKUP($D44,Résultats!$B$2:$AX$476,O$5,FALSE)</f>
        <v>0.86641426939999999</v>
      </c>
      <c r="P44" s="20">
        <f>VLOOKUP($D44,Résultats!$B$2:$AX$476,P$5,FALSE)</f>
        <v>0.90073730770000004</v>
      </c>
      <c r="Q44" s="20">
        <f>VLOOKUP($D44,Résultats!$B$2:$AX$476,Q$5,FALSE)</f>
        <v>0.93719584339999995</v>
      </c>
      <c r="R44" s="20">
        <f>VLOOKUP($D44,Résultats!$B$2:$AX$476,R$5,FALSE)</f>
        <v>0.97616490010000001</v>
      </c>
      <c r="S44" s="114">
        <f>VLOOKUP($D44,Résultats!$B$2:$AX$476,S$5,FALSE)</f>
        <v>1.0161097640000001</v>
      </c>
      <c r="T44" s="122">
        <f>VLOOKUP($D44,Résultats!$B$2:$AX$476,T$5,FALSE)</f>
        <v>1.1311989410000001</v>
      </c>
      <c r="U44" s="122">
        <f>VLOOKUP($D44,Résultats!$B$2:$AX$476,U$5,FALSE)</f>
        <v>1.5476833800000001</v>
      </c>
      <c r="V44" s="122">
        <f>VLOOKUP($D44,Résultats!$B$2:$AX$476,V$5,FALSE)</f>
        <v>1.702920853</v>
      </c>
      <c r="W44" s="122">
        <f>VLOOKUP($D44,Résultats!$B$2:$AX$476,W$5,FALSE)</f>
        <v>1.8666051610000001</v>
      </c>
      <c r="X44" s="3"/>
    </row>
    <row r="45" spans="1:39" x14ac:dyDescent="0.25">
      <c r="A45" s="3"/>
      <c r="B45" s="272" t="s">
        <v>163</v>
      </c>
      <c r="C45" s="5" t="s">
        <v>1</v>
      </c>
      <c r="D45" s="2" t="s">
        <v>115</v>
      </c>
      <c r="E45" s="6">
        <f>SUM(E46:E51)</f>
        <v>37.3719999327</v>
      </c>
      <c r="F45" s="6">
        <f>SUM(F46:F51)</f>
        <v>35.020382240700002</v>
      </c>
      <c r="G45" s="109">
        <f t="shared" ref="G45:R45" si="11">SUM(G46:G51)</f>
        <v>34.334187063000002</v>
      </c>
      <c r="H45" s="6">
        <f t="shared" si="11"/>
        <v>33.315965040199998</v>
      </c>
      <c r="I45" s="110">
        <f t="shared" si="11"/>
        <v>32.451368564700005</v>
      </c>
      <c r="J45" s="109">
        <f t="shared" si="11"/>
        <v>31.962917758099998</v>
      </c>
      <c r="K45" s="6">
        <f t="shared" si="11"/>
        <v>31.8272017647</v>
      </c>
      <c r="L45" s="6">
        <f t="shared" si="11"/>
        <v>31.8261604938</v>
      </c>
      <c r="M45" s="6">
        <f t="shared" si="11"/>
        <v>31.686898041799999</v>
      </c>
      <c r="N45" s="110">
        <f t="shared" si="11"/>
        <v>31.5815684809</v>
      </c>
      <c r="O45" s="109">
        <f t="shared" si="11"/>
        <v>31.702897689700002</v>
      </c>
      <c r="P45" s="6">
        <f t="shared" si="11"/>
        <v>31.820840660199998</v>
      </c>
      <c r="Q45" s="6">
        <f t="shared" si="11"/>
        <v>31.910810179099997</v>
      </c>
      <c r="R45" s="6">
        <f t="shared" si="11"/>
        <v>32.0051020103</v>
      </c>
      <c r="S45" s="110">
        <f>SUM(S46:S51)</f>
        <v>32.117933164900002</v>
      </c>
      <c r="T45" s="119">
        <f>SUM(T46:T51)</f>
        <v>32.471025371399996</v>
      </c>
      <c r="U45" s="119">
        <f>SUM(U46:U51)</f>
        <v>33.121106154900005</v>
      </c>
      <c r="V45" s="119">
        <f>SUM(V46:V51)</f>
        <v>33.023916226600001</v>
      </c>
      <c r="W45" s="119">
        <f>SUM(W46:W51)</f>
        <v>32.664347765300001</v>
      </c>
      <c r="X45" s="3"/>
    </row>
    <row r="46" spans="1:39" x14ac:dyDescent="0.25">
      <c r="A46" s="3"/>
      <c r="B46" s="273"/>
      <c r="C46" s="3" t="s">
        <v>13</v>
      </c>
      <c r="D46" s="3" t="s">
        <v>130</v>
      </c>
      <c r="E46" s="19">
        <f>VLOOKUP($D46,Résultats!$B$2:$AX$476,E$5,FALSE)</f>
        <v>34.363901800000001</v>
      </c>
      <c r="F46" s="19">
        <f>VLOOKUP($D46,Résultats!$B$2:$AX$476,F$5,FALSE)</f>
        <v>24.486950669999999</v>
      </c>
      <c r="G46" s="28">
        <f>VLOOKUP($D46,Résultats!$B$2:$AX$476,G$5,FALSE)</f>
        <v>23.701764560000001</v>
      </c>
      <c r="H46" s="19">
        <f>VLOOKUP($D46,Résultats!$B$2:$AX$476,H$5,FALSE)</f>
        <v>22.900439720000001</v>
      </c>
      <c r="I46" s="111">
        <f>VLOOKUP($D46,Résultats!$B$2:$AX$476,I$5,FALSE)</f>
        <v>22.21044732</v>
      </c>
      <c r="J46" s="28">
        <f>VLOOKUP($D46,Résultats!$B$2:$AX$476,J$5,FALSE)</f>
        <v>21.775874909999999</v>
      </c>
      <c r="K46" s="19">
        <f>VLOOKUP($D46,Résultats!$B$2:$AX$476,K$5,FALSE)</f>
        <v>21.585594480000001</v>
      </c>
      <c r="L46" s="19">
        <f>VLOOKUP($D46,Résultats!$B$2:$AX$476,L$5,FALSE)</f>
        <v>21.489032460000001</v>
      </c>
      <c r="M46" s="19">
        <f>VLOOKUP($D46,Résultats!$B$2:$AX$476,M$5,FALSE)</f>
        <v>21.175204789999999</v>
      </c>
      <c r="N46" s="111">
        <f>VLOOKUP($D46,Résultats!$B$2:$AX$476,N$5,FALSE)</f>
        <v>20.882768259999999</v>
      </c>
      <c r="O46" s="28">
        <f>VLOOKUP($D46,Résultats!$B$2:$AX$476,O$5,FALSE)</f>
        <v>20.74753179</v>
      </c>
      <c r="P46" s="19">
        <f>VLOOKUP($D46,Résultats!$B$2:$AX$476,P$5,FALSE)</f>
        <v>20.608117839999998</v>
      </c>
      <c r="Q46" s="19">
        <f>VLOOKUP($D46,Résultats!$B$2:$AX$476,Q$5,FALSE)</f>
        <v>20.448835259999999</v>
      </c>
      <c r="R46" s="19">
        <f>VLOOKUP($D46,Résultats!$B$2:$AX$476,R$5,FALSE)</f>
        <v>20.28517978</v>
      </c>
      <c r="S46" s="111">
        <f>VLOOKUP($D46,Résultats!$B$2:$AX$476,S$5,FALSE)</f>
        <v>20.131573209999999</v>
      </c>
      <c r="T46" s="120">
        <f>VLOOKUP($D46,Résultats!$B$2:$AX$476,T$5,FALSE)</f>
        <v>19.369894469999998</v>
      </c>
      <c r="U46" s="120">
        <f>VLOOKUP($D46,Résultats!$B$2:$AX$476,U$5,FALSE)</f>
        <v>19.303042380000001</v>
      </c>
      <c r="V46" s="120">
        <f>VLOOKUP($D46,Résultats!$B$2:$AX$476,V$5,FALSE)</f>
        <v>18.670163460000001</v>
      </c>
      <c r="W46" s="120">
        <f>VLOOKUP($D46,Résultats!$B$2:$AX$476,W$5,FALSE)</f>
        <v>17.87886679</v>
      </c>
      <c r="X46" s="3"/>
    </row>
    <row r="47" spans="1:39" x14ac:dyDescent="0.25">
      <c r="A47" s="3"/>
      <c r="B47" s="273"/>
      <c r="C47" s="3" t="s">
        <v>14</v>
      </c>
      <c r="D47" s="3" t="s">
        <v>131</v>
      </c>
      <c r="E47" s="19">
        <f>VLOOKUP($D47,Résultats!$B$2:$AX$476,E$5,FALSE)</f>
        <v>1.608608627</v>
      </c>
      <c r="F47" s="19">
        <f>VLOOKUP($D47,Résultats!$B$2:$AX$476,F$5,FALSE)</f>
        <v>6.4227475160000003</v>
      </c>
      <c r="G47" s="28">
        <f>VLOOKUP($D47,Résultats!$B$2:$AX$476,G$5,FALSE)</f>
        <v>6.5152727759999998</v>
      </c>
      <c r="H47" s="19">
        <f>VLOOKUP($D47,Résultats!$B$2:$AX$476,H$5,FALSE)</f>
        <v>6.3924324969999997</v>
      </c>
      <c r="I47" s="111">
        <f>VLOOKUP($D47,Résultats!$B$2:$AX$476,I$5,FALSE)</f>
        <v>6.2949680949999998</v>
      </c>
      <c r="J47" s="28">
        <f>VLOOKUP($D47,Résultats!$B$2:$AX$476,J$5,FALSE)</f>
        <v>6.4014483689999997</v>
      </c>
      <c r="K47" s="19">
        <f>VLOOKUP($D47,Résultats!$B$2:$AX$476,K$5,FALSE)</f>
        <v>6.5705880069999996</v>
      </c>
      <c r="L47" s="19">
        <f>VLOOKUP($D47,Résultats!$B$2:$AX$476,L$5,FALSE)</f>
        <v>6.7627533</v>
      </c>
      <c r="M47" s="19">
        <f>VLOOKUP($D47,Résultats!$B$2:$AX$476,M$5,FALSE)</f>
        <v>6.754210176</v>
      </c>
      <c r="N47" s="111">
        <f>VLOOKUP($D47,Résultats!$B$2:$AX$476,N$5,FALSE)</f>
        <v>6.7530230619999996</v>
      </c>
      <c r="O47" s="28">
        <f>VLOOKUP($D47,Résultats!$B$2:$AX$476,O$5,FALSE)</f>
        <v>6.862576346</v>
      </c>
      <c r="P47" s="19">
        <f>VLOOKUP($D47,Résultats!$B$2:$AX$476,P$5,FALSE)</f>
        <v>6.9721577410000002</v>
      </c>
      <c r="Q47" s="19">
        <f>VLOOKUP($D47,Résultats!$B$2:$AX$476,Q$5,FALSE)</f>
        <v>7.0762898989999998</v>
      </c>
      <c r="R47" s="19">
        <f>VLOOKUP($D47,Résultats!$B$2:$AX$476,R$5,FALSE)</f>
        <v>7.1825270899999998</v>
      </c>
      <c r="S47" s="111">
        <f>VLOOKUP($D47,Résultats!$B$2:$AX$476,S$5,FALSE)</f>
        <v>7.2935727669999997</v>
      </c>
      <c r="T47" s="120">
        <f>VLOOKUP($D47,Résultats!$B$2:$AX$476,T$5,FALSE)</f>
        <v>7.8315074859999996</v>
      </c>
      <c r="U47" s="120">
        <f>VLOOKUP($D47,Résultats!$B$2:$AX$476,U$5,FALSE)</f>
        <v>8.0714149430000006</v>
      </c>
      <c r="V47" s="120">
        <f>VLOOKUP($D47,Résultats!$B$2:$AX$476,V$5,FALSE)</f>
        <v>8.2229296349999998</v>
      </c>
      <c r="W47" s="120">
        <f>VLOOKUP($D47,Résultats!$B$2:$AX$476,W$5,FALSE)</f>
        <v>8.1407632989999996</v>
      </c>
      <c r="X47" s="3"/>
    </row>
    <row r="48" spans="1:39" x14ac:dyDescent="0.25">
      <c r="A48" s="3"/>
      <c r="B48" s="273"/>
      <c r="C48" s="3" t="s">
        <v>15</v>
      </c>
      <c r="D48" s="3" t="s">
        <v>132</v>
      </c>
      <c r="E48" s="19">
        <f>VLOOKUP($D48,Résultats!$B$2:$AX$476,E$5,FALSE)</f>
        <v>0.2010760784</v>
      </c>
      <c r="F48" s="19">
        <f>VLOOKUP($D48,Résultats!$B$2:$AX$476,F$5,FALSE)</f>
        <v>0.1085503308</v>
      </c>
      <c r="G48" s="28">
        <f>VLOOKUP($D48,Résultats!$B$2:$AX$476,G$5,FALSE)</f>
        <v>0.26634426890000001</v>
      </c>
      <c r="H48" s="19">
        <f>VLOOKUP($D48,Résultats!$B$2:$AX$476,H$5,FALSE)</f>
        <v>0.30998524620000001</v>
      </c>
      <c r="I48" s="111">
        <f>VLOOKUP($D48,Résultats!$B$2:$AX$476,I$5,FALSE)</f>
        <v>0.35205255660000001</v>
      </c>
      <c r="J48" s="28">
        <f>VLOOKUP($D48,Résultats!$B$2:$AX$476,J$5,FALSE)</f>
        <v>0.32437278069999997</v>
      </c>
      <c r="K48" s="19">
        <f>VLOOKUP($D48,Résultats!$B$2:$AX$476,K$5,FALSE)</f>
        <v>0.30116083669999999</v>
      </c>
      <c r="L48" s="19">
        <f>VLOOKUP($D48,Résultats!$B$2:$AX$476,L$5,FALSE)</f>
        <v>0.27975456949999999</v>
      </c>
      <c r="M48" s="19">
        <f>VLOOKUP($D48,Résultats!$B$2:$AX$476,M$5,FALSE)</f>
        <v>0.35787318969999998</v>
      </c>
      <c r="N48" s="111">
        <f>VLOOKUP($D48,Résultats!$B$2:$AX$476,N$5,FALSE)</f>
        <v>0.43683890219999999</v>
      </c>
      <c r="O48" s="28">
        <f>VLOOKUP($D48,Résultats!$B$2:$AX$476,O$5,FALSE)</f>
        <v>0.43818383820000001</v>
      </c>
      <c r="P48" s="19">
        <f>VLOOKUP($D48,Résultats!$B$2:$AX$476,P$5,FALSE)</f>
        <v>0.43947893700000001</v>
      </c>
      <c r="Q48" s="19">
        <f>VLOOKUP($D48,Résultats!$B$2:$AX$476,Q$5,FALSE)</f>
        <v>0.4403849829</v>
      </c>
      <c r="R48" s="19">
        <f>VLOOKUP($D48,Résultats!$B$2:$AX$476,R$5,FALSE)</f>
        <v>0.44123494340000002</v>
      </c>
      <c r="S48" s="111">
        <f>VLOOKUP($D48,Résultats!$B$2:$AX$476,S$5,FALSE)</f>
        <v>0.44233706719999999</v>
      </c>
      <c r="T48" s="120">
        <f>VLOOKUP($D48,Résultats!$B$2:$AX$476,T$5,FALSE)</f>
        <v>0.52952866330000004</v>
      </c>
      <c r="U48" s="120">
        <f>VLOOKUP($D48,Résultats!$B$2:$AX$476,U$5,FALSE)</f>
        <v>0.64424862049999998</v>
      </c>
      <c r="V48" s="120">
        <f>VLOOKUP($D48,Résultats!$B$2:$AX$476,V$5,FALSE)</f>
        <v>0.73629801139999995</v>
      </c>
      <c r="W48" s="120">
        <f>VLOOKUP($D48,Résultats!$B$2:$AX$476,W$5,FALSE)</f>
        <v>0.80456920659999998</v>
      </c>
      <c r="X48" s="3"/>
    </row>
    <row r="49" spans="1:24" x14ac:dyDescent="0.25">
      <c r="A49" s="3"/>
      <c r="B49" s="273"/>
      <c r="C49" s="3" t="s">
        <v>16</v>
      </c>
      <c r="D49" s="3" t="s">
        <v>133</v>
      </c>
      <c r="E49" s="19">
        <f>VLOOKUP($D49,Résultats!$B$2:$AX$476,E$5,FALSE)</f>
        <v>0.59518519209999998</v>
      </c>
      <c r="F49" s="19">
        <f>VLOOKUP($D49,Résultats!$B$2:$AX$476,F$5,FALSE)</f>
        <v>0.38528152869999999</v>
      </c>
      <c r="G49" s="28">
        <f>VLOOKUP($D49,Résultats!$B$2:$AX$476,G$5,FALSE)</f>
        <v>0.90461210849999996</v>
      </c>
      <c r="H49" s="19">
        <f>VLOOKUP($D49,Résultats!$B$2:$AX$476,H$5,FALSE)</f>
        <v>1.04758901</v>
      </c>
      <c r="I49" s="111">
        <f>VLOOKUP($D49,Résultats!$B$2:$AX$476,I$5,FALSE)</f>
        <v>1.1855025509999999</v>
      </c>
      <c r="J49" s="28">
        <f>VLOOKUP($D49,Résultats!$B$2:$AX$476,J$5,FALSE)</f>
        <v>1.0214127079999999</v>
      </c>
      <c r="K49" s="19">
        <f>VLOOKUP($D49,Résultats!$B$2:$AX$476,K$5,FALSE)</f>
        <v>0.87439839080000004</v>
      </c>
      <c r="L49" s="19">
        <f>VLOOKUP($D49,Résultats!$B$2:$AX$476,L$5,FALSE)</f>
        <v>0.73455601100000001</v>
      </c>
      <c r="M49" s="19">
        <f>VLOOKUP($D49,Résultats!$B$2:$AX$476,M$5,FALSE)</f>
        <v>0.74269102300000001</v>
      </c>
      <c r="N49" s="111">
        <f>VLOOKUP($D49,Résultats!$B$2:$AX$476,N$5,FALSE)</f>
        <v>0.75168771840000004</v>
      </c>
      <c r="O49" s="28">
        <f>VLOOKUP($D49,Résultats!$B$2:$AX$476,O$5,FALSE)</f>
        <v>0.7552013528</v>
      </c>
      <c r="P49" s="19">
        <f>VLOOKUP($D49,Résultats!$B$2:$AX$476,P$5,FALSE)</f>
        <v>0.75864001969999995</v>
      </c>
      <c r="Q49" s="19">
        <f>VLOOKUP($D49,Résultats!$B$2:$AX$476,Q$5,FALSE)</f>
        <v>0.76141686149999999</v>
      </c>
      <c r="R49" s="19">
        <f>VLOOKUP($D49,Résultats!$B$2:$AX$476,R$5,FALSE)</f>
        <v>0.76381282959999997</v>
      </c>
      <c r="S49" s="111">
        <f>VLOOKUP($D49,Résultats!$B$2:$AX$476,S$5,FALSE)</f>
        <v>0.7666523542</v>
      </c>
      <c r="T49" s="120">
        <f>VLOOKUP($D49,Résultats!$B$2:$AX$476,T$5,FALSE)</f>
        <v>0.7495360781</v>
      </c>
      <c r="U49" s="120">
        <f>VLOOKUP($D49,Résultats!$B$2:$AX$476,U$5,FALSE)</f>
        <v>0.75092583030000004</v>
      </c>
      <c r="V49" s="120">
        <f>VLOOKUP($D49,Résultats!$B$2:$AX$476,V$5,FALSE)</f>
        <v>0.74319693460000003</v>
      </c>
      <c r="W49" s="120">
        <f>VLOOKUP($D49,Résultats!$B$2:$AX$476,W$5,FALSE)</f>
        <v>0.74074606549999999</v>
      </c>
      <c r="X49" s="3"/>
    </row>
    <row r="50" spans="1:24" x14ac:dyDescent="0.25">
      <c r="A50" s="3"/>
      <c r="B50" s="273"/>
      <c r="C50" s="3" t="s">
        <v>17</v>
      </c>
      <c r="D50" s="3" t="s">
        <v>134</v>
      </c>
      <c r="E50" s="19">
        <f>VLOOKUP($D50,Résultats!$B$2:$AX$476,E$5,FALSE)</f>
        <v>0.2010760784</v>
      </c>
      <c r="F50" s="19">
        <f>VLOOKUP($D50,Résultats!$B$2:$AX$476,F$5,FALSE)</f>
        <v>0.1845424782</v>
      </c>
      <c r="G50" s="28">
        <f>VLOOKUP($D50,Résultats!$B$2:$AX$476,G$5,FALSE)</f>
        <v>0.26797670959999997</v>
      </c>
      <c r="H50" s="19">
        <f>VLOOKUP($D50,Résultats!$B$2:$AX$476,H$5,FALSE)</f>
        <v>0.28808430600000001</v>
      </c>
      <c r="I50" s="111">
        <f>VLOOKUP($D50,Résultats!$B$2:$AX$476,I$5,FALSE)</f>
        <v>0.30788564309999999</v>
      </c>
      <c r="J50" s="28">
        <f>VLOOKUP($D50,Résultats!$B$2:$AX$476,J$5,FALSE)</f>
        <v>0.29365637039999998</v>
      </c>
      <c r="K50" s="19">
        <f>VLOOKUP($D50,Résultats!$B$2:$AX$476,K$5,FALSE)</f>
        <v>0.28304857620000001</v>
      </c>
      <c r="L50" s="19">
        <f>VLOOKUP($D50,Résultats!$B$2:$AX$476,L$5,FALSE)</f>
        <v>0.27386627629999999</v>
      </c>
      <c r="M50" s="19">
        <f>VLOOKUP($D50,Résultats!$B$2:$AX$476,M$5,FALSE)</f>
        <v>0.27735856409999998</v>
      </c>
      <c r="N50" s="111">
        <f>VLOOKUP($D50,Résultats!$B$2:$AX$476,N$5,FALSE)</f>
        <v>0.28117529229999999</v>
      </c>
      <c r="O50" s="28">
        <f>VLOOKUP($D50,Résultats!$B$2:$AX$476,O$5,FALSE)</f>
        <v>0.28544617570000003</v>
      </c>
      <c r="P50" s="19">
        <f>VLOOKUP($D50,Résultats!$B$2:$AX$476,P$5,FALSE)</f>
        <v>0.28971561550000002</v>
      </c>
      <c r="Q50" s="19">
        <f>VLOOKUP($D50,Résultats!$B$2:$AX$476,Q$5,FALSE)</f>
        <v>0.29375631569999999</v>
      </c>
      <c r="R50" s="19">
        <f>VLOOKUP($D50,Résultats!$B$2:$AX$476,R$5,FALSE)</f>
        <v>0.29776897930000001</v>
      </c>
      <c r="S50" s="111">
        <f>VLOOKUP($D50,Résultats!$B$2:$AX$476,S$5,FALSE)</f>
        <v>0.30197800749999998</v>
      </c>
      <c r="T50" s="120">
        <f>VLOOKUP($D50,Résultats!$B$2:$AX$476,T$5,FALSE)</f>
        <v>0.29648601400000002</v>
      </c>
      <c r="U50" s="120">
        <f>VLOOKUP($D50,Résultats!$B$2:$AX$476,U$5,FALSE)</f>
        <v>0.29809739810000002</v>
      </c>
      <c r="V50" s="120">
        <f>VLOOKUP($D50,Résultats!$B$2:$AX$476,V$5,FALSE)</f>
        <v>0.2965893336</v>
      </c>
      <c r="W50" s="120">
        <f>VLOOKUP($D50,Résultats!$B$2:$AX$476,W$5,FALSE)</f>
        <v>0.2962787482</v>
      </c>
      <c r="X50" s="3"/>
    </row>
    <row r="51" spans="1:24" x14ac:dyDescent="0.25">
      <c r="A51" s="3"/>
      <c r="B51" s="274"/>
      <c r="C51" s="7" t="s">
        <v>12</v>
      </c>
      <c r="D51" s="3" t="s">
        <v>135</v>
      </c>
      <c r="E51" s="20">
        <f>VLOOKUP($D51,Résultats!$B$2:$AX$476,E$5,FALSE)</f>
        <v>0.40215215679999999</v>
      </c>
      <c r="F51" s="20">
        <f>VLOOKUP($D51,Résultats!$B$2:$AX$476,F$5,FALSE)</f>
        <v>3.4323097169999999</v>
      </c>
      <c r="G51" s="113">
        <f>VLOOKUP($D51,Résultats!$B$2:$AX$476,G$5,FALSE)</f>
        <v>2.67821664</v>
      </c>
      <c r="H51" s="20">
        <f>VLOOKUP($D51,Résultats!$B$2:$AX$476,H$5,FALSE)</f>
        <v>2.3774342609999999</v>
      </c>
      <c r="I51" s="114">
        <f>VLOOKUP($D51,Résultats!$B$2:$AX$476,I$5,FALSE)</f>
        <v>2.1005123989999999</v>
      </c>
      <c r="J51" s="113">
        <f>VLOOKUP($D51,Résultats!$B$2:$AX$476,J$5,FALSE)</f>
        <v>2.1461526200000001</v>
      </c>
      <c r="K51" s="20">
        <f>VLOOKUP($D51,Résultats!$B$2:$AX$476,K$5,FALSE)</f>
        <v>2.212411474</v>
      </c>
      <c r="L51" s="20">
        <f>VLOOKUP($D51,Résultats!$B$2:$AX$476,L$5,FALSE)</f>
        <v>2.2861978770000002</v>
      </c>
      <c r="M51" s="20">
        <f>VLOOKUP($D51,Résultats!$B$2:$AX$476,M$5,FALSE)</f>
        <v>2.379560299</v>
      </c>
      <c r="N51" s="114">
        <f>VLOOKUP($D51,Résultats!$B$2:$AX$476,N$5,FALSE)</f>
        <v>2.4760752460000002</v>
      </c>
      <c r="O51" s="113">
        <f>VLOOKUP($D51,Résultats!$B$2:$AX$476,O$5,FALSE)</f>
        <v>2.6139581870000002</v>
      </c>
      <c r="P51" s="20">
        <f>VLOOKUP($D51,Résultats!$B$2:$AX$476,P$5,FALSE)</f>
        <v>2.7527305069999999</v>
      </c>
      <c r="Q51" s="20">
        <f>VLOOKUP($D51,Résultats!$B$2:$AX$476,Q$5,FALSE)</f>
        <v>2.8901268600000001</v>
      </c>
      <c r="R51" s="20">
        <f>VLOOKUP($D51,Résultats!$B$2:$AX$476,R$5,FALSE)</f>
        <v>3.0345783879999999</v>
      </c>
      <c r="S51" s="114">
        <f>VLOOKUP($D51,Résultats!$B$2:$AX$476,S$5,FALSE)</f>
        <v>3.1818197590000001</v>
      </c>
      <c r="T51" s="122">
        <f>VLOOKUP($D51,Résultats!$B$2:$AX$476,T$5,FALSE)</f>
        <v>3.6940726599999998</v>
      </c>
      <c r="U51" s="122">
        <f>VLOOKUP($D51,Résultats!$B$2:$AX$476,U$5,FALSE)</f>
        <v>4.0533769829999997</v>
      </c>
      <c r="V51" s="122">
        <f>VLOOKUP($D51,Résultats!$B$2:$AX$476,V$5,FALSE)</f>
        <v>4.3547388519999997</v>
      </c>
      <c r="W51" s="122">
        <f>VLOOKUP($D51,Résultats!$B$2:$AX$476,W$5,FALSE)</f>
        <v>4.8031236560000004</v>
      </c>
      <c r="X51" s="3"/>
    </row>
    <row r="52" spans="1:24" x14ac:dyDescent="0.25">
      <c r="A52" s="3"/>
      <c r="B52" s="207" t="s">
        <v>8</v>
      </c>
      <c r="C52" s="2"/>
      <c r="D52" s="17" t="s">
        <v>116</v>
      </c>
      <c r="E52" s="6">
        <f>VLOOKUP($D52,Résultats!$B$2:$AX$476,E$5,FALSE)</f>
        <v>5.7508898210000003</v>
      </c>
      <c r="F52" s="6">
        <f>VLOOKUP($D52,Résultats!$B$2:$AX$476,F$5,FALSE)</f>
        <v>4.6164405469999998</v>
      </c>
      <c r="G52" s="109">
        <f>VLOOKUP($D52,Résultats!$B$2:$AX$476,G$5,FALSE)</f>
        <v>2.848168823</v>
      </c>
      <c r="H52" s="6">
        <f>VLOOKUP($D52,Résultats!$B$2:$AX$476,H$5,FALSE)</f>
        <v>2.5598717440000001</v>
      </c>
      <c r="I52" s="110">
        <f>VLOOKUP($D52,Résultats!$B$2:$AX$476,I$5,FALSE)</f>
        <v>2.3657576730000001</v>
      </c>
      <c r="J52" s="109">
        <f>VLOOKUP($D52,Résultats!$B$2:$AX$476,J$5,FALSE)</f>
        <v>2.3165680690000001</v>
      </c>
      <c r="K52" s="6">
        <f>VLOOKUP($D52,Résultats!$B$2:$AX$476,K$5,FALSE)</f>
        <v>2.3350786050000001</v>
      </c>
      <c r="L52" s="6">
        <f>VLOOKUP($D52,Résultats!$B$2:$AX$476,L$5,FALSE)</f>
        <v>2.3902099020000001</v>
      </c>
      <c r="M52" s="6">
        <f>VLOOKUP($D52,Résultats!$B$2:$AX$476,M$5,FALSE)</f>
        <v>2.441034143</v>
      </c>
      <c r="N52" s="110">
        <f>VLOOKUP($D52,Résultats!$B$2:$AX$476,N$5,FALSE)</f>
        <v>2.489315736</v>
      </c>
      <c r="O52" s="109">
        <f>VLOOKUP($D52,Résultats!$B$2:$AX$476,O$5,FALSE)</f>
        <v>2.523445771</v>
      </c>
      <c r="P52" s="6">
        <f>VLOOKUP($D52,Résultats!$B$2:$AX$476,P$5,FALSE)</f>
        <v>2.5578347730000002</v>
      </c>
      <c r="Q52" s="6">
        <f>VLOOKUP($D52,Résultats!$B$2:$AX$476,Q$5,FALSE)</f>
        <v>2.5925898379999999</v>
      </c>
      <c r="R52" s="6">
        <f>VLOOKUP($D52,Résultats!$B$2:$AX$476,R$5,FALSE)</f>
        <v>2.6306215869999998</v>
      </c>
      <c r="S52" s="110">
        <f>VLOOKUP($D52,Résultats!$B$2:$AX$476,S$5,FALSE)</f>
        <v>2.6722276109999998</v>
      </c>
      <c r="T52" s="119">
        <f>VLOOKUP($D52,Résultats!$B$2:$AX$476,T$5,FALSE)</f>
        <v>2.8409578049999999</v>
      </c>
      <c r="U52" s="119">
        <f>VLOOKUP($D52,Résultats!$B$2:$AX$476,U$5,FALSE)</f>
        <v>3.0185415249999998</v>
      </c>
      <c r="V52" s="119">
        <f>VLOOKUP($D52,Résultats!$B$2:$AX$476,V$5,FALSE)</f>
        <v>3.1640200369999998</v>
      </c>
      <c r="W52" s="119">
        <f>VLOOKUP($D52,Résultats!$B$2:$AX$476,W$5,FALSE)</f>
        <v>3.3288585899999998</v>
      </c>
      <c r="X52" s="3"/>
    </row>
    <row r="53" spans="1:24" x14ac:dyDescent="0.25">
      <c r="A53" s="3"/>
      <c r="B53" s="206" t="s">
        <v>1</v>
      </c>
      <c r="C53" s="2"/>
      <c r="D53" s="2" t="s">
        <v>117</v>
      </c>
      <c r="E53" s="9">
        <f>E52+E45+E36+E33</f>
        <v>160.97938668130001</v>
      </c>
      <c r="F53" s="9">
        <f>F52+F45+F36+F33</f>
        <v>149.8998025317</v>
      </c>
      <c r="G53" s="29">
        <f t="shared" ref="G53:R53" si="12">G52+G45+G36+G33</f>
        <v>143.34655951399989</v>
      </c>
      <c r="H53" s="9">
        <f t="shared" si="12"/>
        <v>140.28201332769999</v>
      </c>
      <c r="I53" s="115">
        <f t="shared" si="12"/>
        <v>137.41656549109999</v>
      </c>
      <c r="J53" s="29">
        <f t="shared" si="12"/>
        <v>136.22188391700001</v>
      </c>
      <c r="K53" s="9">
        <f t="shared" si="12"/>
        <v>135.2641906531</v>
      </c>
      <c r="L53" s="9">
        <f t="shared" si="12"/>
        <v>134.50927703439999</v>
      </c>
      <c r="M53" s="9">
        <f t="shared" si="12"/>
        <v>133.69401263020001</v>
      </c>
      <c r="N53" s="115">
        <f t="shared" si="12"/>
        <v>132.92945543720001</v>
      </c>
      <c r="O53" s="29">
        <f t="shared" si="12"/>
        <v>132.43101378530002</v>
      </c>
      <c r="P53" s="9">
        <f t="shared" si="12"/>
        <v>132.29719191110001</v>
      </c>
      <c r="Q53" s="9">
        <f t="shared" si="12"/>
        <v>132.3537007752</v>
      </c>
      <c r="R53" s="9">
        <f t="shared" si="12"/>
        <v>132.57992955180001</v>
      </c>
      <c r="S53" s="115">
        <f>S52+S45+S36+S33</f>
        <v>132.9585951393</v>
      </c>
      <c r="T53" s="123">
        <f>T52+T45+T36+T33</f>
        <v>133.76636433940001</v>
      </c>
      <c r="U53" s="123">
        <f>U52+U45+U36+U33</f>
        <v>136.00902050080003</v>
      </c>
      <c r="V53" s="123">
        <f>V52+V45+V36+V33</f>
        <v>137.71518112609999</v>
      </c>
      <c r="W53" s="123">
        <f>W52+W45+W36+W33</f>
        <v>139.61952830020002</v>
      </c>
      <c r="X53" s="3"/>
    </row>
    <row r="54" spans="1:2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AG345"/>
  <sheetViews>
    <sheetView tabSelected="1" topLeftCell="A72" zoomScale="77" zoomScaleNormal="77" workbookViewId="0">
      <selection activeCell="L53" sqref="L53"/>
    </sheetView>
  </sheetViews>
  <sheetFormatPr baseColWidth="10" defaultRowHeight="15" x14ac:dyDescent="0.25"/>
  <cols>
    <col min="1" max="1" width="11.42578125" style="3"/>
    <col min="2" max="2" width="11.42578125" style="3" customWidth="1"/>
    <col min="3" max="3" width="15.7109375" customWidth="1"/>
    <col min="4" max="4" width="15.7109375" hidden="1" customWidth="1"/>
    <col min="5" max="5" width="24" hidden="1" customWidth="1"/>
    <col min="6" max="6" width="25.42578125" hidden="1" customWidth="1"/>
    <col min="7" max="7" width="24.5703125" hidden="1" customWidth="1"/>
    <col min="8" max="8" width="15.7109375" customWidth="1"/>
    <col min="9" max="9" width="14" customWidth="1"/>
    <col min="11" max="11" width="11.42578125" customWidth="1"/>
    <col min="14" max="14" width="24.85546875" style="3" customWidth="1"/>
    <col min="20" max="20" width="11.42578125" style="3"/>
    <col min="21" max="21" width="15.7109375" customWidth="1"/>
    <col min="22" max="22" width="15.7109375" hidden="1" customWidth="1"/>
    <col min="23" max="23" width="24" hidden="1" customWidth="1"/>
    <col min="24" max="24" width="25.42578125" hidden="1" customWidth="1"/>
    <col min="25" max="25" width="24.5703125" hidden="1" customWidth="1"/>
    <col min="26" max="26" width="15.7109375" customWidth="1"/>
    <col min="27" max="27" width="14" customWidth="1"/>
    <col min="29" max="29" width="11.42578125" customWidth="1"/>
    <col min="31" max="33" width="11.42578125" style="3"/>
  </cols>
  <sheetData>
    <row r="1" spans="1:30" ht="28.5" x14ac:dyDescent="0.45">
      <c r="A1" s="225" t="s">
        <v>244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x14ac:dyDescent="0.2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23.25" x14ac:dyDescent="0.35">
      <c r="A3" s="1" t="s">
        <v>228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65"/>
      <c r="S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23.25" x14ac:dyDescent="0.35">
      <c r="A4" s="194" t="str">
        <f>Résultats!B1</f>
        <v>TEND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65"/>
      <c r="S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23.25" x14ac:dyDescent="0.35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65"/>
      <c r="S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8.75" x14ac:dyDescent="0.3">
      <c r="B6" s="66"/>
      <c r="C6" s="66"/>
      <c r="D6" s="66"/>
      <c r="E6" s="66"/>
      <c r="F6" s="66"/>
      <c r="G6" s="66"/>
      <c r="H6" s="66"/>
      <c r="I6" s="66"/>
      <c r="J6" s="3"/>
      <c r="K6" s="3"/>
      <c r="M6" s="3"/>
      <c r="O6" s="3"/>
      <c r="P6" s="3"/>
      <c r="Q6" s="3"/>
      <c r="R6" s="65"/>
      <c r="S6" s="65"/>
      <c r="T6" s="66"/>
      <c r="U6" s="66"/>
      <c r="V6" s="66"/>
      <c r="W6" s="66"/>
      <c r="X6" s="66"/>
      <c r="Y6" s="66"/>
      <c r="Z6" s="66"/>
      <c r="AA6" s="66"/>
      <c r="AB6" s="3"/>
      <c r="AC6" s="3"/>
    </row>
    <row r="7" spans="1:30" ht="18.75" x14ac:dyDescent="0.3">
      <c r="C7" s="65" t="s">
        <v>229</v>
      </c>
      <c r="I7" s="3"/>
      <c r="J7" s="3"/>
      <c r="K7" s="3"/>
      <c r="L7" s="3"/>
      <c r="M7" s="3"/>
      <c r="N7" s="65" t="s">
        <v>230</v>
      </c>
      <c r="O7" s="3"/>
      <c r="P7" s="3"/>
      <c r="Q7" s="3"/>
      <c r="R7" s="3"/>
      <c r="S7" s="3"/>
      <c r="U7" s="65" t="s">
        <v>229</v>
      </c>
      <c r="AA7" s="3"/>
      <c r="AB7" s="3"/>
      <c r="AC7" s="3"/>
      <c r="AD7" s="3"/>
    </row>
    <row r="8" spans="1:30" ht="23.25" x14ac:dyDescent="0.35">
      <c r="B8" s="70"/>
      <c r="C8" s="66" t="s">
        <v>160</v>
      </c>
      <c r="D8" s="3"/>
      <c r="E8" s="66"/>
      <c r="F8" s="66"/>
      <c r="G8" s="66"/>
      <c r="H8" s="66"/>
      <c r="I8" s="66"/>
      <c r="J8" s="66"/>
      <c r="K8" s="66"/>
      <c r="L8" s="3"/>
      <c r="M8" s="3"/>
      <c r="N8" t="s">
        <v>231</v>
      </c>
      <c r="U8" s="66" t="s">
        <v>160</v>
      </c>
      <c r="V8" s="3"/>
      <c r="W8" s="66"/>
      <c r="X8" s="66"/>
      <c r="Y8" s="66"/>
      <c r="Z8" s="66"/>
      <c r="AA8" s="66"/>
      <c r="AB8" s="66"/>
      <c r="AC8" s="66"/>
      <c r="AD8" s="3"/>
    </row>
    <row r="9" spans="1:30" x14ac:dyDescent="0.25">
      <c r="B9" s="66"/>
      <c r="C9" s="3"/>
      <c r="D9" s="3"/>
      <c r="E9" s="3"/>
      <c r="F9" s="3"/>
      <c r="G9" s="3"/>
      <c r="H9" s="66"/>
      <c r="I9" s="66"/>
      <c r="J9" s="66"/>
      <c r="K9" s="66"/>
      <c r="L9" s="3"/>
      <c r="M9" s="3"/>
      <c r="O9" s="3"/>
      <c r="P9" s="3"/>
      <c r="Q9" s="3"/>
      <c r="R9" s="3"/>
      <c r="S9" s="3"/>
      <c r="U9" s="3"/>
      <c r="V9" s="3"/>
      <c r="W9" s="3"/>
      <c r="X9" s="3"/>
      <c r="Y9" s="3"/>
      <c r="Z9" s="66"/>
      <c r="AA9" s="66"/>
      <c r="AB9" s="66"/>
      <c r="AC9" s="66"/>
      <c r="AD9" s="3"/>
    </row>
    <row r="10" spans="1:30" ht="31.5" x14ac:dyDescent="0.35">
      <c r="B10" s="66"/>
      <c r="C10" s="174">
        <v>2015</v>
      </c>
      <c r="D10" s="175"/>
      <c r="E10" s="175"/>
      <c r="F10" s="175"/>
      <c r="G10" s="175"/>
      <c r="H10" s="101" t="s">
        <v>36</v>
      </c>
      <c r="I10" s="101" t="s">
        <v>159</v>
      </c>
      <c r="J10" s="101" t="s">
        <v>38</v>
      </c>
      <c r="K10" s="101" t="s">
        <v>158</v>
      </c>
      <c r="L10" s="118" t="s">
        <v>1</v>
      </c>
      <c r="M10" s="25"/>
      <c r="N10" s="174">
        <v>2015</v>
      </c>
      <c r="O10" s="170" t="s">
        <v>36</v>
      </c>
      <c r="P10" s="101" t="s">
        <v>159</v>
      </c>
      <c r="Q10" s="101" t="s">
        <v>38</v>
      </c>
      <c r="R10" s="101" t="s">
        <v>158</v>
      </c>
      <c r="S10" s="118" t="s">
        <v>1</v>
      </c>
      <c r="U10" s="174">
        <v>2015</v>
      </c>
      <c r="V10" s="175"/>
      <c r="W10" s="175"/>
      <c r="X10" s="175"/>
      <c r="Y10" s="175"/>
      <c r="Z10" s="101" t="s">
        <v>36</v>
      </c>
      <c r="AA10" s="101" t="s">
        <v>159</v>
      </c>
      <c r="AB10" s="101" t="s">
        <v>38</v>
      </c>
      <c r="AC10" s="101" t="s">
        <v>158</v>
      </c>
      <c r="AD10" s="118" t="s">
        <v>1</v>
      </c>
    </row>
    <row r="11" spans="1:30" x14ac:dyDescent="0.25">
      <c r="C11" s="176" t="s">
        <v>18</v>
      </c>
      <c r="H11" s="8">
        <f>SUM(H12:H13)</f>
        <v>0</v>
      </c>
      <c r="I11" s="8">
        <f>SUM(I12:I13)</f>
        <v>42.637486899999999</v>
      </c>
      <c r="J11" s="8">
        <f>SUM(J12:J13)</f>
        <v>1.2410850355</v>
      </c>
      <c r="K11" s="8">
        <f>SUM(K12:K13)</f>
        <v>0.25120512298469999</v>
      </c>
      <c r="L11" s="121">
        <f>SUM(H11:K11)</f>
        <v>44.129777058484699</v>
      </c>
      <c r="M11" s="99"/>
      <c r="N11" s="179" t="s">
        <v>18</v>
      </c>
      <c r="O11" s="36">
        <f>'[1]Bilan 2015'!$X$46</f>
        <v>0</v>
      </c>
      <c r="P11" s="35">
        <f>SUM('[1]Bilan 2015'!$X$41:$X$43)</f>
        <v>42.748696780825377</v>
      </c>
      <c r="Q11" s="35">
        <f>'[1]Bilan 2015'!$X$13</f>
        <v>0.94471195184866696</v>
      </c>
      <c r="R11" s="35">
        <f>('[1]Bilan 2015'!$X$22+'[1]Bilan 2015'!$X$30+SUM('[1]Bilan 2015'!$X$36:$X$40)+SUM('[1]Bilan 2015'!$X$44:$X$45)+'[1]Bilan 2015'!$X$47)</f>
        <v>7.267406707154804E-2</v>
      </c>
      <c r="S11" s="171">
        <f>SUM(O11:R11)</f>
        <v>43.76608279974559</v>
      </c>
      <c r="U11" s="176" t="s">
        <v>18</v>
      </c>
      <c r="Z11" s="8">
        <v>0</v>
      </c>
      <c r="AA11" s="8">
        <v>42.71040661</v>
      </c>
      <c r="AB11" s="8">
        <v>1.1521960415999999</v>
      </c>
      <c r="AC11" s="8">
        <v>0.22999412623729998</v>
      </c>
      <c r="AD11" s="121">
        <v>44.092596777837301</v>
      </c>
    </row>
    <row r="12" spans="1:30" x14ac:dyDescent="0.25">
      <c r="C12" s="177" t="s">
        <v>19</v>
      </c>
      <c r="D12" t="s">
        <v>89</v>
      </c>
      <c r="E12" t="s">
        <v>90</v>
      </c>
      <c r="F12" t="s">
        <v>91</v>
      </c>
      <c r="G12" t="s">
        <v>92</v>
      </c>
      <c r="H12" s="19">
        <f>VLOOKUP(D12,Résultats!$B$2:$AX$476,'T energie vecteurs'!F5,FALSE)</f>
        <v>0</v>
      </c>
      <c r="I12" s="19">
        <f>VLOOKUP(E12,Résultats!$B$2:$AX$476,'T energie vecteurs'!F5,FALSE)</f>
        <v>24.103235219999998</v>
      </c>
      <c r="J12" s="19">
        <f>VLOOKUP(F12,Résultats!$B$2:$AX$476,'T energie vecteurs'!F5,FALSE)</f>
        <v>3.0270977500000001E-2</v>
      </c>
      <c r="K12" s="19">
        <f>VLOOKUP(G12,Résultats!$B$2:$AX$476,'T energie vecteurs'!F5,FALSE)</f>
        <v>1.3040384700000001E-5</v>
      </c>
      <c r="L12" s="120">
        <f t="shared" ref="L12:L20" si="0">SUM(H12:K12)</f>
        <v>24.133519237884698</v>
      </c>
      <c r="M12" s="19"/>
      <c r="N12" s="177" t="s">
        <v>19</v>
      </c>
      <c r="O12" s="172"/>
      <c r="P12" s="19"/>
      <c r="Q12" s="55"/>
      <c r="R12" s="19"/>
      <c r="S12" s="120"/>
      <c r="U12" s="177" t="s">
        <v>19</v>
      </c>
      <c r="V12" t="s">
        <v>89</v>
      </c>
      <c r="W12" t="s">
        <v>90</v>
      </c>
      <c r="X12" t="s">
        <v>91</v>
      </c>
      <c r="Y12" t="s">
        <v>92</v>
      </c>
      <c r="Z12" s="19">
        <v>0</v>
      </c>
      <c r="AA12" s="19">
        <v>25.509285269999999</v>
      </c>
      <c r="AB12" s="19">
        <v>1.5525433599999999E-2</v>
      </c>
      <c r="AC12" s="19">
        <v>1.8047737299999999E-5</v>
      </c>
      <c r="AD12" s="120">
        <v>25.524828751337299</v>
      </c>
    </row>
    <row r="13" spans="1:30" x14ac:dyDescent="0.25">
      <c r="C13" s="178" t="s">
        <v>20</v>
      </c>
      <c r="D13" t="s">
        <v>93</v>
      </c>
      <c r="E13" t="s">
        <v>94</v>
      </c>
      <c r="F13" t="s">
        <v>95</v>
      </c>
      <c r="G13" t="s">
        <v>96</v>
      </c>
      <c r="H13" s="19">
        <f>VLOOKUP(D13,Résultats!$B$2:$AX$476,'T energie vecteurs'!F5,FALSE)</f>
        <v>0</v>
      </c>
      <c r="I13" s="19">
        <f>VLOOKUP(E13,Résultats!$B$2:$AX$476,'T energie vecteurs'!F5,FALSE)</f>
        <v>18.534251680000001</v>
      </c>
      <c r="J13" s="19">
        <f>VLOOKUP(F13,Résultats!$B$2:$AX$476,'T energie vecteurs'!F5,FALSE)</f>
        <v>1.210814058</v>
      </c>
      <c r="K13" s="19">
        <f>VLOOKUP(G13,Résultats!$B$2:$AX$476,'T energie vecteurs'!F5,FALSE)</f>
        <v>0.25119208259999998</v>
      </c>
      <c r="L13" s="120">
        <f t="shared" si="0"/>
        <v>19.9962578206</v>
      </c>
      <c r="M13" s="19"/>
      <c r="N13" s="178" t="s">
        <v>20</v>
      </c>
      <c r="O13" s="172"/>
      <c r="P13" s="19"/>
      <c r="Q13" s="55"/>
      <c r="R13" s="19"/>
      <c r="S13" s="120"/>
      <c r="U13" s="178" t="s">
        <v>20</v>
      </c>
      <c r="V13" t="s">
        <v>93</v>
      </c>
      <c r="W13" t="s">
        <v>94</v>
      </c>
      <c r="X13" t="s">
        <v>95</v>
      </c>
      <c r="Y13" t="s">
        <v>96</v>
      </c>
      <c r="Z13" s="19">
        <v>0</v>
      </c>
      <c r="AA13" s="19">
        <v>17.20112134</v>
      </c>
      <c r="AB13" s="19">
        <v>1.136670608</v>
      </c>
      <c r="AC13" s="19">
        <v>0.22997607849999999</v>
      </c>
      <c r="AD13" s="120">
        <v>18.567768026499998</v>
      </c>
    </row>
    <row r="14" spans="1:30" x14ac:dyDescent="0.25">
      <c r="C14" s="176" t="s">
        <v>21</v>
      </c>
      <c r="D14" t="s">
        <v>97</v>
      </c>
      <c r="E14" t="s">
        <v>98</v>
      </c>
      <c r="F14" t="s">
        <v>99</v>
      </c>
      <c r="G14" t="s">
        <v>100</v>
      </c>
      <c r="H14" s="8">
        <f>VLOOKUP(D14,Résultats!$B$2:$AX$476,'T energie vecteurs'!F5,FALSE)</f>
        <v>0.28498806799999998</v>
      </c>
      <c r="I14" s="8">
        <f>VLOOKUP(E14,Résultats!$B$2:$AX$476,'T energie vecteurs'!F5,FALSE)</f>
        <v>7.1515709860000003</v>
      </c>
      <c r="J14" s="8">
        <f>VLOOKUP(F14,Résultats!$B$2:$AX$476,'T energie vecteurs'!F5,FALSE)</f>
        <v>13.96593201</v>
      </c>
      <c r="K14" s="8">
        <f>VLOOKUP(G14,Résultats!$B$2:$AX$476,'T energie vecteurs'!F5,FALSE)+5</f>
        <v>20.162121169999999</v>
      </c>
      <c r="L14" s="121">
        <f>SUM(H14:K14)</f>
        <v>41.564612233999995</v>
      </c>
      <c r="M14" s="99"/>
      <c r="N14" s="179" t="s">
        <v>21</v>
      </c>
      <c r="O14" s="36">
        <f>'[1]Bilan 2015'!$V$46</f>
        <v>3.6764196608413298E-2</v>
      </c>
      <c r="P14" s="35">
        <f>SUM('[1]Bilan 2015'!$V$41:$V$43)</f>
        <v>6.6752954110546101</v>
      </c>
      <c r="Q14" s="35">
        <f>'[1]Bilan 2015'!$V$13</f>
        <v>13.6203670581426</v>
      </c>
      <c r="R14" s="35">
        <f>('[1]Bilan 2015'!$V$22+'[1]Bilan 2015'!$V$30+SUM('[1]Bilan 2015'!$V$36:$V$40)+SUM('[1]Bilan 2015'!$V$44:$V$45)+'[1]Bilan 2015'!$V$47)</f>
        <v>21.832863706323721</v>
      </c>
      <c r="S14" s="171">
        <f t="shared" ref="S14:S19" si="1">SUM(O14:R14)</f>
        <v>42.165290372129348</v>
      </c>
      <c r="U14" s="176" t="s">
        <v>21</v>
      </c>
      <c r="V14" t="s">
        <v>97</v>
      </c>
      <c r="W14" t="s">
        <v>98</v>
      </c>
      <c r="X14" t="s">
        <v>99</v>
      </c>
      <c r="Y14" t="s">
        <v>100</v>
      </c>
      <c r="Z14" s="8">
        <v>0.2893021583</v>
      </c>
      <c r="AA14" s="8">
        <v>7.1651152920000003</v>
      </c>
      <c r="AB14" s="8">
        <v>13.85159191</v>
      </c>
      <c r="AC14" s="8">
        <v>20.769926849999997</v>
      </c>
      <c r="AD14" s="121">
        <v>42.0759362103</v>
      </c>
    </row>
    <row r="15" spans="1:30" x14ac:dyDescent="0.25">
      <c r="C15" s="176" t="s">
        <v>22</v>
      </c>
      <c r="D15" t="s">
        <v>101</v>
      </c>
      <c r="E15" t="s">
        <v>102</v>
      </c>
      <c r="F15" t="s">
        <v>103</v>
      </c>
      <c r="G15" t="s">
        <v>104</v>
      </c>
      <c r="H15" s="8">
        <f>VLOOKUP(D15,Résultats!$B$2:$AX$476,'T energie vecteurs'!F5,FALSE)</f>
        <v>0</v>
      </c>
      <c r="I15" s="8">
        <f>VLOOKUP(E15,Résultats!$B$2:$AX$476,'T energie vecteurs'!F5,FALSE)</f>
        <v>4.1519749560000001</v>
      </c>
      <c r="J15" s="8">
        <f>VLOOKUP(F15,Résultats!$B$2:$AX$476,'T energie vecteurs'!F5,FALSE)</f>
        <v>12.8071982</v>
      </c>
      <c r="K15" s="8">
        <f>VLOOKUP(G15,Résultats!$B$2:$AX$476,'T energie vecteurs'!F5,FALSE)</f>
        <v>8.1521604480000001</v>
      </c>
      <c r="L15" s="121">
        <f t="shared" si="0"/>
        <v>25.111333603999999</v>
      </c>
      <c r="M15" s="99"/>
      <c r="N15" s="179" t="s">
        <v>22</v>
      </c>
      <c r="O15" s="36">
        <f>'[1]Bilan 2015'!$W$46</f>
        <v>4.3073392295861899E-2</v>
      </c>
      <c r="P15" s="35">
        <f>SUM('[1]Bilan 2015'!$W$41:$W$43)</f>
        <v>3.01546564464017</v>
      </c>
      <c r="Q15" s="35">
        <f>'[1]Bilan 2015'!$W$13</f>
        <v>12.701365476499801</v>
      </c>
      <c r="R15" s="35">
        <f>('[1]Bilan 2015'!$W$22+'[1]Bilan 2015'!$W$30+SUM('[1]Bilan 2015'!$W$36:$W$40)+SUM('[1]Bilan 2015'!$W$44:$W$45)+'[1]Bilan 2015'!$W$47)</f>
        <v>8.7461122445901367</v>
      </c>
      <c r="S15" s="171">
        <f t="shared" si="1"/>
        <v>24.506016758025968</v>
      </c>
      <c r="U15" s="176" t="s">
        <v>22</v>
      </c>
      <c r="V15" t="s">
        <v>101</v>
      </c>
      <c r="W15" t="s">
        <v>102</v>
      </c>
      <c r="X15" t="s">
        <v>103</v>
      </c>
      <c r="Y15" t="s">
        <v>104</v>
      </c>
      <c r="Z15" s="8">
        <v>0</v>
      </c>
      <c r="AA15" s="8">
        <v>4.1497293549999998</v>
      </c>
      <c r="AB15" s="8">
        <v>12.69490671</v>
      </c>
      <c r="AC15" s="8">
        <v>8.4985871819999996</v>
      </c>
      <c r="AD15" s="121">
        <v>25.343223246999997</v>
      </c>
    </row>
    <row r="16" spans="1:30" x14ac:dyDescent="0.25">
      <c r="C16" s="176" t="s">
        <v>23</v>
      </c>
      <c r="H16" s="8">
        <f>SUM(H17:H19)</f>
        <v>5.3163916232000004</v>
      </c>
      <c r="I16" s="8">
        <f>SUM(I17:I19)</f>
        <v>19.340327687999999</v>
      </c>
      <c r="J16" s="8">
        <f>SUM(J17:J19)</f>
        <v>10.8321999479</v>
      </c>
      <c r="K16" s="8">
        <f>SUM(K17:K19)</f>
        <v>13.156047405900001</v>
      </c>
      <c r="L16" s="121">
        <f>SUM(H16:K16)</f>
        <v>48.644966664999998</v>
      </c>
      <c r="M16" s="99"/>
      <c r="N16" s="179" t="s">
        <v>280</v>
      </c>
      <c r="O16" s="36">
        <f>O17+O18</f>
        <v>4.2636280705371687</v>
      </c>
      <c r="P16" s="35">
        <f t="shared" ref="P16:R16" si="2">P17+P18</f>
        <v>14.865720748941945</v>
      </c>
      <c r="Q16" s="35">
        <f t="shared" si="2"/>
        <v>10.069552160228</v>
      </c>
      <c r="R16" s="35">
        <f t="shared" si="2"/>
        <v>13.756399814544654</v>
      </c>
      <c r="S16" s="171">
        <f t="shared" si="1"/>
        <v>42.95530079425177</v>
      </c>
      <c r="U16" s="176" t="s">
        <v>23</v>
      </c>
      <c r="Z16" s="8">
        <v>5.1830460768000002</v>
      </c>
      <c r="AA16" s="8">
        <v>19.336551522000001</v>
      </c>
      <c r="AB16" s="8">
        <v>10.6741783271</v>
      </c>
      <c r="AC16" s="8">
        <v>13.417566319699999</v>
      </c>
      <c r="AD16" s="121">
        <v>48.6113422456</v>
      </c>
    </row>
    <row r="17" spans="2:30" x14ac:dyDescent="0.25">
      <c r="C17" s="178" t="s">
        <v>24</v>
      </c>
      <c r="D17" t="s">
        <v>105</v>
      </c>
      <c r="E17" t="s">
        <v>106</v>
      </c>
      <c r="F17" t="s">
        <v>107</v>
      </c>
      <c r="G17" t="s">
        <v>108</v>
      </c>
      <c r="H17" s="19">
        <f>VLOOKUP(D17,Résultats!$B$2:$AX$476,'T energie vecteurs'!F5,FALSE)</f>
        <v>4.3314524790000002</v>
      </c>
      <c r="I17" s="19">
        <f>VLOOKUP(E17,Résultats!$B$2:$AX$476,'T energie vecteurs'!F5,FALSE)</f>
        <v>15.254253350000001</v>
      </c>
      <c r="J17" s="19">
        <f>VLOOKUP(F17,Résultats!$B$2:$AX$476,'T energie vecteurs'!F5,FALSE)</f>
        <v>10.53467642</v>
      </c>
      <c r="K17" s="19">
        <f>VLOOKUP(G17,Résultats!$B$2:$AX$476,'T energie vecteurs'!F5,FALSE)</f>
        <v>11.126873959999999</v>
      </c>
      <c r="L17" s="120">
        <f t="shared" si="0"/>
        <v>41.247256209</v>
      </c>
      <c r="M17" s="19"/>
      <c r="N17" s="178" t="s">
        <v>281</v>
      </c>
      <c r="O17" s="172">
        <f>'[1]Bilan 2015'!$U$46</f>
        <v>1.0493092649428299</v>
      </c>
      <c r="P17" s="37">
        <f>SUM('[1]Bilan 2015'!$U$41:$U$43)</f>
        <v>2.4127207489419455</v>
      </c>
      <c r="Q17" s="37">
        <f>'[1]Bilan 2015'!$U$13</f>
        <v>10.069552160228</v>
      </c>
      <c r="R17" s="37">
        <f>('[1]Bilan 2015'!$U$22+'[1]Bilan 2015'!$U$30+SUM('[1]Bilan 2015'!$U$36:$U$40)+SUM('[1]Bilan 2015'!$U$44:$U$45)+'[1]Bilan 2015'!$U$47)</f>
        <v>12.654813573219924</v>
      </c>
      <c r="S17" s="120">
        <f t="shared" si="1"/>
        <v>26.186395747332696</v>
      </c>
      <c r="U17" s="178" t="s">
        <v>24</v>
      </c>
      <c r="V17" t="s">
        <v>105</v>
      </c>
      <c r="W17" t="s">
        <v>106</v>
      </c>
      <c r="X17" t="s">
        <v>107</v>
      </c>
      <c r="Y17" t="s">
        <v>108</v>
      </c>
      <c r="Z17" s="19">
        <v>4.2298504729999999</v>
      </c>
      <c r="AA17" s="19">
        <v>15.26833023</v>
      </c>
      <c r="AB17" s="19">
        <v>10.378936189999999</v>
      </c>
      <c r="AC17" s="19">
        <v>11.3816998</v>
      </c>
      <c r="AD17" s="120">
        <v>41.258816693</v>
      </c>
    </row>
    <row r="18" spans="2:30" x14ac:dyDescent="0.25">
      <c r="C18" s="178" t="s">
        <v>153</v>
      </c>
      <c r="D18" t="s">
        <v>154</v>
      </c>
      <c r="E18" t="s">
        <v>155</v>
      </c>
      <c r="F18" t="s">
        <v>156</v>
      </c>
      <c r="G18" t="s">
        <v>157</v>
      </c>
      <c r="H18" s="19">
        <f>VLOOKUP(D18,Résultats!$B$2:$AX$476,'T energie vecteurs'!F5,FALSE)</f>
        <v>0.98493914419999995</v>
      </c>
      <c r="I18" s="19">
        <f>VLOOKUP(E18,Résultats!$B$2:$AX$476,'T energie vecteurs'!F5,FALSE)</f>
        <v>1.864795859</v>
      </c>
      <c r="J18" s="19">
        <f>VLOOKUP(F18,Résultats!$B$2:$AX$476,'T energie vecteurs'!F5,FALSE)</f>
        <v>0</v>
      </c>
      <c r="K18" s="19">
        <f>VLOOKUP(G18,Résultats!$B$2:$AX$476,'T energie vecteurs'!F5,FALSE)</f>
        <v>1.7011518990000001</v>
      </c>
      <c r="L18" s="120">
        <f t="shared" si="0"/>
        <v>4.5508869022000003</v>
      </c>
      <c r="M18" s="19"/>
      <c r="N18" s="178" t="s">
        <v>153</v>
      </c>
      <c r="O18" s="28">
        <f>'[1]Bilan 2015'!$E$52</f>
        <v>3.2143188055943388</v>
      </c>
      <c r="P18" s="19">
        <f>('[1]Bilan 2015'!$E$54+'[1]Bilan 2015'!$E$56)</f>
        <v>12.452999999999999</v>
      </c>
      <c r="Q18" s="19">
        <v>0</v>
      </c>
      <c r="R18" s="19">
        <f>('[1]Bilan 2015'!$E$53+'[1]Bilan 2015'!$E$55+'[1]Bilan 2015'!$E$57)</f>
        <v>1.1015862413247299</v>
      </c>
      <c r="S18" s="120">
        <f t="shared" si="1"/>
        <v>16.768905046919066</v>
      </c>
      <c r="U18" s="178" t="s">
        <v>153</v>
      </c>
      <c r="V18" t="s">
        <v>154</v>
      </c>
      <c r="W18" t="s">
        <v>155</v>
      </c>
      <c r="X18" t="s">
        <v>156</v>
      </c>
      <c r="Y18" t="s">
        <v>157</v>
      </c>
      <c r="Z18" s="19">
        <v>0.95319560380000001</v>
      </c>
      <c r="AA18" s="19">
        <v>1.8455071700000001</v>
      </c>
      <c r="AB18" s="19">
        <v>0</v>
      </c>
      <c r="AC18" s="19">
        <v>1.6984697360000001</v>
      </c>
      <c r="AD18" s="120">
        <v>4.4971725098000004</v>
      </c>
    </row>
    <row r="19" spans="2:30" x14ac:dyDescent="0.25">
      <c r="C19" s="178" t="s">
        <v>25</v>
      </c>
      <c r="D19" t="s">
        <v>109</v>
      </c>
      <c r="E19" t="s">
        <v>110</v>
      </c>
      <c r="F19" t="s">
        <v>111</v>
      </c>
      <c r="G19" t="s">
        <v>112</v>
      </c>
      <c r="H19" s="19">
        <f>VLOOKUP(D19,Résultats!$B$2:$AX$476,'T energie vecteurs'!F5,FALSE)</f>
        <v>0</v>
      </c>
      <c r="I19" s="19">
        <f>VLOOKUP(E19,Résultats!$B$2:$AX$476,'T energie vecteurs'!F5,FALSE)</f>
        <v>2.221278479</v>
      </c>
      <c r="J19" s="19">
        <f>VLOOKUP(F19,Résultats!$B$2:$AX$476,'T energie vecteurs'!F5,FALSE)</f>
        <v>0.29752352789999997</v>
      </c>
      <c r="K19" s="19">
        <f>VLOOKUP(G19,Résultats!$B$2:$AX$476,'T energie vecteurs'!F5,FALSE)</f>
        <v>0.32802154690000002</v>
      </c>
      <c r="L19" s="120">
        <f t="shared" si="0"/>
        <v>2.8468235538000002</v>
      </c>
      <c r="M19" s="19"/>
      <c r="N19" s="179" t="s">
        <v>25</v>
      </c>
      <c r="O19" s="36">
        <f>'[1]Bilan 2015'!$T$46</f>
        <v>2.2137192704974398E-3</v>
      </c>
      <c r="P19" s="35">
        <f>SUM('[1]Bilan 2015'!$T$41:$T$43)</f>
        <v>3.4936667755496749</v>
      </c>
      <c r="Q19" s="35">
        <f>'[1]Bilan 2015'!$T$13</f>
        <v>0.74651762682717104</v>
      </c>
      <c r="R19" s="35">
        <f>('[1]Bilan 2015'!$T$22+'[1]Bilan 2015'!$T$30+SUM('[1]Bilan 2015'!$T$36:$T$40)+SUM('[1]Bilan 2015'!$T$44:$T$45)+'[1]Bilan 2015'!$T$47)</f>
        <v>0.24365267378081518</v>
      </c>
      <c r="S19" s="171">
        <f t="shared" si="1"/>
        <v>4.4860507954281585</v>
      </c>
      <c r="U19" s="178" t="s">
        <v>25</v>
      </c>
      <c r="V19" t="s">
        <v>109</v>
      </c>
      <c r="W19" t="s">
        <v>110</v>
      </c>
      <c r="X19" t="s">
        <v>111</v>
      </c>
      <c r="Y19" t="s">
        <v>112</v>
      </c>
      <c r="Z19" s="19">
        <v>0</v>
      </c>
      <c r="AA19" s="19">
        <v>2.2227141220000002</v>
      </c>
      <c r="AB19" s="19">
        <v>0.29524213710000002</v>
      </c>
      <c r="AC19" s="19">
        <v>0.33739678369999998</v>
      </c>
      <c r="AD19" s="120">
        <v>2.8553530428</v>
      </c>
    </row>
    <row r="20" spans="2:30" x14ac:dyDescent="0.25">
      <c r="C20" s="29" t="s">
        <v>26</v>
      </c>
      <c r="D20" s="10"/>
      <c r="E20" s="10"/>
      <c r="F20" s="10"/>
      <c r="G20" s="10"/>
      <c r="H20" s="9">
        <f>SUM(H11,H14:H16)</f>
        <v>5.6013796912</v>
      </c>
      <c r="I20" s="9">
        <f>SUM(I11,I14:I16)</f>
        <v>73.281360530000001</v>
      </c>
      <c r="J20" s="9">
        <f>SUM(J11,J14:J16)</f>
        <v>38.846415193399999</v>
      </c>
      <c r="K20" s="9">
        <f>SUM(K11,K14:K16)</f>
        <v>41.7215341468847</v>
      </c>
      <c r="L20" s="123">
        <f t="shared" si="0"/>
        <v>159.45068956148469</v>
      </c>
      <c r="M20" s="105"/>
      <c r="N20" s="180" t="s">
        <v>26</v>
      </c>
      <c r="O20" s="40">
        <f>O11+O14+O15+O16+O19</f>
        <v>4.3456793787119414</v>
      </c>
      <c r="P20" s="38">
        <f>P11+P14+P15+P16+P19</f>
        <v>70.798845361011772</v>
      </c>
      <c r="Q20" s="38">
        <f>Q11+Q14+Q15+Q16+Q19</f>
        <v>38.082514273546238</v>
      </c>
      <c r="R20" s="38">
        <f>R11+R14+R15+R16+R19</f>
        <v>44.651702506310876</v>
      </c>
      <c r="S20" s="173">
        <f>SUM(O20:R20)</f>
        <v>157.87874151958081</v>
      </c>
      <c r="T20" s="69"/>
      <c r="U20" s="29" t="s">
        <v>26</v>
      </c>
      <c r="V20" s="10"/>
      <c r="W20" s="10"/>
      <c r="X20" s="10"/>
      <c r="Y20" s="10"/>
      <c r="Z20" s="9">
        <v>5.4723482351000001</v>
      </c>
      <c r="AA20" s="9">
        <v>73.361802779000001</v>
      </c>
      <c r="AB20" s="9">
        <v>38.372872988700003</v>
      </c>
      <c r="AC20" s="9">
        <v>42.9160744779373</v>
      </c>
      <c r="AD20" s="123">
        <v>160.12309848073733</v>
      </c>
    </row>
    <row r="21" spans="2:30" s="3" customFormat="1" x14ac:dyDescent="0.25">
      <c r="B21" s="84"/>
      <c r="H21" s="69"/>
      <c r="I21" s="69"/>
      <c r="J21" s="69"/>
      <c r="K21" s="69"/>
      <c r="L21" s="69"/>
      <c r="M21" s="69"/>
      <c r="N21" s="69"/>
      <c r="O21" s="103"/>
      <c r="P21" s="103"/>
      <c r="Q21" s="103"/>
      <c r="R21" s="104"/>
      <c r="S21" s="69">
        <f>S11+S14+S15+S16+S19</f>
        <v>157.87874151958081</v>
      </c>
      <c r="Z21" s="69"/>
      <c r="AA21" s="69"/>
      <c r="AB21" s="69"/>
      <c r="AC21" s="69"/>
      <c r="AD21" s="69"/>
    </row>
    <row r="22" spans="2:30" s="3" customFormat="1" x14ac:dyDescent="0.25">
      <c r="I22" s="69"/>
      <c r="J22" s="69"/>
      <c r="K22" s="69"/>
      <c r="AA22" s="69"/>
      <c r="AB22" s="69"/>
      <c r="AC22" s="69"/>
    </row>
    <row r="23" spans="2:30" ht="31.5" x14ac:dyDescent="0.35">
      <c r="C23" s="174">
        <v>2020</v>
      </c>
      <c r="D23" s="175"/>
      <c r="E23" s="175"/>
      <c r="F23" s="175"/>
      <c r="G23" s="175"/>
      <c r="H23" s="101" t="s">
        <v>36</v>
      </c>
      <c r="I23" s="101" t="s">
        <v>159</v>
      </c>
      <c r="J23" s="101" t="s">
        <v>38</v>
      </c>
      <c r="K23" s="101" t="s">
        <v>158</v>
      </c>
      <c r="L23" s="118" t="s">
        <v>1</v>
      </c>
      <c r="M23" s="25"/>
      <c r="N23" s="174">
        <v>2020</v>
      </c>
      <c r="O23" s="170" t="s">
        <v>36</v>
      </c>
      <c r="P23" s="101" t="s">
        <v>159</v>
      </c>
      <c r="Q23" s="101" t="s">
        <v>38</v>
      </c>
      <c r="R23" s="101" t="s">
        <v>158</v>
      </c>
      <c r="S23" s="118" t="s">
        <v>1</v>
      </c>
      <c r="T23" s="25"/>
      <c r="U23" s="174">
        <v>2020</v>
      </c>
      <c r="V23" s="175"/>
      <c r="W23" s="175"/>
      <c r="X23" s="175"/>
      <c r="Y23" s="175"/>
      <c r="Z23" s="101" t="s">
        <v>36</v>
      </c>
      <c r="AA23" s="101" t="s">
        <v>159</v>
      </c>
      <c r="AB23" s="101" t="s">
        <v>38</v>
      </c>
      <c r="AC23" s="101" t="s">
        <v>158</v>
      </c>
      <c r="AD23" s="118" t="s">
        <v>1</v>
      </c>
    </row>
    <row r="24" spans="2:30" x14ac:dyDescent="0.25">
      <c r="C24" s="176" t="s">
        <v>18</v>
      </c>
      <c r="H24" s="8">
        <f>SUM(H25:H26)</f>
        <v>0</v>
      </c>
      <c r="I24" s="8">
        <f>SUM(I25:I26)</f>
        <v>41.681022509999998</v>
      </c>
      <c r="J24" s="8">
        <f>SUM(J25:J26)</f>
        <v>1.4762367888999999</v>
      </c>
      <c r="K24" s="8">
        <f>SUM(K25:K26)</f>
        <v>0.29558811790640005</v>
      </c>
      <c r="L24" s="121">
        <f t="shared" ref="L24:L33" si="3">SUM(H24:K24)</f>
        <v>43.452847416806399</v>
      </c>
      <c r="M24" s="99"/>
      <c r="N24" s="179" t="s">
        <v>18</v>
      </c>
      <c r="O24" s="36">
        <f>'[1]Bilan 2020'!$X$46/11.63</f>
        <v>0</v>
      </c>
      <c r="P24" s="35">
        <f>SUM('[1]Bilan 2020'!$X$41:$X$43)/11.63</f>
        <v>35.668036461633939</v>
      </c>
      <c r="Q24" s="35">
        <f>'[1]Bilan 2020'!$X$13/11.63</f>
        <v>0.71687008340498715</v>
      </c>
      <c r="R24" s="35">
        <f>('[1]Bilan 2020'!$X$22+'[1]Bilan 2020'!$X$30+SUM('[1]Bilan 2020'!$X$36:$X$40)+SUM('[1]Bilan 2020'!$X$44:$X$45)+'[1]Bilan 2020'!$X$47)/11.63</f>
        <v>0.19326865864144452</v>
      </c>
      <c r="S24" s="171">
        <f>SUM(O24:R24)</f>
        <v>36.578175203680367</v>
      </c>
      <c r="T24" s="169"/>
      <c r="U24" s="176" t="s">
        <v>18</v>
      </c>
      <c r="Z24" s="8">
        <v>0</v>
      </c>
      <c r="AA24" s="8">
        <v>42.55297624</v>
      </c>
      <c r="AB24" s="8">
        <v>1.3921961322999998</v>
      </c>
      <c r="AC24" s="8">
        <v>0.2010625338216</v>
      </c>
      <c r="AD24" s="121">
        <v>44.146234906121599</v>
      </c>
    </row>
    <row r="25" spans="2:30" x14ac:dyDescent="0.25">
      <c r="C25" s="177" t="s">
        <v>19</v>
      </c>
      <c r="D25" t="s">
        <v>89</v>
      </c>
      <c r="E25" t="s">
        <v>90</v>
      </c>
      <c r="F25" t="s">
        <v>91</v>
      </c>
      <c r="G25" t="s">
        <v>92</v>
      </c>
      <c r="H25" s="19">
        <f>VLOOKUP(D25,Résultats!$B$2:$AX$476,'T energie vecteurs'!I5,FALSE)</f>
        <v>0</v>
      </c>
      <c r="I25" s="19">
        <f>VLOOKUP(E25,Résultats!$B$2:$AX$476,'T energie vecteurs'!I5,FALSE)</f>
        <v>23.55001815</v>
      </c>
      <c r="J25" s="19">
        <f>VLOOKUP(F25,Résultats!$B$2:$AX$476,'T energie vecteurs'!I5,FALSE)</f>
        <v>0.1141214809</v>
      </c>
      <c r="K25" s="19">
        <f>VLOOKUP(G51,Résultats!$B$2:$AX$476,'T energie vecteurs'!I5,FALSE)</f>
        <v>1.9022006400000001E-5</v>
      </c>
      <c r="L25" s="120">
        <f t="shared" si="3"/>
        <v>23.664158652906398</v>
      </c>
      <c r="M25" s="19"/>
      <c r="N25" s="177" t="s">
        <v>19</v>
      </c>
      <c r="O25" s="172"/>
      <c r="P25" s="19"/>
      <c r="Q25" s="55"/>
      <c r="R25" s="19"/>
      <c r="S25" s="120"/>
      <c r="T25" s="169"/>
      <c r="U25" s="177" t="s">
        <v>19</v>
      </c>
      <c r="V25" t="s">
        <v>89</v>
      </c>
      <c r="W25" t="s">
        <v>90</v>
      </c>
      <c r="X25" t="s">
        <v>91</v>
      </c>
      <c r="Y25" t="s">
        <v>92</v>
      </c>
      <c r="Z25" s="19">
        <v>0</v>
      </c>
      <c r="AA25" s="19">
        <v>24.27689878</v>
      </c>
      <c r="AB25" s="19">
        <v>5.53126533E-2</v>
      </c>
      <c r="AC25" s="19">
        <v>2.9938821599999999E-5</v>
      </c>
      <c r="AD25" s="120">
        <v>24.332241372121601</v>
      </c>
    </row>
    <row r="26" spans="2:30" x14ac:dyDescent="0.25">
      <c r="C26" s="178" t="s">
        <v>20</v>
      </c>
      <c r="D26" t="s">
        <v>93</v>
      </c>
      <c r="E26" t="s">
        <v>94</v>
      </c>
      <c r="F26" t="s">
        <v>95</v>
      </c>
      <c r="G26" t="s">
        <v>96</v>
      </c>
      <c r="H26" s="19">
        <f>VLOOKUP(D26,Résultats!$B$2:$AX$476,'T energie vecteurs'!I5,FALSE)</f>
        <v>0</v>
      </c>
      <c r="I26" s="19">
        <f>VLOOKUP(E26,Résultats!$B$2:$AX$476,'T energie vecteurs'!I5,FALSE)</f>
        <v>18.131004359999999</v>
      </c>
      <c r="J26" s="19">
        <f>VLOOKUP(F26,Résultats!$B$2:$AX$476,'T energie vecteurs'!I5,FALSE)</f>
        <v>1.3621153079999999</v>
      </c>
      <c r="K26" s="19">
        <f>VLOOKUP(G26,Résultats!$B$2:$AX$476,'T energie vecteurs'!I5,FALSE)</f>
        <v>0.29556909590000002</v>
      </c>
      <c r="L26" s="120">
        <f t="shared" si="3"/>
        <v>19.788688763899998</v>
      </c>
      <c r="M26" s="19"/>
      <c r="N26" s="178" t="s">
        <v>20</v>
      </c>
      <c r="O26" s="172"/>
      <c r="P26" s="19"/>
      <c r="Q26" s="55"/>
      <c r="R26" s="19"/>
      <c r="S26" s="120"/>
      <c r="T26" s="169"/>
      <c r="U26" s="178" t="s">
        <v>20</v>
      </c>
      <c r="V26" t="s">
        <v>93</v>
      </c>
      <c r="W26" t="s">
        <v>94</v>
      </c>
      <c r="X26" t="s">
        <v>95</v>
      </c>
      <c r="Y26" t="s">
        <v>96</v>
      </c>
      <c r="Z26" s="19">
        <v>0</v>
      </c>
      <c r="AA26" s="19">
        <v>18.27607746</v>
      </c>
      <c r="AB26" s="19">
        <v>1.3368834789999999</v>
      </c>
      <c r="AC26" s="19">
        <v>0.20103259500000001</v>
      </c>
      <c r="AD26" s="120">
        <v>19.813993534000002</v>
      </c>
    </row>
    <row r="27" spans="2:30" x14ac:dyDescent="0.25">
      <c r="C27" s="176" t="s">
        <v>21</v>
      </c>
      <c r="D27" t="s">
        <v>97</v>
      </c>
      <c r="E27" t="s">
        <v>98</v>
      </c>
      <c r="F27" t="s">
        <v>99</v>
      </c>
      <c r="G27" t="s">
        <v>100</v>
      </c>
      <c r="H27" s="8">
        <f>VLOOKUP(D27,Résultats!$B$2:$AX$476,'T energie vecteurs'!I5,FALSE)</f>
        <v>0.25019536980000001</v>
      </c>
      <c r="I27" s="8">
        <f>VLOOKUP(E27,Résultats!$B$2:$AX$476,'T energie vecteurs'!I5,FALSE)</f>
        <v>6.1109810229999999</v>
      </c>
      <c r="J27" s="8">
        <f>VLOOKUP(F27,Résultats!$B$2:$AX$476,'T energie vecteurs'!I5,FALSE)</f>
        <v>14.57237136</v>
      </c>
      <c r="K27" s="8">
        <f>VLOOKUP(G27,Résultats!$B$2:$AX$476,'T energie vecteurs'!I5,FALSE)+6</f>
        <v>19.468841220000002</v>
      </c>
      <c r="L27" s="121">
        <f t="shared" si="3"/>
        <v>40.402388972799997</v>
      </c>
      <c r="M27" s="99"/>
      <c r="N27" s="179" t="s">
        <v>21</v>
      </c>
      <c r="O27" s="36">
        <f>'[1]Bilan 2020'!$V$46/11.63</f>
        <v>2.0700734999999998E-2</v>
      </c>
      <c r="P27" s="35">
        <f>SUM('[1]Bilan 2020'!$V$41:$V$43)/11.63</f>
        <v>4.2874727518867157</v>
      </c>
      <c r="Q27" s="35">
        <f>'[1]Bilan 2020'!$V$13/11.63</f>
        <v>13.618731599337918</v>
      </c>
      <c r="R27" s="35">
        <f>('[1]Bilan 2020'!$V$22+'[1]Bilan 2020'!$V$30+SUM('[1]Bilan 2020'!$V$36:$V$40)+SUM('[1]Bilan 2020'!$V$44:$V$45)+'[1]Bilan 2020'!$V$47)/11.63</f>
        <v>20.408410382607048</v>
      </c>
      <c r="S27" s="171">
        <f t="shared" ref="S27:S33" si="4">SUM(O27:R27)</f>
        <v>38.335315468831681</v>
      </c>
      <c r="T27" s="169"/>
      <c r="U27" s="176" t="s">
        <v>21</v>
      </c>
      <c r="V27" t="s">
        <v>97</v>
      </c>
      <c r="W27" t="s">
        <v>98</v>
      </c>
      <c r="X27" t="s">
        <v>99</v>
      </c>
      <c r="Y27" t="s">
        <v>100</v>
      </c>
      <c r="Z27" s="8">
        <v>0.25700357509999999</v>
      </c>
      <c r="AA27" s="8">
        <v>6.2790064450000003</v>
      </c>
      <c r="AB27" s="8">
        <v>14.260765490000001</v>
      </c>
      <c r="AC27" s="8">
        <v>19.58359978</v>
      </c>
      <c r="AD27" s="121">
        <v>40.380375290100005</v>
      </c>
    </row>
    <row r="28" spans="2:30" x14ac:dyDescent="0.25">
      <c r="C28" s="176" t="s">
        <v>22</v>
      </c>
      <c r="D28" t="s">
        <v>101</v>
      </c>
      <c r="E28" t="s">
        <v>102</v>
      </c>
      <c r="F28" t="s">
        <v>103</v>
      </c>
      <c r="G28" t="s">
        <v>104</v>
      </c>
      <c r="H28" s="8">
        <f>VLOOKUP(D28,Résultats!$B$2:$AX$476,'T energie vecteurs'!I5,FALSE)</f>
        <v>0</v>
      </c>
      <c r="I28" s="8">
        <f>VLOOKUP(E28,Résultats!$B$2:$AX$476,'T energie vecteurs'!I5,FALSE)</f>
        <v>3.067387101</v>
      </c>
      <c r="J28" s="8">
        <f>VLOOKUP(F28,Résultats!$B$2:$AX$476,'T energie vecteurs'!I5,FALSE)</f>
        <v>12.15711816</v>
      </c>
      <c r="K28" s="8">
        <f>VLOOKUP(G28,Résultats!$B$2:$AX$476,'T energie vecteurs'!I5,FALSE)</f>
        <v>6.8143133850000002</v>
      </c>
      <c r="L28" s="121">
        <f t="shared" si="3"/>
        <v>22.038818645999999</v>
      </c>
      <c r="M28" s="99"/>
      <c r="N28" s="179" t="s">
        <v>22</v>
      </c>
      <c r="O28" s="36">
        <f>('[1]Bilan 2020'!$W$46)/11.63</f>
        <v>3.0546421000000001E-2</v>
      </c>
      <c r="P28" s="35">
        <f>SUM('[1]Bilan 2020'!$W$41:$W$43)/11.63</f>
        <v>2.7068355531694666</v>
      </c>
      <c r="Q28" s="35">
        <f>('[1]Bilan 2020'!$W$13)/11.63</f>
        <v>10.724850576412381</v>
      </c>
      <c r="R28" s="35">
        <f>('[1]Bilan 2020'!$W$22+'[1]Bilan 2020'!$W$30+SUM('[1]Bilan 2020'!$W$36:$W$40)+SUM('[1]Bilan 2020'!$W$44:$W$45)+'[1]Bilan 2020'!$W$47)/11.63</f>
        <v>7.1906336380053082</v>
      </c>
      <c r="S28" s="171">
        <f t="shared" si="4"/>
        <v>20.652866188587154</v>
      </c>
      <c r="T28" s="169"/>
      <c r="U28" s="176" t="s">
        <v>22</v>
      </c>
      <c r="V28" t="s">
        <v>101</v>
      </c>
      <c r="W28" t="s">
        <v>102</v>
      </c>
      <c r="X28" t="s">
        <v>103</v>
      </c>
      <c r="Y28" t="s">
        <v>104</v>
      </c>
      <c r="Z28" s="8">
        <v>0</v>
      </c>
      <c r="AA28" s="8">
        <v>4.0099261119999996</v>
      </c>
      <c r="AB28" s="8">
        <v>15.718212980000001</v>
      </c>
      <c r="AC28" s="8">
        <v>8.7347550680000001</v>
      </c>
      <c r="AD28" s="121">
        <v>28.462894159999998</v>
      </c>
    </row>
    <row r="29" spans="2:30" x14ac:dyDescent="0.25">
      <c r="C29" s="176" t="s">
        <v>23</v>
      </c>
      <c r="H29" s="8">
        <f>SUM(H30:H32)</f>
        <v>3.0075604613999998</v>
      </c>
      <c r="I29" s="8">
        <f>SUM(I30:I32)</f>
        <v>15.631874230999999</v>
      </c>
      <c r="J29" s="8">
        <f>SUM(J30:J32)</f>
        <v>9.8108717462999913</v>
      </c>
      <c r="K29" s="8">
        <f>SUM(K30:K32)</f>
        <v>13.841360925900002</v>
      </c>
      <c r="L29" s="121">
        <f t="shared" si="3"/>
        <v>42.291667364599988</v>
      </c>
      <c r="M29" s="99"/>
      <c r="N29" s="179" t="s">
        <v>280</v>
      </c>
      <c r="O29" s="36">
        <f>O30+O31</f>
        <v>3.1626378182920636</v>
      </c>
      <c r="P29" s="35">
        <f t="shared" ref="P29:R29" si="5">P30+P31</f>
        <v>13.919973516612528</v>
      </c>
      <c r="Q29" s="35">
        <f t="shared" si="5"/>
        <v>9.0413234941421319</v>
      </c>
      <c r="R29" s="35">
        <f t="shared" si="5"/>
        <v>14.312071337572707</v>
      </c>
      <c r="S29" s="171">
        <f t="shared" si="4"/>
        <v>40.436006166619435</v>
      </c>
      <c r="T29" s="169"/>
      <c r="U29" s="176" t="s">
        <v>23</v>
      </c>
      <c r="Z29" s="8">
        <v>3.0675211756</v>
      </c>
      <c r="AA29" s="8">
        <v>16.563450766999999</v>
      </c>
      <c r="AB29" s="8">
        <v>10.164722621499999</v>
      </c>
      <c r="AC29" s="8">
        <v>14.5405478762</v>
      </c>
      <c r="AD29" s="121">
        <v>44.336242440299998</v>
      </c>
    </row>
    <row r="30" spans="2:30" x14ac:dyDescent="0.25">
      <c r="C30" s="178" t="s">
        <v>24</v>
      </c>
      <c r="D30" t="s">
        <v>105</v>
      </c>
      <c r="E30" t="s">
        <v>106</v>
      </c>
      <c r="F30" t="s">
        <v>107</v>
      </c>
      <c r="G30" t="s">
        <v>108</v>
      </c>
      <c r="H30" s="19">
        <f>VLOOKUP(D30,Résultats!$B$2:$AX$476,'T energie vecteurs'!I5,FALSE)</f>
        <v>2.115562304</v>
      </c>
      <c r="I30" s="19">
        <f>VLOOKUP(E30,Résultats!$B$2:$AX$476,'T energie vecteurs'!I5,FALSE)</f>
        <v>11.49420525</v>
      </c>
      <c r="J30" s="19">
        <f>VLOOKUP(F30,Résultats!$B$2:$AX$476,'T energie vecteurs'!I5,FALSE)</f>
        <v>9.5137374549999905</v>
      </c>
      <c r="K30" s="19">
        <f>VLOOKUP(G30,Résultats!$B$2:$AX$476,'T energie vecteurs'!I5,FALSE)</f>
        <v>11.56995485</v>
      </c>
      <c r="L30" s="120">
        <f t="shared" si="3"/>
        <v>34.693459858999994</v>
      </c>
      <c r="M30" s="19"/>
      <c r="N30" s="178" t="s">
        <v>281</v>
      </c>
      <c r="O30" s="172">
        <f>'[1]Bilan 2020'!$U$46/11.63</f>
        <v>0.77267988499999996</v>
      </c>
      <c r="P30" s="37">
        <f>SUM('[1]Bilan 2020'!$U$41:$U$43)/11.63</f>
        <v>2.7003587770125286</v>
      </c>
      <c r="Q30" s="37">
        <f>'[1]Bilan 2020'!$U$13/11.63</f>
        <v>9.0413234941421319</v>
      </c>
      <c r="R30" s="37">
        <f>('[1]Bilan 2020'!$U$22+'[1]Bilan 2020'!$U$30+SUM('[1]Bilan 2020'!$U$36:$U$40)+SUM('[1]Bilan 2020'!$U$44:$U$45)+'[1]Bilan 2020'!$U$47)/11.63</f>
        <v>13.277854957521116</v>
      </c>
      <c r="S30" s="120">
        <f t="shared" si="4"/>
        <v>25.792217113675775</v>
      </c>
      <c r="T30" s="169"/>
      <c r="U30" s="178" t="s">
        <v>24</v>
      </c>
      <c r="V30" t="s">
        <v>105</v>
      </c>
      <c r="W30" t="s">
        <v>106</v>
      </c>
      <c r="X30" t="s">
        <v>107</v>
      </c>
      <c r="Y30" t="s">
        <v>108</v>
      </c>
      <c r="Z30" s="19">
        <v>2.1687527320000002</v>
      </c>
      <c r="AA30" s="19">
        <v>12.22219013</v>
      </c>
      <c r="AB30" s="19">
        <v>9.8524847629999996</v>
      </c>
      <c r="AC30" s="19">
        <v>12.18988145</v>
      </c>
      <c r="AD30" s="120">
        <v>36.433309074999997</v>
      </c>
    </row>
    <row r="31" spans="2:30" x14ac:dyDescent="0.25">
      <c r="C31" s="178" t="s">
        <v>153</v>
      </c>
      <c r="D31" t="s">
        <v>154</v>
      </c>
      <c r="E31" t="s">
        <v>155</v>
      </c>
      <c r="F31" t="s">
        <v>156</v>
      </c>
      <c r="G31" t="s">
        <v>157</v>
      </c>
      <c r="H31" s="19">
        <f>VLOOKUP(D31,Résultats!$B$2:$AX$476,'T energie vecteurs'!I5,FALSE)</f>
        <v>0.89199815739999999</v>
      </c>
      <c r="I31" s="19">
        <f>VLOOKUP(E31,Résultats!$B$2:$AX$476,'T energie vecteurs'!I5,FALSE)</f>
        <v>1.908423669</v>
      </c>
      <c r="J31" s="19">
        <f>VLOOKUP(F31,Résultats!$B$2:$AX$476,'T energie vecteurs'!I5,FALSE)</f>
        <v>0</v>
      </c>
      <c r="K31" s="19">
        <f>VLOOKUP(G31,Résultats!$B$2:$AX$476,'T energie vecteurs'!I5,FALSE)</f>
        <v>1.96873509</v>
      </c>
      <c r="L31" s="120">
        <f t="shared" si="3"/>
        <v>4.7691569164000001</v>
      </c>
      <c r="M31" s="19"/>
      <c r="N31" s="178" t="s">
        <v>153</v>
      </c>
      <c r="O31" s="28">
        <f>'[1]Bilan 2020'!$E$52/11.63</f>
        <v>2.3899579332920635</v>
      </c>
      <c r="P31" s="19">
        <f>('[1]Bilan 2020'!$E$54+'[1]Bilan 2020'!$E$56)/11.63</f>
        <v>11.219614739599999</v>
      </c>
      <c r="Q31" s="19">
        <v>0</v>
      </c>
      <c r="R31" s="19">
        <f>('[1]Bilan 2020'!$E$53+'[1]Bilan 2020'!$E$55+'[1]Bilan 2020'!$E$57)/11.63</f>
        <v>1.0342163800515907</v>
      </c>
      <c r="S31" s="120">
        <f t="shared" si="4"/>
        <v>14.643789052943653</v>
      </c>
      <c r="T31" s="169"/>
      <c r="U31" s="178" t="s">
        <v>153</v>
      </c>
      <c r="V31" t="s">
        <v>154</v>
      </c>
      <c r="W31" t="s">
        <v>155</v>
      </c>
      <c r="X31" t="s">
        <v>156</v>
      </c>
      <c r="Y31" t="s">
        <v>157</v>
      </c>
      <c r="Z31" s="19">
        <v>0.89876844359999997</v>
      </c>
      <c r="AA31" s="19">
        <v>1.967426304</v>
      </c>
      <c r="AB31" s="19">
        <v>0</v>
      </c>
      <c r="AC31" s="19">
        <v>2.0284387939999999</v>
      </c>
      <c r="AD31" s="120">
        <v>4.8946335415999993</v>
      </c>
    </row>
    <row r="32" spans="2:30" x14ac:dyDescent="0.25">
      <c r="C32" s="178" t="s">
        <v>25</v>
      </c>
      <c r="D32" t="s">
        <v>109</v>
      </c>
      <c r="E32" t="s">
        <v>110</v>
      </c>
      <c r="F32" t="s">
        <v>111</v>
      </c>
      <c r="G32" t="s">
        <v>112</v>
      </c>
      <c r="H32" s="19">
        <f>VLOOKUP(D32,Résultats!$B$2:$AX$476,'T energie vecteurs'!I5,FALSE)</f>
        <v>0</v>
      </c>
      <c r="I32" s="19">
        <f>VLOOKUP(E32,Résultats!$B$2:$AX$476,'T energie vecteurs'!I5,FALSE)</f>
        <v>2.2292453120000002</v>
      </c>
      <c r="J32" s="19">
        <f>VLOOKUP(F32,Résultats!$B$2:$AX$476,'T energie vecteurs'!I5,FALSE)</f>
        <v>0.29713429130000002</v>
      </c>
      <c r="K32" s="19">
        <f>VLOOKUP(G32,Résultats!$B$2:$AX$476,'T energie vecteurs'!I5,FALSE)</f>
        <v>0.30267098590000002</v>
      </c>
      <c r="L32" s="120">
        <f t="shared" si="3"/>
        <v>2.8290505892</v>
      </c>
      <c r="M32" s="19"/>
      <c r="N32" s="179" t="s">
        <v>25</v>
      </c>
      <c r="O32" s="36">
        <f>'[1]Bilan 2020'!$T$46/11.63</f>
        <v>1.3217009999999998E-3</v>
      </c>
      <c r="P32" s="35">
        <f>SUM('[1]Bilan 2020'!$T$41:$T$43)/11.63</f>
        <v>3.3486884684627563</v>
      </c>
      <c r="Q32" s="35">
        <f>'[1]Bilan 2020'!$T$13/11.63</f>
        <v>0.69143728159498707</v>
      </c>
      <c r="R32" s="35">
        <f>('[1]Bilan 2020'!$T$22+'[1]Bilan 2020'!$T$30+SUM('[1]Bilan 2020'!$T$36:$T$40)+SUM('[1]Bilan 2020'!$T$44:$T$45)+'[1]Bilan 2020'!$T$47)/11.63</f>
        <v>0.41959097162510717</v>
      </c>
      <c r="S32" s="171">
        <f t="shared" si="4"/>
        <v>4.4610384226828508</v>
      </c>
      <c r="T32" s="169"/>
      <c r="U32" s="178" t="s">
        <v>25</v>
      </c>
      <c r="V32" t="s">
        <v>109</v>
      </c>
      <c r="W32" t="s">
        <v>110</v>
      </c>
      <c r="X32" t="s">
        <v>111</v>
      </c>
      <c r="Y32" t="s">
        <v>112</v>
      </c>
      <c r="Z32" s="19">
        <v>0</v>
      </c>
      <c r="AA32" s="19">
        <v>2.373834333</v>
      </c>
      <c r="AB32" s="19">
        <v>0.31223785850000002</v>
      </c>
      <c r="AC32" s="19">
        <v>0.3222276322</v>
      </c>
      <c r="AD32" s="120">
        <v>3.0082998237000003</v>
      </c>
    </row>
    <row r="33" spans="3:30" x14ac:dyDescent="0.25">
      <c r="C33" s="29" t="s">
        <v>26</v>
      </c>
      <c r="D33" s="10"/>
      <c r="E33" s="10"/>
      <c r="F33" s="10"/>
      <c r="G33" s="10"/>
      <c r="H33" s="9">
        <f>SUM(H24,H27:H29)</f>
        <v>3.2577558311999999</v>
      </c>
      <c r="I33" s="9">
        <f>SUM(I24,I27:I29)</f>
        <v>66.491264865000005</v>
      </c>
      <c r="J33" s="9">
        <f>SUM(J24,J27:J29)</f>
        <v>38.016598055199992</v>
      </c>
      <c r="K33" s="9">
        <f>SUM(K24,K27:K29)</f>
        <v>40.420103648806403</v>
      </c>
      <c r="L33" s="123">
        <f t="shared" si="3"/>
        <v>148.1857224002064</v>
      </c>
      <c r="M33" s="105"/>
      <c r="N33" s="180" t="s">
        <v>26</v>
      </c>
      <c r="O33" s="40">
        <f>O24+O27+O28+O29+O32</f>
        <v>3.2152066752920638</v>
      </c>
      <c r="P33" s="38">
        <f>P24+P27+P28+P29+P32</f>
        <v>59.931006751765409</v>
      </c>
      <c r="Q33" s="38">
        <f>Q24+Q27+Q28+Q29+Q32</f>
        <v>34.793213034892403</v>
      </c>
      <c r="R33" s="38">
        <f>R24+R27+R28+R29+R32</f>
        <v>42.523974988451613</v>
      </c>
      <c r="S33" s="173">
        <f t="shared" si="4"/>
        <v>140.46340145040148</v>
      </c>
      <c r="T33" s="105"/>
      <c r="U33" s="29" t="s">
        <v>26</v>
      </c>
      <c r="V33" s="10"/>
      <c r="W33" s="10"/>
      <c r="X33" s="10"/>
      <c r="Y33" s="10"/>
      <c r="Z33" s="9">
        <v>3.3245247507000002</v>
      </c>
      <c r="AA33" s="9">
        <v>69.405359564000008</v>
      </c>
      <c r="AB33" s="9">
        <v>41.535897223799999</v>
      </c>
      <c r="AC33" s="9">
        <v>43.059965258021599</v>
      </c>
      <c r="AD33" s="123">
        <v>157.3257467965216</v>
      </c>
    </row>
    <row r="34" spans="3:30" s="3" customFormat="1" x14ac:dyDescent="0.25">
      <c r="H34" s="69"/>
      <c r="I34" s="69"/>
      <c r="J34" s="69"/>
      <c r="K34" s="69"/>
      <c r="L34" s="69"/>
      <c r="M34" s="69"/>
      <c r="N34" s="69"/>
      <c r="O34" s="103"/>
      <c r="P34" s="103"/>
      <c r="Q34" s="103"/>
      <c r="R34" s="104"/>
      <c r="S34" s="69"/>
      <c r="T34" s="69"/>
      <c r="Z34" s="69"/>
      <c r="AA34" s="69"/>
      <c r="AB34" s="69"/>
      <c r="AC34" s="69"/>
      <c r="AD34" s="69"/>
    </row>
    <row r="35" spans="3:30" s="3" customFormat="1" x14ac:dyDescent="0.25"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Z35" s="69"/>
      <c r="AA35" s="69"/>
      <c r="AB35" s="69"/>
      <c r="AC35" s="69"/>
      <c r="AD35" s="69"/>
    </row>
    <row r="36" spans="3:30" ht="31.5" x14ac:dyDescent="0.35">
      <c r="C36" s="174">
        <v>2025</v>
      </c>
      <c r="D36" s="175"/>
      <c r="E36" s="175"/>
      <c r="F36" s="175"/>
      <c r="G36" s="175"/>
      <c r="H36" s="101" t="s">
        <v>36</v>
      </c>
      <c r="I36" s="101" t="s">
        <v>159</v>
      </c>
      <c r="J36" s="101" t="s">
        <v>38</v>
      </c>
      <c r="K36" s="101" t="s">
        <v>158</v>
      </c>
      <c r="L36" s="118" t="s">
        <v>1</v>
      </c>
      <c r="M36" s="25"/>
      <c r="N36" s="174">
        <v>2025</v>
      </c>
      <c r="O36" s="170" t="s">
        <v>36</v>
      </c>
      <c r="P36" s="101" t="s">
        <v>159</v>
      </c>
      <c r="Q36" s="101" t="s">
        <v>38</v>
      </c>
      <c r="R36" s="101" t="s">
        <v>158</v>
      </c>
      <c r="S36" s="118" t="s">
        <v>1</v>
      </c>
      <c r="T36" s="25"/>
      <c r="U36" s="174">
        <v>2025</v>
      </c>
      <c r="V36" s="175"/>
      <c r="W36" s="175"/>
      <c r="X36" s="175"/>
      <c r="Y36" s="175"/>
      <c r="Z36" s="101" t="s">
        <v>36</v>
      </c>
      <c r="AA36" s="101" t="s">
        <v>159</v>
      </c>
      <c r="AB36" s="101" t="s">
        <v>38</v>
      </c>
      <c r="AC36" s="101" t="s">
        <v>158</v>
      </c>
      <c r="AD36" s="118" t="s">
        <v>1</v>
      </c>
    </row>
    <row r="37" spans="3:30" x14ac:dyDescent="0.25">
      <c r="C37" s="176" t="s">
        <v>18</v>
      </c>
      <c r="H37" s="8">
        <f>SUM(H38:H39)</f>
        <v>0</v>
      </c>
      <c r="I37" s="8">
        <f>SUM(I38:I39)</f>
        <v>39.095589410000002</v>
      </c>
      <c r="J37" s="8">
        <f>SUM(J38:J39)</f>
        <v>1.7167235194999999</v>
      </c>
      <c r="K37" s="8">
        <f>SUM(K38:K39)</f>
        <v>0.61791372283320001</v>
      </c>
      <c r="L37" s="121">
        <f t="shared" ref="L37:L46" si="6">SUM(H37:K37)</f>
        <v>41.430226652333204</v>
      </c>
      <c r="M37" s="99"/>
      <c r="N37" s="179" t="s">
        <v>18</v>
      </c>
      <c r="O37" s="36">
        <f>'[1]Bilan 2025'!$X$46/11.63</f>
        <v>0</v>
      </c>
      <c r="P37" s="35">
        <f>SUM('[1]Bilan 2025'!$X$41:$X$43)/11.63</f>
        <v>38.545929814739537</v>
      </c>
      <c r="Q37" s="35">
        <f>'[1]Bilan 2025'!$X$13/11.63</f>
        <v>1.5398477407339692</v>
      </c>
      <c r="R37" s="35">
        <f>('[1]Bilan 2025'!$X$22+'[1]Bilan 2025'!$X$30+SUM('[1]Bilan 2025'!$X$36:$X$40)+SUM('[1]Bilan 2025'!$X$44:$X$45)+'[1]Bilan 2025'!$X$47)/11.63</f>
        <v>0.58333134363889538</v>
      </c>
      <c r="S37" s="171">
        <f>SUM(O37:R37)</f>
        <v>40.669108899112402</v>
      </c>
      <c r="T37" s="99"/>
      <c r="U37" s="176" t="s">
        <v>18</v>
      </c>
      <c r="Z37" s="8">
        <v>0</v>
      </c>
      <c r="AA37" s="8">
        <v>39.888229670000001</v>
      </c>
      <c r="AB37" s="8">
        <v>1.7082035414000001</v>
      </c>
      <c r="AC37" s="8">
        <v>0.19817510045629999</v>
      </c>
      <c r="AD37" s="121">
        <v>41.794608311856301</v>
      </c>
    </row>
    <row r="38" spans="3:30" x14ac:dyDescent="0.25">
      <c r="C38" s="177" t="s">
        <v>19</v>
      </c>
      <c r="D38" t="s">
        <v>89</v>
      </c>
      <c r="E38" t="s">
        <v>90</v>
      </c>
      <c r="F38" t="s">
        <v>91</v>
      </c>
      <c r="G38" t="s">
        <v>92</v>
      </c>
      <c r="H38" s="19">
        <f>VLOOKUP(D38,Résultats!$B$2:$AX$476,'T energie vecteurs'!N5,FALSE)</f>
        <v>0</v>
      </c>
      <c r="I38" s="19">
        <f>VLOOKUP(E38,Résultats!$B$2:$AX$476,'T energie vecteurs'!N5,FALSE)</f>
        <v>20.90225186</v>
      </c>
      <c r="J38" s="19">
        <f>VLOOKUP(F38,Résultats!$B$2:$AX$476,'T energie vecteurs'!N5,FALSE)</f>
        <v>0.31038991449999997</v>
      </c>
      <c r="K38" s="19">
        <f>VLOOKUP(G51,Résultats!$B$2:$AX$476,'T energie vecteurs'!N5,FALSE)</f>
        <v>2.8750633199999999E-5</v>
      </c>
      <c r="L38" s="120">
        <f t="shared" si="6"/>
        <v>21.212670525133198</v>
      </c>
      <c r="M38" s="19"/>
      <c r="N38" s="177" t="s">
        <v>19</v>
      </c>
      <c r="O38" s="172"/>
      <c r="P38" s="19"/>
      <c r="Q38" s="55"/>
      <c r="R38" s="19"/>
      <c r="S38" s="120"/>
      <c r="T38" s="19"/>
      <c r="U38" s="177" t="s">
        <v>19</v>
      </c>
      <c r="V38" t="s">
        <v>89</v>
      </c>
      <c r="W38" t="s">
        <v>90</v>
      </c>
      <c r="X38" t="s">
        <v>91</v>
      </c>
      <c r="Y38" t="s">
        <v>92</v>
      </c>
      <c r="Z38" s="19">
        <v>0</v>
      </c>
      <c r="AA38" s="19">
        <v>22.434229439999999</v>
      </c>
      <c r="AB38" s="19">
        <v>0.31975042440000001</v>
      </c>
      <c r="AC38" s="19">
        <v>4.6753956300000001E-5</v>
      </c>
      <c r="AD38" s="120">
        <v>22.754026618356299</v>
      </c>
    </row>
    <row r="39" spans="3:30" x14ac:dyDescent="0.25">
      <c r="C39" s="178" t="s">
        <v>20</v>
      </c>
      <c r="D39" t="s">
        <v>93</v>
      </c>
      <c r="E39" t="s">
        <v>94</v>
      </c>
      <c r="F39" t="s">
        <v>95</v>
      </c>
      <c r="G39" t="s">
        <v>96</v>
      </c>
      <c r="H39" s="19">
        <f>VLOOKUP(D39,Résultats!$B$2:$AX$476,'T energie vecteurs'!N5,FALSE)</f>
        <v>0</v>
      </c>
      <c r="I39" s="19">
        <f>VLOOKUP(E39,Résultats!$B$2:$AX$476,'T energie vecteurs'!N5,FALSE)</f>
        <v>18.193337549999999</v>
      </c>
      <c r="J39" s="19">
        <f>VLOOKUP(F39,Résultats!$B$2:$AX$476,'T energie vecteurs'!N5,FALSE)</f>
        <v>1.4063336049999999</v>
      </c>
      <c r="K39" s="19">
        <f>VLOOKUP(G39,Résultats!$B$2:$AX$476,'T energie vecteurs'!N5,FALSE)</f>
        <v>0.61788497220000005</v>
      </c>
      <c r="L39" s="120">
        <f t="shared" si="6"/>
        <v>20.217556127199998</v>
      </c>
      <c r="M39" s="19"/>
      <c r="N39" s="178" t="s">
        <v>20</v>
      </c>
      <c r="O39" s="172"/>
      <c r="P39" s="19"/>
      <c r="Q39" s="55"/>
      <c r="R39" s="19"/>
      <c r="S39" s="120"/>
      <c r="T39" s="19"/>
      <c r="U39" s="178" t="s">
        <v>20</v>
      </c>
      <c r="V39" t="s">
        <v>93</v>
      </c>
      <c r="W39" t="s">
        <v>94</v>
      </c>
      <c r="X39" t="s">
        <v>95</v>
      </c>
      <c r="Y39" t="s">
        <v>96</v>
      </c>
      <c r="Z39" s="19">
        <v>0</v>
      </c>
      <c r="AA39" s="19">
        <v>17.454000229999998</v>
      </c>
      <c r="AB39" s="19">
        <v>1.3884531170000001</v>
      </c>
      <c r="AC39" s="19">
        <v>0.1981283465</v>
      </c>
      <c r="AD39" s="120">
        <v>19.040581693499998</v>
      </c>
    </row>
    <row r="40" spans="3:30" x14ac:dyDescent="0.25">
      <c r="C40" s="176" t="s">
        <v>21</v>
      </c>
      <c r="D40" t="s">
        <v>97</v>
      </c>
      <c r="E40" t="s">
        <v>98</v>
      </c>
      <c r="F40" t="s">
        <v>99</v>
      </c>
      <c r="G40" t="s">
        <v>100</v>
      </c>
      <c r="H40" s="263">
        <f>VLOOKUP(D40,Résultats!$B$2:$AX$476,'T energie vecteurs'!N5,FALSE)</f>
        <v>0.20280980430000001</v>
      </c>
      <c r="I40" s="263">
        <f>VLOOKUP(E40,Résultats!$B$2:$AX$476,'T energie vecteurs'!N5,FALSE)</f>
        <v>5.6090605589999996</v>
      </c>
      <c r="J40" s="263">
        <f>VLOOKUP(F40,Résultats!$B$2:$AX$476,'T energie vecteurs'!N5,FALSE)</f>
        <v>14.03408604</v>
      </c>
      <c r="K40" s="263">
        <f>VLOOKUP(G40,Résultats!$B$2:$AX$476,'T energie vecteurs'!N5,FALSE)+8</f>
        <v>20.38778503</v>
      </c>
      <c r="L40" s="264">
        <f t="shared" si="6"/>
        <v>40.233741433299997</v>
      </c>
      <c r="M40" s="99"/>
      <c r="N40" s="179" t="s">
        <v>21</v>
      </c>
      <c r="O40" s="36">
        <f>'[1]Bilan 2025'!$V$46/11.63</f>
        <v>0</v>
      </c>
      <c r="P40" s="35">
        <f>SUM('[1]Bilan 2025'!$V$41:$V$43)/11.63</f>
        <v>3.5326526805330594</v>
      </c>
      <c r="Q40" s="35">
        <f>'[1]Bilan 2025'!$V$13/11.63</f>
        <v>14.460312572692807</v>
      </c>
      <c r="R40" s="35">
        <f>('[1]Bilan 2025'!$V$22+'[1]Bilan 2025'!$V$30+SUM('[1]Bilan 2025'!$V$36:$V$40)+SUM('[1]Bilan 2025'!$V$44:$V$45)+'[1]Bilan 2025'!$V$47)/11.63</f>
        <v>21.112528803330196</v>
      </c>
      <c r="S40" s="171">
        <f t="shared" ref="S40:S46" si="7">SUM(O40:R40)</f>
        <v>39.105494056556061</v>
      </c>
      <c r="T40" s="99"/>
      <c r="U40" s="176" t="s">
        <v>21</v>
      </c>
      <c r="V40" t="s">
        <v>97</v>
      </c>
      <c r="W40" t="s">
        <v>98</v>
      </c>
      <c r="X40" t="s">
        <v>99</v>
      </c>
      <c r="Y40" t="s">
        <v>100</v>
      </c>
      <c r="Z40" s="263">
        <v>0.20886674250000001</v>
      </c>
      <c r="AA40" s="263">
        <v>5.4076154479999996</v>
      </c>
      <c r="AB40" s="263">
        <v>14.26246018</v>
      </c>
      <c r="AC40" s="263">
        <v>19.465691630000002</v>
      </c>
      <c r="AD40" s="264">
        <v>39.344634000500001</v>
      </c>
    </row>
    <row r="41" spans="3:30" x14ac:dyDescent="0.25">
      <c r="C41" s="176" t="s">
        <v>22</v>
      </c>
      <c r="D41" t="s">
        <v>101</v>
      </c>
      <c r="E41" t="s">
        <v>102</v>
      </c>
      <c r="F41" t="s">
        <v>103</v>
      </c>
      <c r="G41" t="s">
        <v>104</v>
      </c>
      <c r="H41" s="8">
        <f>VLOOKUP(D41,Résultats!$B$2:$AX$476,'T energie vecteurs'!N5,FALSE)</f>
        <v>0</v>
      </c>
      <c r="I41" s="8">
        <f>VLOOKUP(E41,Résultats!$B$2:$AX$476,'T energie vecteurs'!N5,FALSE)</f>
        <v>3.108050532</v>
      </c>
      <c r="J41" s="8">
        <f>VLOOKUP(F41,Résultats!$B$2:$AX$476,'T energie vecteurs'!N5,FALSE)</f>
        <v>11.568226770000001</v>
      </c>
      <c r="K41" s="8">
        <f>VLOOKUP(G41,Résultats!$B$2:$AX$476,'T energie vecteurs'!N5,FALSE)</f>
        <v>6.5638372650000001</v>
      </c>
      <c r="L41" s="121">
        <f t="shared" si="6"/>
        <v>21.240114566999999</v>
      </c>
      <c r="M41" s="99"/>
      <c r="N41" s="179" t="s">
        <v>22</v>
      </c>
      <c r="O41" s="36">
        <f>('[1]Bilan 2025'!$W$46)/11.63</f>
        <v>0</v>
      </c>
      <c r="P41" s="35">
        <f>SUM('[1]Bilan 2025'!$W$41:$W$43)/11.63</f>
        <v>1.829600236722577</v>
      </c>
      <c r="Q41" s="35">
        <f>('[1]Bilan 2025'!$W$13)/11.63</f>
        <v>11.310258924417251</v>
      </c>
      <c r="R41" s="35">
        <f>('[1]Bilan 2025'!$W$22+'[1]Bilan 2025'!$W$30+SUM('[1]Bilan 2025'!$W$36:$W$40)+SUM('[1]Bilan 2025'!$W$44:$W$45)+'[1]Bilan 2025'!$W$47)/11.63</f>
        <v>7.3063892907205394</v>
      </c>
      <c r="S41" s="171">
        <f t="shared" si="7"/>
        <v>20.446248451860367</v>
      </c>
      <c r="T41" s="99"/>
      <c r="U41" s="176" t="s">
        <v>22</v>
      </c>
      <c r="V41" t="s">
        <v>101</v>
      </c>
      <c r="W41" t="s">
        <v>102</v>
      </c>
      <c r="X41" t="s">
        <v>103</v>
      </c>
      <c r="Y41" t="s">
        <v>104</v>
      </c>
      <c r="Z41" s="8">
        <v>0</v>
      </c>
      <c r="AA41" s="8">
        <v>3.798926351</v>
      </c>
      <c r="AB41" s="8">
        <v>16.09597475</v>
      </c>
      <c r="AC41" s="8">
        <v>7.5886284030000004</v>
      </c>
      <c r="AD41" s="121">
        <v>27.483529504</v>
      </c>
    </row>
    <row r="42" spans="3:30" x14ac:dyDescent="0.25">
      <c r="C42" s="176" t="s">
        <v>23</v>
      </c>
      <c r="H42" s="8">
        <f>SUM(H43:H45)</f>
        <v>3.1841014020999996</v>
      </c>
      <c r="I42" s="8">
        <f>SUM(I43:I45)</f>
        <v>16.226863521999999</v>
      </c>
      <c r="J42" s="8">
        <f>SUM(J43:J45)</f>
        <v>9.4098189281</v>
      </c>
      <c r="K42" s="8">
        <f>SUM(K43:K45)</f>
        <v>13.936567190499998</v>
      </c>
      <c r="L42" s="121">
        <f t="shared" si="6"/>
        <v>42.757351042700002</v>
      </c>
      <c r="M42" s="99"/>
      <c r="N42" s="179" t="s">
        <v>280</v>
      </c>
      <c r="O42" s="36">
        <f>O43+O44</f>
        <v>4.2119673749809596</v>
      </c>
      <c r="P42" s="35">
        <f t="shared" ref="P42:R42" si="8">P43+P44</f>
        <v>13.344099936220454</v>
      </c>
      <c r="Q42" s="35">
        <f t="shared" si="8"/>
        <v>9.4854890713287645</v>
      </c>
      <c r="R42" s="35">
        <f t="shared" si="8"/>
        <v>13.855608235952786</v>
      </c>
      <c r="S42" s="171">
        <f t="shared" si="7"/>
        <v>40.897164618482961</v>
      </c>
      <c r="T42" s="99"/>
      <c r="U42" s="176" t="s">
        <v>23</v>
      </c>
      <c r="Z42" s="8">
        <v>3.0542298336</v>
      </c>
      <c r="AA42" s="8">
        <v>16.102673034999999</v>
      </c>
      <c r="AB42" s="8">
        <v>10.399579775900001</v>
      </c>
      <c r="AC42" s="8">
        <v>13.5579137179</v>
      </c>
      <c r="AD42" s="121">
        <v>43.114396362400001</v>
      </c>
    </row>
    <row r="43" spans="3:30" x14ac:dyDescent="0.25">
      <c r="C43" s="178" t="s">
        <v>24</v>
      </c>
      <c r="D43" t="s">
        <v>105</v>
      </c>
      <c r="E43" t="s">
        <v>106</v>
      </c>
      <c r="F43" t="s">
        <v>107</v>
      </c>
      <c r="G43" t="s">
        <v>108</v>
      </c>
      <c r="H43" s="19">
        <f>VLOOKUP(D43,Résultats!$B$2:$AX$476,'T energie vecteurs'!N5,FALSE)</f>
        <v>2.2865059319999999</v>
      </c>
      <c r="I43" s="19">
        <f>VLOOKUP(E43,Résultats!$B$2:$AX$476,'T energie vecteurs'!N5,FALSE)</f>
        <v>12.10250666</v>
      </c>
      <c r="J43" s="19">
        <f>VLOOKUP(F43,Résultats!$B$2:$AX$476,'T energie vecteurs'!N5,FALSE)</f>
        <v>9.1353142720000005</v>
      </c>
      <c r="K43" s="19">
        <f>VLOOKUP(G43,Résultats!$B$2:$AX$476,'T energie vecteurs'!N5,FALSE)</f>
        <v>11.705982499999999</v>
      </c>
      <c r="L43" s="120">
        <f t="shared" si="6"/>
        <v>35.230309364</v>
      </c>
      <c r="M43" s="19"/>
      <c r="N43" s="178" t="s">
        <v>281</v>
      </c>
      <c r="O43" s="172">
        <f>'[1]Bilan 2025'!$U$46/11.63</f>
        <v>0.6091486948433853</v>
      </c>
      <c r="P43" s="37">
        <f>SUM('[1]Bilan 2025'!$U$41:$U$43)/11.63</f>
        <v>2.4024529807619608</v>
      </c>
      <c r="Q43" s="37">
        <f>'[1]Bilan 2025'!$U$13/11.63</f>
        <v>9.4854890713287645</v>
      </c>
      <c r="R43" s="37">
        <f>('[1]Bilan 2025'!$U$22+'[1]Bilan 2025'!$U$30+SUM('[1]Bilan 2025'!$U$36:$U$40)+SUM('[1]Bilan 2025'!$U$44:$U$45)+'[1]Bilan 2025'!$U$47)/11.63</f>
        <v>12.777479857495365</v>
      </c>
      <c r="S43" s="120">
        <f t="shared" si="7"/>
        <v>25.274570604429478</v>
      </c>
      <c r="T43" s="19"/>
      <c r="U43" s="178" t="s">
        <v>24</v>
      </c>
      <c r="V43" t="s">
        <v>105</v>
      </c>
      <c r="W43" t="s">
        <v>106</v>
      </c>
      <c r="X43" t="s">
        <v>107</v>
      </c>
      <c r="Y43" t="s">
        <v>108</v>
      </c>
      <c r="Z43" s="19">
        <v>2.163558707</v>
      </c>
      <c r="AA43" s="19">
        <v>11.807462470000001</v>
      </c>
      <c r="AB43" s="19">
        <v>10.071723410000001</v>
      </c>
      <c r="AC43" s="19">
        <v>11.27837864</v>
      </c>
      <c r="AD43" s="120">
        <v>35.321123227000001</v>
      </c>
    </row>
    <row r="44" spans="3:30" x14ac:dyDescent="0.25">
      <c r="C44" s="178" t="s">
        <v>153</v>
      </c>
      <c r="D44" t="s">
        <v>154</v>
      </c>
      <c r="E44" t="s">
        <v>155</v>
      </c>
      <c r="F44" t="s">
        <v>156</v>
      </c>
      <c r="G44" t="s">
        <v>157</v>
      </c>
      <c r="H44" s="19">
        <f>VLOOKUP(D44,Résultats!$B$2:$AX$476,'T energie vecteurs'!N5,FALSE)</f>
        <v>0.89759547009999996</v>
      </c>
      <c r="I44" s="19">
        <f>VLOOKUP(E44,Résultats!$B$2:$AX$476,'T energie vecteurs'!N5,FALSE)</f>
        <v>1.909848065</v>
      </c>
      <c r="J44" s="19">
        <f>VLOOKUP(F44,Résultats!$B$2:$AX$476,'T energie vecteurs'!N5,FALSE)</f>
        <v>0</v>
      </c>
      <c r="K44" s="19">
        <f>VLOOKUP(G44,Résultats!$B$2:$AX$476,'T energie vecteurs'!N5,FALSE)</f>
        <v>1.9245347239999999</v>
      </c>
      <c r="L44" s="120">
        <f t="shared" si="6"/>
        <v>4.7319782590999999</v>
      </c>
      <c r="M44" s="19"/>
      <c r="N44" s="178" t="s">
        <v>153</v>
      </c>
      <c r="O44" s="28">
        <f>'[1]Bilan 2025'!$E$52/11.63</f>
        <v>3.6028186801375743</v>
      </c>
      <c r="P44" s="19">
        <f>('[1]Bilan 2025'!$E$54+'[1]Bilan 2025'!$E$56)/11.63</f>
        <v>10.941646955458493</v>
      </c>
      <c r="Q44" s="19">
        <v>0</v>
      </c>
      <c r="R44" s="19">
        <f>('[1]Bilan 2025'!$E$53+'[1]Bilan 2025'!$E$55+'[1]Bilan 2025'!$E$57)/11.63</f>
        <v>1.0781283784574212</v>
      </c>
      <c r="S44" s="120">
        <f t="shared" si="7"/>
        <v>15.622594014053488</v>
      </c>
      <c r="T44" s="19"/>
      <c r="U44" s="178" t="s">
        <v>153</v>
      </c>
      <c r="V44" t="s">
        <v>154</v>
      </c>
      <c r="W44" t="s">
        <v>155</v>
      </c>
      <c r="X44" t="s">
        <v>156</v>
      </c>
      <c r="Y44" t="s">
        <v>157</v>
      </c>
      <c r="Z44" s="19">
        <v>0.89067112660000003</v>
      </c>
      <c r="AA44" s="19">
        <v>1.969237318</v>
      </c>
      <c r="AB44" s="19">
        <v>0</v>
      </c>
      <c r="AC44" s="19">
        <v>1.966144841</v>
      </c>
      <c r="AD44" s="120">
        <v>4.8260532856000005</v>
      </c>
    </row>
    <row r="45" spans="3:30" x14ac:dyDescent="0.25">
      <c r="C45" s="178" t="s">
        <v>25</v>
      </c>
      <c r="D45" t="s">
        <v>109</v>
      </c>
      <c r="E45" t="s">
        <v>110</v>
      </c>
      <c r="F45" t="s">
        <v>111</v>
      </c>
      <c r="G45" t="s">
        <v>112</v>
      </c>
      <c r="H45" s="19">
        <f>VLOOKUP(D45,Résultats!$B$2:$AX$476,'T energie vecteurs'!N5,FALSE)</f>
        <v>0</v>
      </c>
      <c r="I45" s="19">
        <f>VLOOKUP(E45,Résultats!$B$2:$AX$476,'T energie vecteurs'!N5,FALSE)</f>
        <v>2.2145087970000001</v>
      </c>
      <c r="J45" s="19">
        <f>VLOOKUP(F45,Résultats!$B$2:$AX$476,'T energie vecteurs'!N5,FALSE)</f>
        <v>0.27450465610000002</v>
      </c>
      <c r="K45" s="19">
        <f>VLOOKUP(G45,Résultats!$B$2:$AX$476,'T energie vecteurs'!N5,FALSE)</f>
        <v>0.30604996649999999</v>
      </c>
      <c r="L45" s="120">
        <f t="shared" si="6"/>
        <v>2.7950634195999999</v>
      </c>
      <c r="M45" s="19"/>
      <c r="N45" s="179" t="s">
        <v>25</v>
      </c>
      <c r="O45" s="36">
        <f>'[1]Bilan 2025'!$T$46/11.63</f>
        <v>0</v>
      </c>
      <c r="P45" s="35">
        <f>SUM('[1]Bilan 2025'!$T$41:$T$43)/11.63</f>
        <v>3.1602006312216266</v>
      </c>
      <c r="Q45" s="35">
        <f>'[1]Bilan 2025'!$T$13/11.63</f>
        <v>0.70898600777464971</v>
      </c>
      <c r="R45" s="35">
        <f>('[1]Bilan 2025'!$T$22+'[1]Bilan 2025'!$T$30+SUM('[1]Bilan 2025'!$T$36:$T$40)+SUM('[1]Bilan 2025'!$T$44:$T$45)+'[1]Bilan 2025'!$T$47)/11.63</f>
        <v>0.28264741564176488</v>
      </c>
      <c r="S45" s="171">
        <f t="shared" si="7"/>
        <v>4.1518340546380408</v>
      </c>
      <c r="T45" s="19"/>
      <c r="U45" s="178" t="s">
        <v>25</v>
      </c>
      <c r="V45" t="s">
        <v>109</v>
      </c>
      <c r="W45" t="s">
        <v>110</v>
      </c>
      <c r="X45" t="s">
        <v>111</v>
      </c>
      <c r="Y45" t="s">
        <v>112</v>
      </c>
      <c r="Z45" s="19">
        <v>0</v>
      </c>
      <c r="AA45" s="19">
        <v>2.3259732469999999</v>
      </c>
      <c r="AB45" s="19">
        <v>0.3278563659</v>
      </c>
      <c r="AC45" s="19">
        <v>0.31339023690000001</v>
      </c>
      <c r="AD45" s="120">
        <v>2.9672198498000002</v>
      </c>
    </row>
    <row r="46" spans="3:30" x14ac:dyDescent="0.25">
      <c r="C46" s="29" t="s">
        <v>26</v>
      </c>
      <c r="D46" s="10"/>
      <c r="E46" s="10"/>
      <c r="F46" s="10"/>
      <c r="G46" s="10"/>
      <c r="H46" s="9">
        <f>SUM(H37,H40:H42)</f>
        <v>3.3869112063999998</v>
      </c>
      <c r="I46" s="9">
        <f>SUM(I37,I40:I42)</f>
        <v>64.039564022999997</v>
      </c>
      <c r="J46" s="9">
        <f>SUM(J37,J40:J42)</f>
        <v>36.728855257600003</v>
      </c>
      <c r="K46" s="9">
        <f>SUM(K37,K40:K42)</f>
        <v>41.506103208333201</v>
      </c>
      <c r="L46" s="123">
        <f t="shared" si="6"/>
        <v>145.66143369533319</v>
      </c>
      <c r="M46" s="105"/>
      <c r="N46" s="180" t="s">
        <v>26</v>
      </c>
      <c r="O46" s="40">
        <f>O37+O40+O41+O42+O45</f>
        <v>4.2119673749809596</v>
      </c>
      <c r="P46" s="38">
        <f>P37+P40+P41+P42+P45</f>
        <v>60.412483299437255</v>
      </c>
      <c r="Q46" s="38">
        <f>Q37+Q40+Q41+Q42+Q45</f>
        <v>37.504894316947436</v>
      </c>
      <c r="R46" s="38">
        <f>R37+R40+R41+R42+R45</f>
        <v>43.140505089284176</v>
      </c>
      <c r="S46" s="173">
        <f t="shared" si="7"/>
        <v>145.26985008064983</v>
      </c>
      <c r="T46" s="105"/>
      <c r="U46" s="29" t="s">
        <v>26</v>
      </c>
      <c r="V46" s="10"/>
      <c r="W46" s="10"/>
      <c r="X46" s="10"/>
      <c r="Y46" s="10"/>
      <c r="Z46" s="9">
        <v>3.2630965761000001</v>
      </c>
      <c r="AA46" s="9">
        <v>65.197444504000003</v>
      </c>
      <c r="AB46" s="9">
        <v>42.466218247299999</v>
      </c>
      <c r="AC46" s="9">
        <v>40.8104088513563</v>
      </c>
      <c r="AD46" s="123">
        <v>151.73716817875629</v>
      </c>
    </row>
    <row r="47" spans="3:30" s="3" customFormat="1" x14ac:dyDescent="0.25">
      <c r="H47" s="69"/>
      <c r="I47" s="69"/>
      <c r="J47" s="69"/>
      <c r="K47" s="69"/>
      <c r="L47" s="69"/>
      <c r="M47" s="69"/>
      <c r="N47" s="69"/>
      <c r="O47" s="103"/>
      <c r="P47" s="103"/>
      <c r="Q47" s="103"/>
      <c r="R47" s="104"/>
      <c r="S47" s="69"/>
      <c r="T47" s="69"/>
      <c r="Z47" s="69"/>
      <c r="AA47" s="69"/>
      <c r="AB47" s="69"/>
      <c r="AC47" s="69"/>
      <c r="AD47" s="69"/>
    </row>
    <row r="48" spans="3:30" s="3" customFormat="1" x14ac:dyDescent="0.25"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Z48" s="69"/>
      <c r="AA48" s="69"/>
      <c r="AB48" s="69"/>
      <c r="AC48" s="69"/>
      <c r="AD48" s="69"/>
    </row>
    <row r="49" spans="2:30" ht="31.5" x14ac:dyDescent="0.35">
      <c r="C49" s="174">
        <v>2030</v>
      </c>
      <c r="D49" s="175"/>
      <c r="E49" s="175"/>
      <c r="F49" s="175"/>
      <c r="G49" s="175"/>
      <c r="H49" s="101" t="s">
        <v>36</v>
      </c>
      <c r="I49" s="101" t="s">
        <v>159</v>
      </c>
      <c r="J49" s="101" t="s">
        <v>38</v>
      </c>
      <c r="K49" s="101" t="s">
        <v>158</v>
      </c>
      <c r="L49" s="118" t="s">
        <v>1</v>
      </c>
      <c r="M49" s="25"/>
      <c r="N49" s="174">
        <v>2030</v>
      </c>
      <c r="O49" s="170" t="s">
        <v>36</v>
      </c>
      <c r="P49" s="101" t="s">
        <v>159</v>
      </c>
      <c r="Q49" s="101" t="s">
        <v>38</v>
      </c>
      <c r="R49" s="101" t="s">
        <v>158</v>
      </c>
      <c r="S49" s="118" t="s">
        <v>1</v>
      </c>
      <c r="T49" s="25"/>
      <c r="U49" s="174">
        <v>2030</v>
      </c>
      <c r="V49" s="175"/>
      <c r="W49" s="175"/>
      <c r="X49" s="175"/>
      <c r="Y49" s="175"/>
      <c r="Z49" s="101" t="s">
        <v>36</v>
      </c>
      <c r="AA49" s="101" t="s">
        <v>159</v>
      </c>
      <c r="AB49" s="101" t="s">
        <v>38</v>
      </c>
      <c r="AC49" s="101" t="s">
        <v>158</v>
      </c>
      <c r="AD49" s="118" t="s">
        <v>1</v>
      </c>
    </row>
    <row r="50" spans="2:30" x14ac:dyDescent="0.25">
      <c r="C50" s="176" t="s">
        <v>18</v>
      </c>
      <c r="H50" s="8">
        <f>SUM(H51:H52)</f>
        <v>0</v>
      </c>
      <c r="I50" s="8">
        <f>SUM(I51:I52)</f>
        <v>36.008337170000004</v>
      </c>
      <c r="J50" s="8">
        <f>SUM(J51:J52)</f>
        <v>2.4195532617</v>
      </c>
      <c r="K50" s="8">
        <f>SUM(K51:K52)</f>
        <v>1.3125824158074</v>
      </c>
      <c r="L50" s="121">
        <f>SUM(H50:K50)</f>
        <v>39.740472847507405</v>
      </c>
      <c r="M50" s="99"/>
      <c r="N50" s="179" t="s">
        <v>18</v>
      </c>
      <c r="O50" s="36">
        <f>'[1]Bilan 2030'!$X$46/11.63</f>
        <v>0</v>
      </c>
      <c r="P50" s="35">
        <f>SUM('[1]Bilan 2030'!$X$41:$X$43)/11.63</f>
        <v>32.470940737285289</v>
      </c>
      <c r="Q50" s="35">
        <f>'[1]Bilan 2030'!$X$13/11.63</f>
        <v>2.5998015829265277</v>
      </c>
      <c r="R50" s="35">
        <f>('[1]Bilan 2030'!$X$22+'[1]Bilan 2030'!$X$30+SUM('[1]Bilan 2030'!$X$36:$X$40)+SUM('[1]Bilan 2030'!$X$44:$X$45)+'[1]Bilan 2030'!$X$47)/11.63</f>
        <v>1.3190285045112766</v>
      </c>
      <c r="S50" s="171">
        <f>SUM(O50:R50)</f>
        <v>36.389770824723101</v>
      </c>
      <c r="T50" s="245">
        <f>S50-'[1]Bilan 2030'!$X$5/11.63</f>
        <v>0</v>
      </c>
      <c r="U50" s="176" t="s">
        <v>18</v>
      </c>
      <c r="Z50" s="8">
        <v>0</v>
      </c>
      <c r="AA50" s="8">
        <v>38.057193460000001</v>
      </c>
      <c r="AB50" s="8">
        <v>2.2486146822999999</v>
      </c>
      <c r="AC50" s="8">
        <v>0.21288303241359999</v>
      </c>
      <c r="AD50" s="121">
        <v>40.518691174713602</v>
      </c>
    </row>
    <row r="51" spans="2:30" x14ac:dyDescent="0.25">
      <c r="C51" s="177" t="s">
        <v>19</v>
      </c>
      <c r="D51" t="s">
        <v>89</v>
      </c>
      <c r="E51" t="s">
        <v>90</v>
      </c>
      <c r="F51" t="s">
        <v>91</v>
      </c>
      <c r="G51" t="s">
        <v>92</v>
      </c>
      <c r="H51" s="19">
        <f>VLOOKUP(D51,Résultats!$B$2:$AX$476,'T energie vecteurs'!S5,FALSE)</f>
        <v>0</v>
      </c>
      <c r="I51" s="19">
        <f>VLOOKUP(E51,Résultats!$B$2:$AX$476,'T energie vecteurs'!S5,FALSE)</f>
        <v>18.581258699999999</v>
      </c>
      <c r="J51" s="19">
        <f>VLOOKUP(F51,Résultats!$B$2:$AX$476,'T energie vecteurs'!S5,FALSE)</f>
        <v>0.76712982070000002</v>
      </c>
      <c r="K51" s="19">
        <f>VLOOKUP(G51,Résultats!$B$2:$AX$476,'T energie vecteurs'!S5,FALSE)</f>
        <v>4.16278074E-5</v>
      </c>
      <c r="L51" s="120">
        <f t="shared" ref="L51:L58" si="9">SUM(H51:K51)</f>
        <v>19.348430148507397</v>
      </c>
      <c r="M51" s="19"/>
      <c r="N51" s="177" t="s">
        <v>19</v>
      </c>
      <c r="O51" s="172"/>
      <c r="P51" s="19"/>
      <c r="Q51" s="55"/>
      <c r="R51" s="19"/>
      <c r="S51" s="120"/>
      <c r="T51" s="245"/>
      <c r="U51" s="177" t="s">
        <v>19</v>
      </c>
      <c r="V51" t="s">
        <v>89</v>
      </c>
      <c r="W51" t="s">
        <v>90</v>
      </c>
      <c r="X51" t="s">
        <v>91</v>
      </c>
      <c r="Y51" t="s">
        <v>92</v>
      </c>
      <c r="Z51" s="19">
        <v>0</v>
      </c>
      <c r="AA51" s="19">
        <v>20.295607910000001</v>
      </c>
      <c r="AB51" s="19">
        <v>0.80442540330000001</v>
      </c>
      <c r="AC51" s="19">
        <v>6.2539213599999998E-5</v>
      </c>
      <c r="AD51" s="120">
        <v>21.100095852513604</v>
      </c>
    </row>
    <row r="52" spans="2:30" x14ac:dyDescent="0.25">
      <c r="C52" s="178" t="s">
        <v>20</v>
      </c>
      <c r="D52" t="s">
        <v>93</v>
      </c>
      <c r="E52" t="s">
        <v>94</v>
      </c>
      <c r="F52" t="s">
        <v>95</v>
      </c>
      <c r="G52" t="s">
        <v>96</v>
      </c>
      <c r="H52" s="19">
        <f>VLOOKUP(D52,Résultats!$B$2:$AX$476,'T energie vecteurs'!S5,FALSE)</f>
        <v>0</v>
      </c>
      <c r="I52" s="19">
        <f>VLOOKUP(E52,Résultats!$B$2:$AX$476,'T energie vecteurs'!S5,FALSE)</f>
        <v>17.427078470000001</v>
      </c>
      <c r="J52" s="19">
        <f>VLOOKUP(F52,Résultats!$B$2:$AX$476,'T energie vecteurs'!S5,FALSE)</f>
        <v>1.652423441</v>
      </c>
      <c r="K52" s="19">
        <f>VLOOKUP(G52,Résultats!$B$2:$AX$476,'T energie vecteurs'!S5,FALSE)</f>
        <v>1.312540788</v>
      </c>
      <c r="L52" s="120">
        <f t="shared" si="9"/>
        <v>20.392042699000001</v>
      </c>
      <c r="M52" s="19"/>
      <c r="N52" s="178" t="s">
        <v>20</v>
      </c>
      <c r="O52" s="172"/>
      <c r="P52" s="19"/>
      <c r="Q52" s="55"/>
      <c r="R52" s="19"/>
      <c r="S52" s="120"/>
      <c r="T52" s="245"/>
      <c r="U52" s="178" t="s">
        <v>20</v>
      </c>
      <c r="V52" t="s">
        <v>93</v>
      </c>
      <c r="W52" t="s">
        <v>94</v>
      </c>
      <c r="X52" t="s">
        <v>95</v>
      </c>
      <c r="Y52" t="s">
        <v>96</v>
      </c>
      <c r="Z52" s="19">
        <v>0</v>
      </c>
      <c r="AA52" s="19">
        <v>17.76158555</v>
      </c>
      <c r="AB52" s="19">
        <v>1.4441892789999999</v>
      </c>
      <c r="AC52" s="19">
        <v>0.21282049319999999</v>
      </c>
      <c r="AD52" s="120">
        <v>19.418595322199998</v>
      </c>
    </row>
    <row r="53" spans="2:30" x14ac:dyDescent="0.25">
      <c r="C53" s="176" t="s">
        <v>21</v>
      </c>
      <c r="D53" t="s">
        <v>97</v>
      </c>
      <c r="E53" t="s">
        <v>98</v>
      </c>
      <c r="F53" t="s">
        <v>99</v>
      </c>
      <c r="G53" t="s">
        <v>100</v>
      </c>
      <c r="H53" s="263">
        <f>VLOOKUP(D53,Résultats!$B$2:$AX$476,'T energie vecteurs'!S5,FALSE)</f>
        <v>0.1687615036</v>
      </c>
      <c r="I53" s="263">
        <f>VLOOKUP(E53,Résultats!$B$2:$AX$476,'T energie vecteurs'!S5,FALSE)</f>
        <v>4.8828292060000003</v>
      </c>
      <c r="J53" s="263">
        <f>VLOOKUP(F53,Résultats!$B$2:$AX$476,'T energie vecteurs'!S5,FALSE)</f>
        <v>14.03649349</v>
      </c>
      <c r="K53" s="263">
        <f>VLOOKUP(G53,Résultats!$B$2:$AX$476,'T energie vecteurs'!S5,FALSE)+8</f>
        <v>19.261835859999998</v>
      </c>
      <c r="L53" s="264">
        <f>SUM(H53:K53)</f>
        <v>38.349920059599995</v>
      </c>
      <c r="M53" s="99"/>
      <c r="N53" s="179" t="s">
        <v>21</v>
      </c>
      <c r="O53" s="36">
        <f>'[1]Bilan 2030'!$V$46/11.63</f>
        <v>0</v>
      </c>
      <c r="P53" s="35">
        <f>SUM('[1]Bilan 2030'!$V$41:$V$43)/11.63</f>
        <v>2.7093021384311076</v>
      </c>
      <c r="Q53" s="35">
        <f>'[1]Bilan 2030'!$V$13/11.63</f>
        <v>15.128221930185923</v>
      </c>
      <c r="R53" s="35">
        <f>('[1]Bilan 2030'!$V$22+'[1]Bilan 2030'!$V$30+SUM('[1]Bilan 2030'!$V$36:$V$40)+SUM('[1]Bilan 2030'!$V$44:$V$45)+'[1]Bilan 2030'!$V$47)/11.63</f>
        <v>20.957031397748882</v>
      </c>
      <c r="S53" s="171">
        <f t="shared" ref="S53:S59" si="10">SUM(O53:R53)</f>
        <v>38.794555466365907</v>
      </c>
      <c r="T53" s="245">
        <f>S53-'[1]Bilan 2030'!$V$5/11.63</f>
        <v>0</v>
      </c>
      <c r="U53" s="176" t="s">
        <v>21</v>
      </c>
      <c r="V53" t="s">
        <v>97</v>
      </c>
      <c r="W53" t="s">
        <v>98</v>
      </c>
      <c r="X53" t="s">
        <v>99</v>
      </c>
      <c r="Y53" t="s">
        <v>100</v>
      </c>
      <c r="Z53" s="263">
        <v>0.17460556299999999</v>
      </c>
      <c r="AA53" s="263">
        <v>4.7367121130000003</v>
      </c>
      <c r="AB53" s="263">
        <v>14.19547335</v>
      </c>
      <c r="AC53" s="263">
        <v>18.55761408</v>
      </c>
      <c r="AD53" s="264">
        <v>37.664405106000004</v>
      </c>
    </row>
    <row r="54" spans="2:30" x14ac:dyDescent="0.25">
      <c r="C54" s="176" t="s">
        <v>22</v>
      </c>
      <c r="D54" t="s">
        <v>101</v>
      </c>
      <c r="E54" t="s">
        <v>102</v>
      </c>
      <c r="F54" t="s">
        <v>103</v>
      </c>
      <c r="G54" t="s">
        <v>104</v>
      </c>
      <c r="H54" s="8">
        <f>VLOOKUP(D54,Résultats!$B$2:$AX$476,'T energie vecteurs'!S5,FALSE)</f>
        <v>0</v>
      </c>
      <c r="I54" s="8">
        <f>VLOOKUP(E54,Résultats!$B$2:$AX$476,'T energie vecteurs'!S5,FALSE)</f>
        <v>2.759154873</v>
      </c>
      <c r="J54" s="8">
        <f>VLOOKUP(F54,Résultats!$B$2:$AX$476,'T energie vecteurs'!S5,FALSE)</f>
        <v>12.17919403</v>
      </c>
      <c r="K54" s="8">
        <f>VLOOKUP(G54,Résultats!$B$2:$AX$476,'T energie vecteurs'!S5,FALSE)</f>
        <v>6.6846830319999997</v>
      </c>
      <c r="L54" s="121">
        <f t="shared" si="9"/>
        <v>21.623031935</v>
      </c>
      <c r="M54" s="99"/>
      <c r="N54" s="179" t="s">
        <v>22</v>
      </c>
      <c r="O54" s="36">
        <f>('[1]Bilan 2030'!$W$46)/11.63</f>
        <v>0</v>
      </c>
      <c r="P54" s="35">
        <f>SUM('[1]Bilan 2030'!$W$41:$W$43)/11.63</f>
        <v>1.1254931356288962</v>
      </c>
      <c r="Q54" s="35">
        <f>('[1]Bilan 2030'!$W$13)/11.63</f>
        <v>11.284622800503366</v>
      </c>
      <c r="R54" s="35">
        <f>('[1]Bilan 2030'!$W$22+'[1]Bilan 2030'!$W$30+SUM('[1]Bilan 2030'!$W$36:$W$40)+SUM('[1]Bilan 2030'!$W$44:$W$45)+'[1]Bilan 2030'!$W$47)/11.63</f>
        <v>6.9189644390334015</v>
      </c>
      <c r="S54" s="171">
        <f t="shared" si="10"/>
        <v>19.329080375165663</v>
      </c>
      <c r="T54" s="245">
        <f>S54-'[1]Bilan 2030'!$W$5/11.63</f>
        <v>0</v>
      </c>
      <c r="U54" s="176" t="s">
        <v>22</v>
      </c>
      <c r="V54" t="s">
        <v>101</v>
      </c>
      <c r="W54" t="s">
        <v>102</v>
      </c>
      <c r="X54" t="s">
        <v>103</v>
      </c>
      <c r="Y54" t="s">
        <v>104</v>
      </c>
      <c r="Z54" s="8">
        <v>0</v>
      </c>
      <c r="AA54" s="8">
        <v>3.4040052730000001</v>
      </c>
      <c r="AB54" s="8">
        <v>17.213356770000001</v>
      </c>
      <c r="AC54" s="8">
        <v>7.9120277909999999</v>
      </c>
      <c r="AD54" s="121">
        <v>28.529389834</v>
      </c>
    </row>
    <row r="55" spans="2:30" x14ac:dyDescent="0.25">
      <c r="C55" s="176" t="s">
        <v>23</v>
      </c>
      <c r="H55" s="244">
        <f>SUM(H56:H58)</f>
        <v>3.4461613416999999</v>
      </c>
      <c r="I55" s="244">
        <f>SUM(I56:I58)</f>
        <v>17.762980416000001</v>
      </c>
      <c r="J55" s="8">
        <f>SUM(J56:J58)</f>
        <v>10.152868160699999</v>
      </c>
      <c r="K55" s="244">
        <f>SUM(K56:K58)</f>
        <v>14.884536067299999</v>
      </c>
      <c r="L55" s="121">
        <f t="shared" si="9"/>
        <v>46.246545985700003</v>
      </c>
      <c r="M55" s="99"/>
      <c r="N55" s="179" t="s">
        <v>280</v>
      </c>
      <c r="O55" s="36">
        <f>O56+O57</f>
        <v>3.9851054274374702</v>
      </c>
      <c r="P55" s="35">
        <f t="shared" ref="P55:R55" si="11">P56+P57</f>
        <v>12.588919196501005</v>
      </c>
      <c r="Q55" s="35">
        <f t="shared" si="11"/>
        <v>9.4169455866228393</v>
      </c>
      <c r="R55" s="35">
        <f t="shared" si="11"/>
        <v>13.466989601471942</v>
      </c>
      <c r="S55" s="171">
        <f t="shared" si="10"/>
        <v>39.457959812033259</v>
      </c>
      <c r="T55" s="245"/>
      <c r="U55" s="176" t="s">
        <v>23</v>
      </c>
      <c r="Z55" s="244">
        <v>3.2730102165999999</v>
      </c>
      <c r="AA55" s="244">
        <v>16.713974893</v>
      </c>
      <c r="AB55" s="8">
        <v>11.0154011428</v>
      </c>
      <c r="AC55" s="244">
        <v>14.2290832911</v>
      </c>
      <c r="AD55" s="121">
        <v>45.231469543499998</v>
      </c>
    </row>
    <row r="56" spans="2:30" x14ac:dyDescent="0.25">
      <c r="C56" s="178" t="s">
        <v>24</v>
      </c>
      <c r="D56" t="s">
        <v>105</v>
      </c>
      <c r="E56" t="s">
        <v>106</v>
      </c>
      <c r="F56" t="s">
        <v>107</v>
      </c>
      <c r="G56" t="s">
        <v>108</v>
      </c>
      <c r="H56" s="19">
        <f>VLOOKUP(D56,Résultats!$B$2:$AX$476,'T energie vecteurs'!S5,FALSE)</f>
        <v>2.503466108</v>
      </c>
      <c r="I56" s="19">
        <f>VLOOKUP(E56,Résultats!$B$2:$AX$476,'T energie vecteurs'!S5,FALSE)</f>
        <v>13.43537929</v>
      </c>
      <c r="J56" s="19">
        <f>VLOOKUP(F56,Résultats!$B$2:$AX$476,'T energie vecteurs'!S5,FALSE)</f>
        <v>9.8677294589999995</v>
      </c>
      <c r="K56" s="19">
        <f>VLOOKUP(G56,Résultats!$B$2:$AX$476,'T energie vecteurs'!S5,FALSE)</f>
        <v>12.5366874</v>
      </c>
      <c r="L56" s="120">
        <f t="shared" si="9"/>
        <v>38.343262256999999</v>
      </c>
      <c r="M56" s="19"/>
      <c r="N56" s="178" t="s">
        <v>281</v>
      </c>
      <c r="O56" s="172">
        <f>'[1]Bilan 2030'!$U$46/11.63</f>
        <v>0.55918092587900114</v>
      </c>
      <c r="P56" s="37">
        <f>SUM('[1]Bilan 2030'!$U$41:$U$43)/11.63</f>
        <v>2.2272873473675703</v>
      </c>
      <c r="Q56" s="37">
        <f>'[1]Bilan 2030'!$U$13/11.63</f>
        <v>9.4169455866228393</v>
      </c>
      <c r="R56" s="37">
        <f>('[1]Bilan 2030'!$U$22+'[1]Bilan 2030'!$U$30+SUM('[1]Bilan 2030'!$U$36:$U$40)+SUM('[1]Bilan 2030'!$U$44:$U$45)+'[1]Bilan 2030'!$U$47)/11.63</f>
        <v>12.399810480766773</v>
      </c>
      <c r="S56" s="120">
        <f t="shared" si="10"/>
        <v>24.603224340636181</v>
      </c>
      <c r="T56" s="245">
        <f>S56-'[1]Bilan 2030'!$U$5/11.63</f>
        <v>0</v>
      </c>
      <c r="U56" s="178" t="s">
        <v>24</v>
      </c>
      <c r="V56" t="s">
        <v>105</v>
      </c>
      <c r="W56" t="s">
        <v>106</v>
      </c>
      <c r="X56" t="s">
        <v>107</v>
      </c>
      <c r="Y56" t="s">
        <v>108</v>
      </c>
      <c r="Z56" s="19">
        <v>2.3399385599999998</v>
      </c>
      <c r="AA56" s="19">
        <v>12.16085679</v>
      </c>
      <c r="AB56" s="19">
        <v>10.666106320000001</v>
      </c>
      <c r="AC56" s="19">
        <v>11.81096097</v>
      </c>
      <c r="AD56" s="120">
        <v>36.977862639999998</v>
      </c>
    </row>
    <row r="57" spans="2:30" x14ac:dyDescent="0.25">
      <c r="C57" s="178" t="s">
        <v>153</v>
      </c>
      <c r="D57" t="s">
        <v>154</v>
      </c>
      <c r="E57" t="s">
        <v>155</v>
      </c>
      <c r="F57" t="s">
        <v>156</v>
      </c>
      <c r="G57" t="s">
        <v>157</v>
      </c>
      <c r="H57" s="19">
        <f>VLOOKUP(D57,Résultats!$B$2:$AX$476,'T energie vecteurs'!S5,FALSE)</f>
        <v>0.94269523369999997</v>
      </c>
      <c r="I57" s="19">
        <f>VLOOKUP(E57,Résultats!$B$2:$AX$476,'T energie vecteurs'!S5,FALSE)</f>
        <v>2.0329762420000002</v>
      </c>
      <c r="J57" s="19">
        <f>VLOOKUP(F57,Résultats!$B$2:$AX$476,'T energie vecteurs'!S5,FALSE)</f>
        <v>0</v>
      </c>
      <c r="K57" s="19">
        <f>VLOOKUP(G57,Résultats!$B$2:$AX$476,'T energie vecteurs'!S5,FALSE)</f>
        <v>2.0257042109999999</v>
      </c>
      <c r="L57" s="120">
        <f>SUM(H57:K57)</f>
        <v>5.0013756866999994</v>
      </c>
      <c r="M57" s="19"/>
      <c r="N57" s="178" t="s">
        <v>153</v>
      </c>
      <c r="O57" s="28">
        <f>'[1]Bilan 2030'!$E$52/11.63</f>
        <v>3.4259245015584692</v>
      </c>
      <c r="P57" s="19">
        <f>('[1]Bilan 2030'!$E$54+'[1]Bilan 2030'!$E$56)/11.63</f>
        <v>10.361631849133435</v>
      </c>
      <c r="Q57" s="19">
        <v>0</v>
      </c>
      <c r="R57" s="19">
        <f>('[1]Bilan 2030'!$E$53+'[1]Bilan 2030'!$E$55+'[1]Bilan 2030'!$E$57)/11.63</f>
        <v>1.0671791207051695</v>
      </c>
      <c r="S57" s="120">
        <f t="shared" si="10"/>
        <v>14.854735471397074</v>
      </c>
      <c r="T57" s="245">
        <f>S57-SUM('[1]Bilan 2030'!$E$52:$E$57)/11.63</f>
        <v>0</v>
      </c>
      <c r="U57" s="178" t="s">
        <v>153</v>
      </c>
      <c r="V57" t="s">
        <v>154</v>
      </c>
      <c r="W57" t="s">
        <v>155</v>
      </c>
      <c r="X57" t="s">
        <v>156</v>
      </c>
      <c r="Y57" t="s">
        <v>157</v>
      </c>
      <c r="Z57" s="19">
        <v>0.93307165660000002</v>
      </c>
      <c r="AA57" s="19">
        <v>2.0989070509999999</v>
      </c>
      <c r="AB57" s="19">
        <v>0</v>
      </c>
      <c r="AC57" s="19">
        <v>2.0792188170000001</v>
      </c>
      <c r="AD57" s="120">
        <v>5.1111975245999997</v>
      </c>
    </row>
    <row r="58" spans="2:30" x14ac:dyDescent="0.25">
      <c r="C58" s="178" t="s">
        <v>25</v>
      </c>
      <c r="D58" t="s">
        <v>109</v>
      </c>
      <c r="E58" t="s">
        <v>110</v>
      </c>
      <c r="F58" t="s">
        <v>111</v>
      </c>
      <c r="G58" t="s">
        <v>112</v>
      </c>
      <c r="H58" s="19">
        <f>VLOOKUP(D58,Résultats!$B$2:$AX$476,'T energie vecteurs'!S5,FALSE)</f>
        <v>0</v>
      </c>
      <c r="I58" s="19">
        <f>VLOOKUP(E58,Résultats!$B$2:$AX$476,'T energie vecteurs'!S5,FALSE)</f>
        <v>2.2946248840000001</v>
      </c>
      <c r="J58" s="19">
        <f>VLOOKUP(F58,Résultats!$B$2:$AX$476,'T energie vecteurs'!S5,FALSE)</f>
        <v>0.2851387017</v>
      </c>
      <c r="K58" s="19">
        <f>VLOOKUP(G58,Résultats!$B$2:$AX$476,'T energie vecteurs'!S5,FALSE)</f>
        <v>0.32214445629999999</v>
      </c>
      <c r="L58" s="120">
        <f t="shared" si="9"/>
        <v>2.9019080420000005</v>
      </c>
      <c r="M58" s="19"/>
      <c r="N58" s="179" t="s">
        <v>25</v>
      </c>
      <c r="O58" s="36">
        <f>'[1]Bilan 2030'!$T$46/11.63</f>
        <v>0</v>
      </c>
      <c r="P58" s="35">
        <f>SUM('[1]Bilan 2030'!$T$41:$T$43)/11.63</f>
        <v>3.0639411119175732</v>
      </c>
      <c r="Q58" s="35">
        <f>'[1]Bilan 2030'!$T$13/11.63</f>
        <v>0.66849749048065465</v>
      </c>
      <c r="R58" s="35">
        <f>('[1]Bilan 2030'!$T$22+'[1]Bilan 2030'!$T$30+SUM('[1]Bilan 2030'!$T$36:$T$40)+SUM('[1]Bilan 2030'!$T$44:$T$45)+'[1]Bilan 2030'!$T$47)/11.63</f>
        <v>0.321548699857926</v>
      </c>
      <c r="S58" s="171">
        <f t="shared" si="10"/>
        <v>4.0539873022561537</v>
      </c>
      <c r="T58" s="245">
        <f>S58-'[1]Bilan 2030'!$T$5/11.63</f>
        <v>0</v>
      </c>
      <c r="U58" s="178" t="s">
        <v>25</v>
      </c>
      <c r="V58" t="s">
        <v>109</v>
      </c>
      <c r="W58" t="s">
        <v>110</v>
      </c>
      <c r="X58" t="s">
        <v>111</v>
      </c>
      <c r="Y58" t="s">
        <v>112</v>
      </c>
      <c r="Z58" s="19">
        <v>0</v>
      </c>
      <c r="AA58" s="19">
        <v>2.4542110519999998</v>
      </c>
      <c r="AB58" s="19">
        <v>0.34929482280000002</v>
      </c>
      <c r="AC58" s="19">
        <v>0.33890350409999997</v>
      </c>
      <c r="AD58" s="120">
        <v>3.1424093789</v>
      </c>
    </row>
    <row r="59" spans="2:30" x14ac:dyDescent="0.25">
      <c r="C59" s="29" t="s">
        <v>26</v>
      </c>
      <c r="D59" s="10"/>
      <c r="E59" s="10"/>
      <c r="F59" s="10"/>
      <c r="G59" s="10"/>
      <c r="H59" s="9">
        <f>SUM(H50,H53:H55)</f>
        <v>3.6149228452999997</v>
      </c>
      <c r="I59" s="9">
        <f>SUM(I50,I53:I55)</f>
        <v>61.413301665000006</v>
      </c>
      <c r="J59" s="9">
        <f>SUM(J50,J53:J55)</f>
        <v>38.788108942400001</v>
      </c>
      <c r="K59" s="9">
        <f>SUM(K50,K53:K55)</f>
        <v>42.143637375107396</v>
      </c>
      <c r="L59" s="123">
        <f>SUM(H59:K59)</f>
        <v>145.95997082780741</v>
      </c>
      <c r="M59" s="105"/>
      <c r="N59" s="180" t="s">
        <v>26</v>
      </c>
      <c r="O59" s="40">
        <f>O50+O53+O54+O55+O58</f>
        <v>3.9851054274374702</v>
      </c>
      <c r="P59" s="38">
        <f>P50+P53+P54+P55+P58</f>
        <v>51.958596319763863</v>
      </c>
      <c r="Q59" s="38">
        <f>Q50+Q53+Q54+Q55+Q58</f>
        <v>39.098089390719309</v>
      </c>
      <c r="R59" s="38">
        <f>R50+R53+R54+R55+R58</f>
        <v>42.983562642623433</v>
      </c>
      <c r="S59" s="173">
        <f t="shared" si="10"/>
        <v>138.02535378054407</v>
      </c>
      <c r="T59" s="105"/>
      <c r="U59" s="29" t="s">
        <v>26</v>
      </c>
      <c r="V59" s="10"/>
      <c r="W59" s="10"/>
      <c r="X59" s="10"/>
      <c r="Y59" s="10"/>
      <c r="Z59" s="9">
        <v>3.4476157796</v>
      </c>
      <c r="AA59" s="9">
        <v>62.911885739000006</v>
      </c>
      <c r="AB59" s="9">
        <v>44.672845945100008</v>
      </c>
      <c r="AC59" s="9">
        <v>40.911608194513605</v>
      </c>
      <c r="AD59" s="123">
        <v>151.94395565821361</v>
      </c>
    </row>
    <row r="60" spans="2:30" s="3" customFormat="1" x14ac:dyDescent="0.25">
      <c r="O60" s="103"/>
      <c r="P60" s="103"/>
      <c r="Q60" s="103"/>
      <c r="R60" s="104"/>
      <c r="S60" s="69"/>
    </row>
    <row r="61" spans="2:30" s="3" customFormat="1" x14ac:dyDescent="0.25">
      <c r="B61" s="84"/>
      <c r="K61" s="71"/>
      <c r="O61" s="105"/>
      <c r="P61" s="105"/>
      <c r="Q61" s="105"/>
      <c r="R61" s="106"/>
      <c r="S61" s="107"/>
      <c r="AC61" s="71"/>
    </row>
    <row r="62" spans="2:30" ht="31.5" x14ac:dyDescent="0.35">
      <c r="C62" s="174">
        <v>2035</v>
      </c>
      <c r="D62" s="175"/>
      <c r="E62" s="175"/>
      <c r="F62" s="175"/>
      <c r="G62" s="175"/>
      <c r="H62" s="101" t="s">
        <v>36</v>
      </c>
      <c r="I62" s="101" t="s">
        <v>159</v>
      </c>
      <c r="J62" s="101" t="s">
        <v>38</v>
      </c>
      <c r="K62" s="101" t="s">
        <v>158</v>
      </c>
      <c r="L62" s="118" t="s">
        <v>1</v>
      </c>
      <c r="M62" s="25"/>
      <c r="N62" s="174">
        <v>2035</v>
      </c>
      <c r="O62" s="170" t="s">
        <v>36</v>
      </c>
      <c r="P62" s="101" t="s">
        <v>159</v>
      </c>
      <c r="Q62" s="101" t="s">
        <v>38</v>
      </c>
      <c r="R62" s="101" t="s">
        <v>158</v>
      </c>
      <c r="S62" s="118" t="s">
        <v>1</v>
      </c>
      <c r="T62" s="25"/>
      <c r="U62" s="174">
        <v>2035</v>
      </c>
      <c r="V62" s="175"/>
      <c r="W62" s="175"/>
      <c r="X62" s="175"/>
      <c r="Y62" s="175"/>
      <c r="Z62" s="101" t="s">
        <v>36</v>
      </c>
      <c r="AA62" s="101" t="s">
        <v>159</v>
      </c>
      <c r="AB62" s="101" t="s">
        <v>38</v>
      </c>
      <c r="AC62" s="101" t="s">
        <v>158</v>
      </c>
      <c r="AD62" s="118" t="s">
        <v>1</v>
      </c>
    </row>
    <row r="63" spans="2:30" x14ac:dyDescent="0.25">
      <c r="C63" s="176" t="s">
        <v>18</v>
      </c>
      <c r="H63" s="8">
        <f>SUM(H64:H65)</f>
        <v>0</v>
      </c>
      <c r="I63" s="8">
        <f>SUM(I64:I65)</f>
        <v>32.879891970000003</v>
      </c>
      <c r="J63" s="8">
        <f>SUM(J64:J65)</f>
        <v>3.4189224500000002</v>
      </c>
      <c r="K63" s="8">
        <f>SUM(K64:K65)</f>
        <v>2.2092638227765997</v>
      </c>
      <c r="L63" s="121">
        <f t="shared" ref="L63:L72" si="12">SUM(H63:K63)</f>
        <v>38.508078242776598</v>
      </c>
      <c r="M63" s="99"/>
      <c r="N63" s="179" t="s">
        <v>18</v>
      </c>
      <c r="O63" s="36">
        <f>'[1]Bilan 2035'!$X$46/11.63</f>
        <v>0</v>
      </c>
      <c r="P63" s="35">
        <f>SUM('[1]Bilan 2035'!$X$41:$X$43)/11.63</f>
        <v>27.486457521711181</v>
      </c>
      <c r="Q63" s="35">
        <f>'[1]Bilan 2035'!$X$13/11.63</f>
        <v>4.0115827656184662</v>
      </c>
      <c r="R63" s="35">
        <f>('[1]Bilan 2035'!$X$22+'[1]Bilan 2035'!$X$30+SUM('[1]Bilan 2035'!$X$36:$X$40)+SUM('[1]Bilan 2035'!$X$44:$X$45)+'[1]Bilan 2035'!$X$47)/11.63</f>
        <v>2.2033171859401204</v>
      </c>
      <c r="S63" s="171">
        <f>SUM(O63:R63)</f>
        <v>33.701357473269766</v>
      </c>
      <c r="T63" s="99"/>
      <c r="U63" s="176" t="s">
        <v>18</v>
      </c>
      <c r="Z63" s="8">
        <v>0</v>
      </c>
      <c r="AA63" s="8">
        <v>35.222857480000002</v>
      </c>
      <c r="AB63" s="8">
        <v>3.1330847960000003</v>
      </c>
      <c r="AC63" s="8">
        <v>0.59285268338090003</v>
      </c>
      <c r="AD63" s="121">
        <v>38.948794959380898</v>
      </c>
    </row>
    <row r="64" spans="2:30" x14ac:dyDescent="0.25">
      <c r="C64" s="177" t="s">
        <v>19</v>
      </c>
      <c r="D64" t="s">
        <v>89</v>
      </c>
      <c r="E64" t="s">
        <v>90</v>
      </c>
      <c r="F64" t="s">
        <v>91</v>
      </c>
      <c r="G64" t="s">
        <v>92</v>
      </c>
      <c r="H64" s="19">
        <f>VLOOKUP(D64,Résultats!$B$2:$AX$476,'T energie vecteurs'!T5,FALSE)</f>
        <v>0</v>
      </c>
      <c r="I64" s="19">
        <f>VLOOKUP(E64,Résultats!$B$2:$AX$476,'T energie vecteurs'!T5,FALSE)</f>
        <v>16.142046270000002</v>
      </c>
      <c r="J64" s="59">
        <f>VLOOKUP(F64,Résultats!$B$2:$AX$476,'T energie vecteurs'!T5,FALSE)</f>
        <v>1.3762420070000001</v>
      </c>
      <c r="K64" s="19">
        <f>VLOOKUP(G64,Résultats!$B$2:$AX$476,'T energie vecteurs'!T5,FALSE)</f>
        <v>4.92307766E-5</v>
      </c>
      <c r="L64" s="120">
        <f t="shared" si="12"/>
        <v>17.518337507776604</v>
      </c>
      <c r="M64" s="19"/>
      <c r="N64" s="177" t="s">
        <v>19</v>
      </c>
      <c r="O64" s="172"/>
      <c r="P64" s="19"/>
      <c r="Q64" s="55"/>
      <c r="R64" s="19"/>
      <c r="S64" s="120"/>
      <c r="T64" s="19"/>
      <c r="U64" s="177" t="s">
        <v>19</v>
      </c>
      <c r="V64" t="s">
        <v>89</v>
      </c>
      <c r="W64" t="s">
        <v>90</v>
      </c>
      <c r="X64" t="s">
        <v>91</v>
      </c>
      <c r="Y64" t="s">
        <v>92</v>
      </c>
      <c r="Z64" s="19">
        <v>0</v>
      </c>
      <c r="AA64" s="19">
        <v>17.64273974</v>
      </c>
      <c r="AB64" s="59">
        <v>1.590759805</v>
      </c>
      <c r="AC64" s="19">
        <v>7.0679280900000003E-5</v>
      </c>
      <c r="AD64" s="120">
        <v>19.2335702242809</v>
      </c>
    </row>
    <row r="65" spans="3:30" x14ac:dyDescent="0.25">
      <c r="C65" s="178" t="s">
        <v>20</v>
      </c>
      <c r="D65" t="s">
        <v>93</v>
      </c>
      <c r="E65" t="s">
        <v>94</v>
      </c>
      <c r="F65" t="s">
        <v>95</v>
      </c>
      <c r="G65" t="s">
        <v>96</v>
      </c>
      <c r="H65" s="19">
        <f>VLOOKUP(D65,Résultats!$B$2:$AX$476,'T energie vecteurs'!T5,FALSE)</f>
        <v>0</v>
      </c>
      <c r="I65" s="19">
        <f>VLOOKUP(E65,Résultats!$B$2:$AX$476,'T energie vecteurs'!T5,FALSE)</f>
        <v>16.737845700000001</v>
      </c>
      <c r="J65" s="19">
        <f>VLOOKUP(F65,Résultats!$B$2:$AX$476,'T energie vecteurs'!T5,FALSE)</f>
        <v>2.0426804430000001</v>
      </c>
      <c r="K65" s="19">
        <f>VLOOKUP(G65,Résultats!$B$2:$AX$476,'T energie vecteurs'!T5,FALSE)</f>
        <v>2.2092145919999999</v>
      </c>
      <c r="L65" s="120">
        <f t="shared" si="12"/>
        <v>20.989740735000002</v>
      </c>
      <c r="M65" s="19"/>
      <c r="N65" s="178" t="s">
        <v>20</v>
      </c>
      <c r="O65" s="172"/>
      <c r="P65" s="19"/>
      <c r="Q65" s="55"/>
      <c r="R65" s="19"/>
      <c r="S65" s="120"/>
      <c r="T65" s="19"/>
      <c r="U65" s="178" t="s">
        <v>20</v>
      </c>
      <c r="V65" t="s">
        <v>93</v>
      </c>
      <c r="W65" t="s">
        <v>94</v>
      </c>
      <c r="X65" t="s">
        <v>95</v>
      </c>
      <c r="Y65" t="s">
        <v>96</v>
      </c>
      <c r="Z65" s="19">
        <v>0</v>
      </c>
      <c r="AA65" s="19">
        <v>17.580117739999999</v>
      </c>
      <c r="AB65" s="19">
        <v>1.5423249910000001</v>
      </c>
      <c r="AC65" s="19">
        <v>0.59278200410000004</v>
      </c>
      <c r="AD65" s="120">
        <v>19.715224735100001</v>
      </c>
    </row>
    <row r="66" spans="3:30" x14ac:dyDescent="0.25">
      <c r="C66" s="176" t="s">
        <v>21</v>
      </c>
      <c r="D66" t="s">
        <v>97</v>
      </c>
      <c r="E66" t="s">
        <v>98</v>
      </c>
      <c r="F66" t="s">
        <v>99</v>
      </c>
      <c r="G66" t="s">
        <v>100</v>
      </c>
      <c r="H66" s="263">
        <f>VLOOKUP(D66,Résultats!$B$2:$AX$476,'T energie vecteurs'!T5,FALSE)</f>
        <v>0.14704059189999999</v>
      </c>
      <c r="I66" s="263">
        <f>VLOOKUP(E66,Résultats!$B$2:$AX$476,'T energie vecteurs'!T5,FALSE)</f>
        <v>4.3533304910000004</v>
      </c>
      <c r="J66" s="263">
        <f>VLOOKUP(F66,Résultats!$B$2:$AX$476,'T energie vecteurs'!T5,FALSE)</f>
        <v>14.379712</v>
      </c>
      <c r="K66" s="263">
        <f>VLOOKUP(G66,Résultats!$B$2:$AX$476,'T energie vecteurs'!T5,FALSE)+8</f>
        <v>18.30945273</v>
      </c>
      <c r="L66" s="264">
        <f t="shared" si="12"/>
        <v>37.189535812900004</v>
      </c>
      <c r="M66" s="99"/>
      <c r="N66" s="179" t="s">
        <v>21</v>
      </c>
      <c r="O66" s="36">
        <f>'[1]Bilan 2035'!$V$46/11.63</f>
        <v>0</v>
      </c>
      <c r="P66" s="35">
        <f>SUM('[1]Bilan 2035'!$V$41:$V$43)/11.63</f>
        <v>2.0951035895513908</v>
      </c>
      <c r="Q66" s="35">
        <f>'[1]Bilan 2035'!$V$13/11.63</f>
        <v>15.742193210619391</v>
      </c>
      <c r="R66" s="35">
        <f>('[1]Bilan 2035'!$V$22+'[1]Bilan 2035'!$V$30+SUM('[1]Bilan 2035'!$V$36:$V$40)+SUM('[1]Bilan 2035'!$V$44:$V$45)+'[1]Bilan 2035'!$V$47)/11.63</f>
        <v>20.967584673572926</v>
      </c>
      <c r="S66" s="171">
        <f t="shared" ref="S66:S72" si="13">SUM(O66:R66)</f>
        <v>38.804881473743706</v>
      </c>
      <c r="T66" s="99"/>
      <c r="U66" s="176" t="s">
        <v>21</v>
      </c>
      <c r="V66" t="s">
        <v>97</v>
      </c>
      <c r="W66" t="s">
        <v>98</v>
      </c>
      <c r="X66" t="s">
        <v>99</v>
      </c>
      <c r="Y66" t="s">
        <v>100</v>
      </c>
      <c r="Z66" s="263">
        <v>0.15277459530000001</v>
      </c>
      <c r="AA66" s="263">
        <v>4.2665006170000002</v>
      </c>
      <c r="AB66" s="263">
        <v>14.387224959999999</v>
      </c>
      <c r="AC66" s="263">
        <v>17.734524911999998</v>
      </c>
      <c r="AD66" s="264">
        <v>36.541025084299996</v>
      </c>
    </row>
    <row r="67" spans="3:30" x14ac:dyDescent="0.25">
      <c r="C67" s="176" t="s">
        <v>22</v>
      </c>
      <c r="D67" t="s">
        <v>101</v>
      </c>
      <c r="E67" t="s">
        <v>102</v>
      </c>
      <c r="F67" t="s">
        <v>103</v>
      </c>
      <c r="G67" t="s">
        <v>104</v>
      </c>
      <c r="H67" s="8">
        <f>VLOOKUP(D67,Résultats!$B$2:$AX$476,'T energie vecteurs'!T5,FALSE)</f>
        <v>0</v>
      </c>
      <c r="I67" s="8">
        <f>VLOOKUP(E67,Résultats!$B$2:$AX$476,'T energie vecteurs'!T5,FALSE)</f>
        <v>2.4647645759999999</v>
      </c>
      <c r="J67" s="8">
        <f>VLOOKUP(F67,Résultats!$B$2:$AX$476,'T energie vecteurs'!T5,FALSE)</f>
        <v>12.76188001</v>
      </c>
      <c r="K67" s="8">
        <f>VLOOKUP(G67,Résultats!$B$2:$AX$476,'T energie vecteurs'!T5,FALSE)</f>
        <v>6.4671731939999999</v>
      </c>
      <c r="L67" s="121">
        <f t="shared" si="12"/>
        <v>21.69381778</v>
      </c>
      <c r="M67" s="99"/>
      <c r="N67" s="179" t="s">
        <v>22</v>
      </c>
      <c r="O67" s="36">
        <f>('[1]Bilan 2035'!$W$46)/11.63</f>
        <v>0</v>
      </c>
      <c r="P67" s="35">
        <f>SUM('[1]Bilan 2035'!$W$41:$W$43)/11.63</f>
        <v>0.78619437858671104</v>
      </c>
      <c r="Q67" s="35">
        <f>('[1]Bilan 2035'!$W$13)/11.63</f>
        <v>11.60340380118288</v>
      </c>
      <c r="R67" s="35">
        <f>('[1]Bilan 2035'!$W$22+'[1]Bilan 2035'!$W$30+SUM('[1]Bilan 2035'!$W$36:$W$40)+SUM('[1]Bilan 2035'!$W$44:$W$45)+'[1]Bilan 2035'!$W$47)/11.63</f>
        <v>6.9321344622243126</v>
      </c>
      <c r="S67" s="171">
        <f t="shared" si="13"/>
        <v>19.321732641993904</v>
      </c>
      <c r="T67" s="99"/>
      <c r="U67" s="176" t="s">
        <v>22</v>
      </c>
      <c r="V67" t="s">
        <v>101</v>
      </c>
      <c r="W67" t="s">
        <v>102</v>
      </c>
      <c r="X67" t="s">
        <v>103</v>
      </c>
      <c r="Y67" t="s">
        <v>104</v>
      </c>
      <c r="Z67" s="8">
        <v>0</v>
      </c>
      <c r="AA67" s="8">
        <v>3.1037307209999998</v>
      </c>
      <c r="AB67" s="8">
        <v>18.099165429999999</v>
      </c>
      <c r="AC67" s="8">
        <v>7.8427250390000003</v>
      </c>
      <c r="AD67" s="121">
        <v>29.045621189999999</v>
      </c>
    </row>
    <row r="68" spans="3:30" x14ac:dyDescent="0.25">
      <c r="C68" s="176" t="s">
        <v>23</v>
      </c>
      <c r="H68" s="8">
        <f>SUM(H69:H71)</f>
        <v>3.6943731520000003</v>
      </c>
      <c r="I68" s="8">
        <f>SUM(I69:I71)</f>
        <v>19.143715316000002</v>
      </c>
      <c r="J68" s="8">
        <f>SUM(J69:J71)</f>
        <v>11.260245917500001</v>
      </c>
      <c r="K68" s="8">
        <f>SUM(K69:K71)</f>
        <v>15.657768748399999</v>
      </c>
      <c r="L68" s="121">
        <f t="shared" si="12"/>
        <v>49.756103133899998</v>
      </c>
      <c r="M68" s="99"/>
      <c r="N68" s="179" t="s">
        <v>280</v>
      </c>
      <c r="O68" s="36">
        <f>O69+O70</f>
        <v>3.9553292854700368</v>
      </c>
      <c r="P68" s="35">
        <f t="shared" ref="P68:R68" si="14">P69+P70</f>
        <v>11.944511664213444</v>
      </c>
      <c r="Q68" s="35">
        <f t="shared" si="14"/>
        <v>9.4578136584636443</v>
      </c>
      <c r="R68" s="35">
        <f t="shared" si="14"/>
        <v>13.231890023314502</v>
      </c>
      <c r="S68" s="171">
        <f t="shared" si="13"/>
        <v>38.589544631461621</v>
      </c>
      <c r="T68" s="99"/>
      <c r="U68" s="176" t="s">
        <v>23</v>
      </c>
      <c r="Z68" s="8">
        <v>3.5470060889999999</v>
      </c>
      <c r="AA68" s="8">
        <v>17.939666244999998</v>
      </c>
      <c r="AB68" s="8">
        <v>12.126028269299999</v>
      </c>
      <c r="AC68" s="8">
        <v>15.0299916777</v>
      </c>
      <c r="AD68" s="121">
        <v>48.642692280999995</v>
      </c>
    </row>
    <row r="69" spans="3:30" x14ac:dyDescent="0.25">
      <c r="C69" s="178" t="s">
        <v>24</v>
      </c>
      <c r="D69" t="s">
        <v>105</v>
      </c>
      <c r="E69" t="s">
        <v>106</v>
      </c>
      <c r="F69" t="s">
        <v>107</v>
      </c>
      <c r="G69" t="s">
        <v>108</v>
      </c>
      <c r="H69" s="19">
        <f>VLOOKUP(D69,Résultats!$B$2:$AX$476,'T energie vecteurs'!T5,FALSE)</f>
        <v>2.6939172130000002</v>
      </c>
      <c r="I69" s="19">
        <f>VLOOKUP(E69,Résultats!$B$2:$AX$476,'T energie vecteurs'!T5,FALSE)</f>
        <v>14.480132319999999</v>
      </c>
      <c r="J69" s="19">
        <f>VLOOKUP(F69,Résultats!$B$2:$AX$476,'T energie vecteurs'!T5,FALSE)</f>
        <v>10.945305790000001</v>
      </c>
      <c r="K69" s="19">
        <f>VLOOKUP(G69,Résultats!$B$2:$AX$476,'T energie vecteurs'!T5,FALSE)</f>
        <v>13.14488598</v>
      </c>
      <c r="L69" s="120">
        <f t="shared" si="12"/>
        <v>41.264241302999999</v>
      </c>
      <c r="M69" s="19"/>
      <c r="N69" s="178" t="s">
        <v>281</v>
      </c>
      <c r="O69" s="172">
        <f>'[1]Bilan 2035'!$U$46/11.63</f>
        <v>0.53312193513684658</v>
      </c>
      <c r="P69" s="37">
        <f>SUM('[1]Bilan 2035'!$U$41:$U$43)/11.63</f>
        <v>2.0748420527036808</v>
      </c>
      <c r="Q69" s="37">
        <f>'[1]Bilan 2035'!$U$13/11.63</f>
        <v>9.4578136584636443</v>
      </c>
      <c r="R69" s="37">
        <f>('[1]Bilan 2035'!$U$22+'[1]Bilan 2035'!$U$30+SUM('[1]Bilan 2035'!$U$36:$U$40)+SUM('[1]Bilan 2035'!$U$44:$U$45)+'[1]Bilan 2035'!$U$47)/11.63</f>
        <v>12.12241416055519</v>
      </c>
      <c r="S69" s="120">
        <f t="shared" si="13"/>
        <v>24.188191806859361</v>
      </c>
      <c r="T69" s="19"/>
      <c r="U69" s="178" t="s">
        <v>24</v>
      </c>
      <c r="V69" t="s">
        <v>105</v>
      </c>
      <c r="W69" t="s">
        <v>106</v>
      </c>
      <c r="X69" t="s">
        <v>107</v>
      </c>
      <c r="Y69" t="s">
        <v>108</v>
      </c>
      <c r="Z69" s="19">
        <v>2.5456173180000001</v>
      </c>
      <c r="AA69" s="19">
        <v>12.97836787</v>
      </c>
      <c r="AB69" s="19">
        <v>11.738044929999999</v>
      </c>
      <c r="AC69" s="19">
        <v>12.43464576</v>
      </c>
      <c r="AD69" s="120">
        <v>39.696675878000001</v>
      </c>
    </row>
    <row r="70" spans="3:30" x14ac:dyDescent="0.25">
      <c r="C70" s="178" t="s">
        <v>153</v>
      </c>
      <c r="D70" t="s">
        <v>154</v>
      </c>
      <c r="E70" t="s">
        <v>155</v>
      </c>
      <c r="F70" t="s">
        <v>156</v>
      </c>
      <c r="G70" t="s">
        <v>157</v>
      </c>
      <c r="H70" s="19">
        <f>VLOOKUP(D70,Résultats!$B$2:$AX$476,'T energie vecteurs'!T5,FALSE)</f>
        <v>1.0004559390000001</v>
      </c>
      <c r="I70" s="19">
        <f>VLOOKUP(E70,Résultats!$B$2:$AX$476,'T energie vecteurs'!T5,FALSE)</f>
        <v>2.20808157</v>
      </c>
      <c r="J70" s="19">
        <f>VLOOKUP(F70,Résultats!$B$2:$AX$476,'T energie vecteurs'!T5,FALSE)</f>
        <v>0</v>
      </c>
      <c r="K70" s="19">
        <f>VLOOKUP(G70,Résultats!$B$2:$AX$476,'T energie vecteurs'!T5,FALSE)</f>
        <v>2.1726331280000002</v>
      </c>
      <c r="L70" s="120">
        <f t="shared" si="12"/>
        <v>5.3811706370000003</v>
      </c>
      <c r="M70" s="19"/>
      <c r="N70" s="178" t="s">
        <v>153</v>
      </c>
      <c r="O70" s="28">
        <f>'[1]Bilan 2035'!$E$52/11.63</f>
        <v>3.4222073503331902</v>
      </c>
      <c r="P70" s="19">
        <f>('[1]Bilan 2035'!$E$54+'[1]Bilan 2035'!$E$56)/11.63</f>
        <v>9.8696696115097637</v>
      </c>
      <c r="Q70" s="19">
        <v>0</v>
      </c>
      <c r="R70" s="19">
        <f>('[1]Bilan 2035'!$E$53+'[1]Bilan 2035'!$E$55+'[1]Bilan 2035'!$E$57)/11.63</f>
        <v>1.1094758627593131</v>
      </c>
      <c r="S70" s="120">
        <f t="shared" si="13"/>
        <v>14.401352824602267</v>
      </c>
      <c r="T70" s="19"/>
      <c r="U70" s="178" t="s">
        <v>153</v>
      </c>
      <c r="V70" t="s">
        <v>154</v>
      </c>
      <c r="W70" t="s">
        <v>155</v>
      </c>
      <c r="X70" t="s">
        <v>156</v>
      </c>
      <c r="Y70" t="s">
        <v>157</v>
      </c>
      <c r="Z70" s="19">
        <v>1.001388771</v>
      </c>
      <c r="AA70" s="19">
        <v>2.2779909040000001</v>
      </c>
      <c r="AB70" s="19">
        <v>0</v>
      </c>
      <c r="AC70" s="19">
        <v>2.229426728</v>
      </c>
      <c r="AD70" s="120">
        <v>5.5088064030000004</v>
      </c>
    </row>
    <row r="71" spans="3:30" x14ac:dyDescent="0.25">
      <c r="C71" s="178" t="s">
        <v>25</v>
      </c>
      <c r="D71" t="s">
        <v>109</v>
      </c>
      <c r="E71" t="s">
        <v>110</v>
      </c>
      <c r="F71" t="s">
        <v>111</v>
      </c>
      <c r="G71" t="s">
        <v>112</v>
      </c>
      <c r="H71" s="19">
        <f>VLOOKUP(D71,Résultats!$B$2:$AX$476,'T energie vecteurs'!T5,FALSE)</f>
        <v>0</v>
      </c>
      <c r="I71" s="19">
        <f>VLOOKUP(E71,Résultats!$B$2:$AX$476,'T energie vecteurs'!T5,FALSE)</f>
        <v>2.4555014260000001</v>
      </c>
      <c r="J71" s="19">
        <f>VLOOKUP(F71,Résultats!$B$2:$AX$476,'T energie vecteurs'!T5,FALSE)</f>
        <v>0.3149401275</v>
      </c>
      <c r="K71" s="19">
        <f>VLOOKUP(G71,Résultats!$B$2:$AX$476,'T energie vecteurs'!T5,FALSE)</f>
        <v>0.3402496404</v>
      </c>
      <c r="L71" s="120">
        <f t="shared" si="12"/>
        <v>3.1106911939000002</v>
      </c>
      <c r="M71" s="19"/>
      <c r="N71" s="179" t="s">
        <v>25</v>
      </c>
      <c r="O71" s="36">
        <f>'[1]Bilan 2035'!$T$46/11.63</f>
        <v>0</v>
      </c>
      <c r="P71" s="35">
        <f>SUM('[1]Bilan 2035'!$T$41:$T$43)/11.63</f>
        <v>2.9333630598729807</v>
      </c>
      <c r="Q71" s="35">
        <f>'[1]Bilan 2035'!$T$13/11.63</f>
        <v>0.61074147074884144</v>
      </c>
      <c r="R71" s="35">
        <f>('[1]Bilan 2035'!$T$22+'[1]Bilan 2035'!$T$30+SUM('[1]Bilan 2035'!$T$36:$T$40)+SUM('[1]Bilan 2035'!$T$44:$T$45)+'[1]Bilan 2035'!$T$47)/11.63</f>
        <v>0.3773602321326443</v>
      </c>
      <c r="S71" s="171">
        <f t="shared" si="13"/>
        <v>3.9214647627544661</v>
      </c>
      <c r="T71" s="19"/>
      <c r="U71" s="178" t="s">
        <v>25</v>
      </c>
      <c r="V71" t="s">
        <v>109</v>
      </c>
      <c r="W71" t="s">
        <v>110</v>
      </c>
      <c r="X71" t="s">
        <v>111</v>
      </c>
      <c r="Y71" t="s">
        <v>112</v>
      </c>
      <c r="Z71" s="19">
        <v>0</v>
      </c>
      <c r="AA71" s="19">
        <v>2.683307471</v>
      </c>
      <c r="AB71" s="19">
        <v>0.38798333930000001</v>
      </c>
      <c r="AC71" s="19">
        <v>0.36591918969999998</v>
      </c>
      <c r="AD71" s="120">
        <v>3.4372099999999999</v>
      </c>
    </row>
    <row r="72" spans="3:30" x14ac:dyDescent="0.25">
      <c r="C72" s="29" t="s">
        <v>26</v>
      </c>
      <c r="D72" s="10"/>
      <c r="E72" s="10"/>
      <c r="F72" s="10"/>
      <c r="G72" s="10"/>
      <c r="H72" s="9">
        <f>SUM(H63,H66:H68)</f>
        <v>3.8414137439000005</v>
      </c>
      <c r="I72" s="9">
        <f>SUM(I63,I66:I68)</f>
        <v>58.841702353000002</v>
      </c>
      <c r="J72" s="9">
        <f>SUM(J63,J66:J68)</f>
        <v>41.820760377500001</v>
      </c>
      <c r="K72" s="9">
        <f>SUM(K63,K66:K68)</f>
        <v>42.643658495176595</v>
      </c>
      <c r="L72" s="123">
        <f t="shared" si="12"/>
        <v>147.14753496957661</v>
      </c>
      <c r="M72" s="105"/>
      <c r="N72" s="180" t="s">
        <v>26</v>
      </c>
      <c r="O72" s="40">
        <f>O63+O66+O67+O68+O71</f>
        <v>3.9553292854700368</v>
      </c>
      <c r="P72" s="38">
        <f>P63+P66+P67+P68+P71</f>
        <v>45.245630213935705</v>
      </c>
      <c r="Q72" s="38">
        <f>Q63+Q66+Q67+Q68+Q71</f>
        <v>41.425734906633224</v>
      </c>
      <c r="R72" s="38">
        <f>R63+R66+R67+R68+R71</f>
        <v>43.7122865771845</v>
      </c>
      <c r="S72" s="173">
        <f t="shared" si="13"/>
        <v>134.33898098322345</v>
      </c>
      <c r="T72" s="105"/>
      <c r="U72" s="29" t="s">
        <v>26</v>
      </c>
      <c r="V72" s="10"/>
      <c r="W72" s="10"/>
      <c r="X72" s="10"/>
      <c r="Y72" s="10"/>
      <c r="Z72" s="9">
        <v>3.6997806842999998</v>
      </c>
      <c r="AA72" s="9">
        <v>60.532755062999996</v>
      </c>
      <c r="AB72" s="9">
        <v>47.745503455300003</v>
      </c>
      <c r="AC72" s="9">
        <v>41.2000943120809</v>
      </c>
      <c r="AD72" s="123">
        <v>153.17813351468089</v>
      </c>
    </row>
    <row r="73" spans="3:30" s="3" customFormat="1" x14ac:dyDescent="0.25"/>
    <row r="74" spans="3:30" s="3" customFormat="1" x14ac:dyDescent="0.25"/>
    <row r="75" spans="3:30" s="3" customFormat="1" ht="31.5" x14ac:dyDescent="0.35">
      <c r="C75" s="174">
        <v>2040</v>
      </c>
      <c r="D75" s="175"/>
      <c r="E75" s="175"/>
      <c r="F75" s="175"/>
      <c r="G75" s="175"/>
      <c r="H75" s="101" t="s">
        <v>36</v>
      </c>
      <c r="I75" s="101" t="s">
        <v>159</v>
      </c>
      <c r="J75" s="101" t="s">
        <v>38</v>
      </c>
      <c r="K75" s="101" t="s">
        <v>158</v>
      </c>
      <c r="L75" s="118" t="s">
        <v>1</v>
      </c>
      <c r="M75" s="25"/>
      <c r="N75" s="174">
        <v>2040</v>
      </c>
      <c r="O75" s="170" t="s">
        <v>36</v>
      </c>
      <c r="P75" s="101" t="s">
        <v>159</v>
      </c>
      <c r="Q75" s="101" t="s">
        <v>38</v>
      </c>
      <c r="R75" s="101" t="s">
        <v>158</v>
      </c>
      <c r="S75" s="118" t="s">
        <v>1</v>
      </c>
      <c r="U75" s="174">
        <v>2040</v>
      </c>
      <c r="V75" s="175"/>
      <c r="W75" s="175"/>
      <c r="X75" s="175"/>
      <c r="Y75" s="175"/>
      <c r="Z75" s="101" t="s">
        <v>36</v>
      </c>
      <c r="AA75" s="101" t="s">
        <v>159</v>
      </c>
      <c r="AB75" s="101" t="s">
        <v>38</v>
      </c>
      <c r="AC75" s="101" t="s">
        <v>158</v>
      </c>
      <c r="AD75" s="118" t="s">
        <v>1</v>
      </c>
    </row>
    <row r="76" spans="3:30" s="3" customFormat="1" x14ac:dyDescent="0.25">
      <c r="C76" s="176" t="s">
        <v>18</v>
      </c>
      <c r="D76"/>
      <c r="E76"/>
      <c r="F76"/>
      <c r="G76"/>
      <c r="H76" s="8">
        <f>SUM(H77:H78)</f>
        <v>0</v>
      </c>
      <c r="I76" s="8">
        <f>SUM(I77:I78)</f>
        <v>30.530717259999999</v>
      </c>
      <c r="J76" s="8">
        <f>SUM(J77:J78)</f>
        <v>4.4975271790000004</v>
      </c>
      <c r="K76" s="8">
        <f>SUM(K77:K78)</f>
        <v>3.0074985249794</v>
      </c>
      <c r="L76" s="121">
        <f t="shared" ref="L76:L85" si="15">SUM(H76:K76)</f>
        <v>38.035742963979395</v>
      </c>
      <c r="M76" s="99"/>
      <c r="N76" s="179" t="s">
        <v>18</v>
      </c>
      <c r="O76" s="36">
        <f>'[1]Bilan 2040'!$X$46/11.63</f>
        <v>0</v>
      </c>
      <c r="P76" s="35">
        <f>SUM('[1]Bilan 2040'!$X$41:$X$43)/11.63</f>
        <v>23.504697168694122</v>
      </c>
      <c r="Q76" s="35">
        <f>'[1]Bilan 2040'!$X$13/11.63</f>
        <v>5.3384407017958537</v>
      </c>
      <c r="R76" s="35">
        <f>('[1]Bilan 2040'!$X$22+'[1]Bilan 2040'!$X$30+SUM('[1]Bilan 2040'!$X$36:$X$40)+SUM('[1]Bilan 2040'!$X$44:$X$45)+'[1]Bilan 2040'!$X$47)/11.63</f>
        <v>2.7897080492637398</v>
      </c>
      <c r="S76" s="171">
        <f>SUM(O76:R76)</f>
        <v>31.632845919753716</v>
      </c>
      <c r="U76" s="176" t="s">
        <v>18</v>
      </c>
      <c r="V76"/>
      <c r="W76"/>
      <c r="X76"/>
      <c r="Y76"/>
      <c r="Z76" s="8">
        <v>0</v>
      </c>
      <c r="AA76" s="8">
        <v>31.962515869999997</v>
      </c>
      <c r="AB76" s="8">
        <v>4.3343077569999995</v>
      </c>
      <c r="AC76" s="8">
        <v>0.99499110833430005</v>
      </c>
      <c r="AD76" s="121">
        <v>37.291814735334292</v>
      </c>
    </row>
    <row r="77" spans="3:30" s="3" customFormat="1" x14ac:dyDescent="0.25">
      <c r="C77" s="177" t="s">
        <v>19</v>
      </c>
      <c r="D77" t="s">
        <v>89</v>
      </c>
      <c r="E77" t="s">
        <v>90</v>
      </c>
      <c r="F77" t="s">
        <v>91</v>
      </c>
      <c r="G77" t="s">
        <v>92</v>
      </c>
      <c r="H77" s="37">
        <f>VLOOKUP(D77,Résultats!$B$2:$AX$476,'T energie vecteurs'!U5,FALSE)</f>
        <v>0</v>
      </c>
      <c r="I77" s="37">
        <f>VLOOKUP(E77,Résultats!$B$2:$AX$476,'T energie vecteurs'!U5,FALSE)</f>
        <v>13.810149689999999</v>
      </c>
      <c r="J77" s="265">
        <f>VLOOKUP(F77,Résultats!$B$2:$AX$476,'T energie vecteurs'!U5,FALSE)</f>
        <v>2.0298599859999999</v>
      </c>
      <c r="K77" s="37">
        <f>VLOOKUP(G77,Résultats!$B$2:$AX$476,'T energie vecteurs'!U5,FALSE)</f>
        <v>5.3175979400000003E-5</v>
      </c>
      <c r="L77" s="266">
        <f t="shared" si="15"/>
        <v>15.840062851979399</v>
      </c>
      <c r="M77" s="19"/>
      <c r="N77" s="177" t="s">
        <v>19</v>
      </c>
      <c r="O77" s="172"/>
      <c r="P77" s="19"/>
      <c r="Q77" s="55"/>
      <c r="R77" s="19"/>
      <c r="S77" s="120"/>
      <c r="U77" s="177" t="s">
        <v>19</v>
      </c>
      <c r="V77" t="s">
        <v>89</v>
      </c>
      <c r="W77" t="s">
        <v>90</v>
      </c>
      <c r="X77" t="s">
        <v>91</v>
      </c>
      <c r="Y77" t="s">
        <v>92</v>
      </c>
      <c r="Z77" s="37">
        <v>0</v>
      </c>
      <c r="AA77" s="37">
        <v>14.381096489999999</v>
      </c>
      <c r="AB77" s="265">
        <v>2.6625807209999999</v>
      </c>
      <c r="AC77" s="37">
        <v>6.9220734300000001E-5</v>
      </c>
      <c r="AD77" s="266">
        <v>17.043746431734299</v>
      </c>
    </row>
    <row r="78" spans="3:30" s="3" customFormat="1" x14ac:dyDescent="0.25">
      <c r="C78" s="178" t="s">
        <v>20</v>
      </c>
      <c r="D78" t="s">
        <v>93</v>
      </c>
      <c r="E78" t="s">
        <v>94</v>
      </c>
      <c r="F78" t="s">
        <v>95</v>
      </c>
      <c r="G78" t="s">
        <v>96</v>
      </c>
      <c r="H78" s="37">
        <f>VLOOKUP(D78,Résultats!$B$2:$AX$476,'T energie vecteurs'!U5,FALSE)</f>
        <v>0</v>
      </c>
      <c r="I78" s="37">
        <f>VLOOKUP(E78,Résultats!$B$2:$AX$476,'T energie vecteurs'!U5,FALSE)</f>
        <v>16.72056757</v>
      </c>
      <c r="J78" s="37">
        <f>VLOOKUP(F78,Résultats!$B$2:$AX$476,'T energie vecteurs'!U5,FALSE)</f>
        <v>2.467667193</v>
      </c>
      <c r="K78" s="37">
        <f>VLOOKUP(G78,Résultats!$B$2:$AX$476,'T energie vecteurs'!U5,FALSE)</f>
        <v>3.0074453490000002</v>
      </c>
      <c r="L78" s="266">
        <f t="shared" si="15"/>
        <v>22.195680112000002</v>
      </c>
      <c r="M78" s="19"/>
      <c r="N78" s="178" t="s">
        <v>20</v>
      </c>
      <c r="O78" s="172"/>
      <c r="P78" s="19"/>
      <c r="Q78" s="55"/>
      <c r="R78" s="19"/>
      <c r="S78" s="120"/>
      <c r="U78" s="178" t="s">
        <v>20</v>
      </c>
      <c r="V78" t="s">
        <v>93</v>
      </c>
      <c r="W78" t="s">
        <v>94</v>
      </c>
      <c r="X78" t="s">
        <v>95</v>
      </c>
      <c r="Y78" t="s">
        <v>96</v>
      </c>
      <c r="Z78" s="37">
        <v>0</v>
      </c>
      <c r="AA78" s="37">
        <v>17.58141938</v>
      </c>
      <c r="AB78" s="37">
        <v>1.6717270360000001</v>
      </c>
      <c r="AC78" s="37">
        <v>0.9949218876</v>
      </c>
      <c r="AD78" s="266">
        <v>20.2480683036</v>
      </c>
    </row>
    <row r="79" spans="3:30" s="3" customFormat="1" x14ac:dyDescent="0.25">
      <c r="C79" s="176" t="s">
        <v>21</v>
      </c>
      <c r="D79" t="s">
        <v>97</v>
      </c>
      <c r="E79" t="s">
        <v>98</v>
      </c>
      <c r="F79" t="s">
        <v>99</v>
      </c>
      <c r="G79" t="s">
        <v>100</v>
      </c>
      <c r="H79" s="267">
        <f>VLOOKUP(D79,Résultats!$B$2:$AX$476,'T energie vecteurs'!U5,FALSE)</f>
        <v>0.13016956739999999</v>
      </c>
      <c r="I79" s="267">
        <f>VLOOKUP(E79,Résultats!$B$2:$AX$476,'T energie vecteurs'!U5,FALSE)</f>
        <v>3.8671352990000001</v>
      </c>
      <c r="J79" s="267">
        <f>VLOOKUP(F79,Résultats!$B$2:$AX$476,'T energie vecteurs'!U5,FALSE)</f>
        <v>14.81290463</v>
      </c>
      <c r="K79" s="267">
        <f>VLOOKUP(G79,Résultats!$B$2:$AX$476,'T energie vecteurs'!U5,FALSE)+8</f>
        <v>17.592495841000002</v>
      </c>
      <c r="L79" s="268">
        <f t="shared" si="15"/>
        <v>36.4027053374</v>
      </c>
      <c r="M79" s="99"/>
      <c r="N79" s="179" t="s">
        <v>21</v>
      </c>
      <c r="O79" s="36">
        <f>'[1]Bilan 2040'!$V$46/11.63</f>
        <v>0</v>
      </c>
      <c r="P79" s="35">
        <f>SUM('[1]Bilan 2040'!$V$41:$V$43)/11.63</f>
        <v>1.5217705718446504</v>
      </c>
      <c r="Q79" s="35">
        <f>'[1]Bilan 2040'!$V$13/11.63</f>
        <v>16.100467182146332</v>
      </c>
      <c r="R79" s="35">
        <f>('[1]Bilan 2040'!$V$22+'[1]Bilan 2040'!$V$30+SUM('[1]Bilan 2040'!$V$36:$V$40)+SUM('[1]Bilan 2040'!$V$44:$V$45)+'[1]Bilan 2040'!$V$47)/11.63</f>
        <v>20.91841103225741</v>
      </c>
      <c r="S79" s="171">
        <f t="shared" ref="S79:S85" si="16">SUM(O79:R79)</f>
        <v>38.540648786248397</v>
      </c>
      <c r="U79" s="176" t="s">
        <v>21</v>
      </c>
      <c r="V79" t="s">
        <v>97</v>
      </c>
      <c r="W79" t="s">
        <v>98</v>
      </c>
      <c r="X79" t="s">
        <v>99</v>
      </c>
      <c r="Y79" t="s">
        <v>100</v>
      </c>
      <c r="Z79" s="267">
        <v>0.1357162915</v>
      </c>
      <c r="AA79" s="267">
        <v>3.8594768419999999</v>
      </c>
      <c r="AB79" s="267">
        <v>14.61070177</v>
      </c>
      <c r="AC79" s="267">
        <v>17.110819798000001</v>
      </c>
      <c r="AD79" s="268">
        <v>35.716714701500003</v>
      </c>
    </row>
    <row r="80" spans="3:30" s="3" customFormat="1" x14ac:dyDescent="0.25">
      <c r="C80" s="176" t="s">
        <v>22</v>
      </c>
      <c r="D80" t="s">
        <v>101</v>
      </c>
      <c r="E80" t="s">
        <v>102</v>
      </c>
      <c r="F80" t="s">
        <v>103</v>
      </c>
      <c r="G80" t="s">
        <v>104</v>
      </c>
      <c r="H80" s="267">
        <f>VLOOKUP(D80,Résultats!$B$2:$AX$476,'T energie vecteurs'!U5,FALSE)</f>
        <v>0</v>
      </c>
      <c r="I80" s="267">
        <f>VLOOKUP(E80,Résultats!$B$2:$AX$476,'T energie vecteurs'!U5,FALSE)</f>
        <v>2.203015647</v>
      </c>
      <c r="J80" s="267">
        <f>VLOOKUP(F80,Résultats!$B$2:$AX$476,'T energie vecteurs'!U5,FALSE)</f>
        <v>13.200029349999999</v>
      </c>
      <c r="K80" s="267">
        <f>VLOOKUP(G80,Résultats!$B$2:$AX$476,'T energie vecteurs'!U5,FALSE)</f>
        <v>6.2024826300000004</v>
      </c>
      <c r="L80" s="268">
        <f t="shared" si="15"/>
        <v>21.605527627000001</v>
      </c>
      <c r="M80" s="99"/>
      <c r="N80" s="179" t="s">
        <v>22</v>
      </c>
      <c r="O80" s="36">
        <f>('[1]Bilan 2040'!$W$46)/11.63</f>
        <v>0</v>
      </c>
      <c r="P80" s="35">
        <f>SUM('[1]Bilan 2040'!$W$41:$W$43)/11.63</f>
        <v>0.4952300504112862</v>
      </c>
      <c r="Q80" s="35">
        <f>('[1]Bilan 2040'!$W$13)/11.63</f>
        <v>11.924705484934304</v>
      </c>
      <c r="R80" s="35">
        <f>('[1]Bilan 2040'!$W$22+'[1]Bilan 2040'!$W$30+SUM('[1]Bilan 2040'!$W$36:$W$40)+SUM('[1]Bilan 2040'!$W$44:$W$45)+'[1]Bilan 2040'!$W$47)/11.63</f>
        <v>6.9475060506073669</v>
      </c>
      <c r="S80" s="171">
        <f t="shared" si="16"/>
        <v>19.367441585952957</v>
      </c>
      <c r="U80" s="176" t="s">
        <v>22</v>
      </c>
      <c r="V80" t="s">
        <v>101</v>
      </c>
      <c r="W80" t="s">
        <v>102</v>
      </c>
      <c r="X80" t="s">
        <v>103</v>
      </c>
      <c r="Y80" t="s">
        <v>104</v>
      </c>
      <c r="Z80" s="267">
        <v>0</v>
      </c>
      <c r="AA80" s="267">
        <v>2.8581077160000001</v>
      </c>
      <c r="AB80" s="267">
        <v>18.743607229999999</v>
      </c>
      <c r="AC80" s="267">
        <v>7.6726373739999998</v>
      </c>
      <c r="AD80" s="268">
        <v>29.274352319999998</v>
      </c>
    </row>
    <row r="81" spans="3:30" s="3" customFormat="1" x14ac:dyDescent="0.25">
      <c r="C81" s="176" t="s">
        <v>23</v>
      </c>
      <c r="D81"/>
      <c r="E81"/>
      <c r="F81"/>
      <c r="G81"/>
      <c r="H81" s="267">
        <f>SUM(H82:H84)</f>
        <v>3.9621265880000003</v>
      </c>
      <c r="I81" s="267">
        <f>SUM(I82:I84)</f>
        <v>20.514308179</v>
      </c>
      <c r="J81" s="267">
        <f>SUM(J82:J84)</f>
        <v>12.6488283244</v>
      </c>
      <c r="K81" s="267">
        <f>SUM(K82:K84)</f>
        <v>16.6720382878</v>
      </c>
      <c r="L81" s="268">
        <f t="shared" si="15"/>
        <v>53.7973013792</v>
      </c>
      <c r="M81" s="99"/>
      <c r="N81" s="179" t="s">
        <v>280</v>
      </c>
      <c r="O81" s="36">
        <f>O82+O83</f>
        <v>3.8874337769367404</v>
      </c>
      <c r="P81" s="35">
        <f t="shared" ref="P81:R81" si="17">P82+P83</f>
        <v>11.388314604220763</v>
      </c>
      <c r="Q81" s="35">
        <f t="shared" si="17"/>
        <v>9.6134424318279077</v>
      </c>
      <c r="R81" s="35">
        <f t="shared" si="17"/>
        <v>13.104002297133148</v>
      </c>
      <c r="S81" s="171">
        <f t="shared" si="16"/>
        <v>37.993193110118561</v>
      </c>
      <c r="U81" s="176" t="s">
        <v>23</v>
      </c>
      <c r="V81"/>
      <c r="W81"/>
      <c r="X81"/>
      <c r="Y81"/>
      <c r="Z81" s="267">
        <v>3.8438113129999998</v>
      </c>
      <c r="AA81" s="267">
        <v>19.209883665000003</v>
      </c>
      <c r="AB81" s="267">
        <v>13.446901331399999</v>
      </c>
      <c r="AC81" s="267">
        <v>15.9543436206</v>
      </c>
      <c r="AD81" s="268">
        <v>52.454939930000002</v>
      </c>
    </row>
    <row r="82" spans="3:30" s="3" customFormat="1" x14ac:dyDescent="0.25">
      <c r="C82" s="178" t="s">
        <v>24</v>
      </c>
      <c r="D82" t="s">
        <v>105</v>
      </c>
      <c r="E82" t="s">
        <v>106</v>
      </c>
      <c r="F82" t="s">
        <v>107</v>
      </c>
      <c r="G82" t="s">
        <v>108</v>
      </c>
      <c r="H82" s="37">
        <f>VLOOKUP(D82,Résultats!$B$2:$AX$476,'T energie vecteurs'!U5,FALSE)</f>
        <v>2.888371958</v>
      </c>
      <c r="I82" s="37">
        <f>VLOOKUP(E82,Résultats!$B$2:$AX$476,'T energie vecteurs'!U5,FALSE)</f>
        <v>15.495089500000001</v>
      </c>
      <c r="J82" s="37">
        <f>VLOOKUP(F82,Résultats!$B$2:$AX$476,'T energie vecteurs'!U5,FALSE)</f>
        <v>12.29454383</v>
      </c>
      <c r="K82" s="37">
        <f>VLOOKUP(G82,Résultats!$B$2:$AX$476,'T energie vecteurs'!U5,FALSE)</f>
        <v>13.95448055</v>
      </c>
      <c r="L82" s="266">
        <f t="shared" si="15"/>
        <v>44.632485838000001</v>
      </c>
      <c r="M82" s="19"/>
      <c r="N82" s="178" t="s">
        <v>281</v>
      </c>
      <c r="O82" s="172">
        <f>'[1]Bilan 2040'!$U$46/11.63</f>
        <v>0.46996817074585479</v>
      </c>
      <c r="P82" s="37">
        <f>SUM('[1]Bilan 2040'!$U$41:$U$43)/11.63</f>
        <v>1.9564072098333778</v>
      </c>
      <c r="Q82" s="37">
        <f>'[1]Bilan 2040'!$U$13/11.63</f>
        <v>9.6134424318279077</v>
      </c>
      <c r="R82" s="37">
        <f>('[1]Bilan 2040'!$U$22+'[1]Bilan 2040'!$U$30+SUM('[1]Bilan 2040'!$U$36:$U$40)+SUM('[1]Bilan 2040'!$U$44:$U$45)+'[1]Bilan 2040'!$U$47)/11.63</f>
        <v>11.936351978766361</v>
      </c>
      <c r="S82" s="120">
        <f t="shared" si="16"/>
        <v>23.976169791173501</v>
      </c>
      <c r="U82" s="178" t="s">
        <v>24</v>
      </c>
      <c r="V82" t="s">
        <v>105</v>
      </c>
      <c r="W82" t="s">
        <v>106</v>
      </c>
      <c r="X82" t="s">
        <v>107</v>
      </c>
      <c r="Y82" t="s">
        <v>108</v>
      </c>
      <c r="Z82" s="37">
        <v>2.7633017500000001</v>
      </c>
      <c r="AA82" s="37">
        <v>13.803636880000001</v>
      </c>
      <c r="AB82" s="37">
        <v>13.01045613</v>
      </c>
      <c r="AC82" s="37">
        <v>13.15418642</v>
      </c>
      <c r="AD82" s="266">
        <v>42.731581180000006</v>
      </c>
    </row>
    <row r="83" spans="3:30" s="3" customFormat="1" x14ac:dyDescent="0.25">
      <c r="C83" s="178" t="s">
        <v>153</v>
      </c>
      <c r="D83" t="s">
        <v>154</v>
      </c>
      <c r="E83" t="s">
        <v>155</v>
      </c>
      <c r="F83" t="s">
        <v>156</v>
      </c>
      <c r="G83" t="s">
        <v>157</v>
      </c>
      <c r="H83" s="37">
        <f>VLOOKUP(D83,Résultats!$B$2:$AX$476,'T energie vecteurs'!U5,FALSE)</f>
        <v>1.07375463</v>
      </c>
      <c r="I83" s="37">
        <f>VLOOKUP(E83,Résultats!$B$2:$AX$476,'T energie vecteurs'!U5,FALSE)</f>
        <v>2.4050930579999998</v>
      </c>
      <c r="J83" s="37">
        <f>VLOOKUP(F83,Résultats!$B$2:$AX$476,'T energie vecteurs'!U5,FALSE)</f>
        <v>0</v>
      </c>
      <c r="K83" s="37">
        <f>VLOOKUP(G83,Résultats!$B$2:$AX$476,'T energie vecteurs'!U5,FALSE)</f>
        <v>2.3534091240000001</v>
      </c>
      <c r="L83" s="266">
        <f t="shared" si="15"/>
        <v>5.8322568120000007</v>
      </c>
      <c r="M83" s="19"/>
      <c r="N83" s="178" t="s">
        <v>153</v>
      </c>
      <c r="O83" s="28">
        <f>'[1]Bilan 2040'!$E$52/11.63</f>
        <v>3.4174656061908855</v>
      </c>
      <c r="P83" s="19">
        <f>('[1]Bilan 2040'!$E$54+'[1]Bilan 2040'!$E$56)/11.63</f>
        <v>9.4319073943873857</v>
      </c>
      <c r="Q83" s="19">
        <v>0</v>
      </c>
      <c r="R83" s="19">
        <f>('[1]Bilan 2040'!$E$53+'[1]Bilan 2040'!$E$55+'[1]Bilan 2040'!$E$57)/11.63</f>
        <v>1.1676503183667879</v>
      </c>
      <c r="S83" s="120">
        <f t="shared" si="16"/>
        <v>14.017023318945059</v>
      </c>
      <c r="U83" s="178" t="s">
        <v>153</v>
      </c>
      <c r="V83" t="s">
        <v>154</v>
      </c>
      <c r="W83" t="s">
        <v>155</v>
      </c>
      <c r="X83" t="s">
        <v>156</v>
      </c>
      <c r="Y83" t="s">
        <v>157</v>
      </c>
      <c r="Z83" s="37">
        <v>1.0805095629999999</v>
      </c>
      <c r="AA83" s="37">
        <v>2.475414368</v>
      </c>
      <c r="AB83" s="37">
        <v>0</v>
      </c>
      <c r="AC83" s="37">
        <v>2.4021587869999999</v>
      </c>
      <c r="AD83" s="266">
        <v>5.958082718</v>
      </c>
    </row>
    <row r="84" spans="3:30" s="3" customFormat="1" x14ac:dyDescent="0.25">
      <c r="C84" s="178" t="s">
        <v>25</v>
      </c>
      <c r="D84" t="s">
        <v>109</v>
      </c>
      <c r="E84" t="s">
        <v>110</v>
      </c>
      <c r="F84" t="s">
        <v>111</v>
      </c>
      <c r="G84" t="s">
        <v>112</v>
      </c>
      <c r="H84" s="37">
        <f>VLOOKUP(D84,Résultats!$B$2:$AX$476,'T energie vecteurs'!U5,FALSE)</f>
        <v>0</v>
      </c>
      <c r="I84" s="37">
        <f>VLOOKUP(E84,Résultats!$B$2:$AX$476,'T energie vecteurs'!U5,FALSE)</f>
        <v>2.6141256209999999</v>
      </c>
      <c r="J84" s="37">
        <f>VLOOKUP(F84,Résultats!$B$2:$AX$476,'T energie vecteurs'!U5,FALSE)</f>
        <v>0.35428449439999998</v>
      </c>
      <c r="K84" s="37">
        <f>VLOOKUP(G84,Résultats!$B$2:$AX$476,'T energie vecteurs'!U5,FALSE)</f>
        <v>0.36414861380000002</v>
      </c>
      <c r="L84" s="266">
        <f t="shared" si="15"/>
        <v>3.3325587291999996</v>
      </c>
      <c r="M84" s="19"/>
      <c r="N84" s="179" t="s">
        <v>25</v>
      </c>
      <c r="O84" s="36">
        <f>'[1]Bilan 2040'!$T$46/11.63</f>
        <v>0</v>
      </c>
      <c r="P84" s="35">
        <f>SUM('[1]Bilan 2040'!$T$41:$T$43)/11.63</f>
        <v>2.79232070662915</v>
      </c>
      <c r="Q84" s="35">
        <f>'[1]Bilan 2040'!$T$13/11.63</f>
        <v>0.54723304841648379</v>
      </c>
      <c r="R84" s="35">
        <f>('[1]Bilan 2040'!$T$22+'[1]Bilan 2040'!$T$30+SUM('[1]Bilan 2040'!$T$36:$T$40)+SUM('[1]Bilan 2040'!$T$44:$T$45)+'[1]Bilan 2040'!$T$47)/11.63</f>
        <v>0.43855300175211398</v>
      </c>
      <c r="S84" s="171">
        <f t="shared" si="16"/>
        <v>3.7781067567977473</v>
      </c>
      <c r="U84" s="178" t="s">
        <v>25</v>
      </c>
      <c r="V84" t="s">
        <v>109</v>
      </c>
      <c r="W84" t="s">
        <v>110</v>
      </c>
      <c r="X84" t="s">
        <v>111</v>
      </c>
      <c r="Y84" t="s">
        <v>112</v>
      </c>
      <c r="Z84" s="37">
        <v>0</v>
      </c>
      <c r="AA84" s="37">
        <v>2.930832417</v>
      </c>
      <c r="AB84" s="37">
        <v>0.43644520139999998</v>
      </c>
      <c r="AC84" s="37">
        <v>0.39799841359999999</v>
      </c>
      <c r="AD84" s="266">
        <v>3.7652760320000001</v>
      </c>
    </row>
    <row r="85" spans="3:30" s="3" customFormat="1" x14ac:dyDescent="0.25">
      <c r="C85" s="29" t="s">
        <v>26</v>
      </c>
      <c r="D85" s="10"/>
      <c r="E85" s="10"/>
      <c r="F85" s="10"/>
      <c r="G85" s="10"/>
      <c r="H85" s="269">
        <f>SUM(H76,H79:H81)</f>
        <v>4.0922961554000006</v>
      </c>
      <c r="I85" s="269">
        <f>SUM(I76,I79:I81)</f>
        <v>57.115176384999998</v>
      </c>
      <c r="J85" s="269">
        <f>SUM(J76,J79:J81)</f>
        <v>45.159289483400002</v>
      </c>
      <c r="K85" s="269">
        <f>SUM(K76,K79:K81)</f>
        <v>43.474515283779404</v>
      </c>
      <c r="L85" s="270">
        <f t="shared" si="15"/>
        <v>149.84127730757939</v>
      </c>
      <c r="M85" s="105"/>
      <c r="N85" s="180" t="s">
        <v>26</v>
      </c>
      <c r="O85" s="40">
        <f>O76+O79+O80+O81+O84</f>
        <v>3.8874337769367404</v>
      </c>
      <c r="P85" s="38">
        <f>P76+P79+P80+P81+P84</f>
        <v>39.702333101799972</v>
      </c>
      <c r="Q85" s="38">
        <f>Q76+Q79+Q80+Q81+Q84</f>
        <v>43.524288849120879</v>
      </c>
      <c r="R85" s="38">
        <f>R76+R79+R80+R81+R84</f>
        <v>44.198180431013775</v>
      </c>
      <c r="S85" s="173">
        <f t="shared" si="16"/>
        <v>131.31223615887137</v>
      </c>
      <c r="U85" s="29" t="s">
        <v>26</v>
      </c>
      <c r="V85" s="10"/>
      <c r="W85" s="10"/>
      <c r="X85" s="10"/>
      <c r="Y85" s="10"/>
      <c r="Z85" s="269">
        <v>3.9795276044999999</v>
      </c>
      <c r="AA85" s="269">
        <v>57.889984092999995</v>
      </c>
      <c r="AB85" s="269">
        <v>51.135518088399998</v>
      </c>
      <c r="AC85" s="269">
        <v>41.732791900934302</v>
      </c>
      <c r="AD85" s="270">
        <v>154.73782168683431</v>
      </c>
    </row>
    <row r="86" spans="3:30" s="3" customFormat="1" x14ac:dyDescent="0.25"/>
    <row r="87" spans="3:30" s="3" customFormat="1" x14ac:dyDescent="0.25"/>
    <row r="88" spans="3:30" ht="31.5" x14ac:dyDescent="0.35">
      <c r="C88" s="174">
        <v>2050</v>
      </c>
      <c r="D88" s="175"/>
      <c r="E88" s="175"/>
      <c r="F88" s="175"/>
      <c r="G88" s="175"/>
      <c r="H88" s="101" t="s">
        <v>36</v>
      </c>
      <c r="I88" s="101" t="s">
        <v>159</v>
      </c>
      <c r="J88" s="101" t="s">
        <v>38</v>
      </c>
      <c r="K88" s="101" t="s">
        <v>158</v>
      </c>
      <c r="L88" s="118" t="s">
        <v>1</v>
      </c>
      <c r="M88" s="25"/>
      <c r="N88" s="174">
        <v>2050</v>
      </c>
      <c r="O88" s="170" t="s">
        <v>36</v>
      </c>
      <c r="P88" s="101" t="s">
        <v>159</v>
      </c>
      <c r="Q88" s="101" t="s">
        <v>38</v>
      </c>
      <c r="R88" s="101" t="s">
        <v>158</v>
      </c>
      <c r="S88" s="118" t="s">
        <v>1</v>
      </c>
      <c r="T88" s="25"/>
      <c r="U88" s="174">
        <v>2050</v>
      </c>
      <c r="V88" s="175"/>
      <c r="W88" s="175"/>
      <c r="X88" s="175"/>
      <c r="Y88" s="175"/>
      <c r="Z88" s="101" t="s">
        <v>36</v>
      </c>
      <c r="AA88" s="101" t="s">
        <v>159</v>
      </c>
      <c r="AB88" s="101" t="s">
        <v>38</v>
      </c>
      <c r="AC88" s="101" t="s">
        <v>158</v>
      </c>
      <c r="AD88" s="118" t="s">
        <v>1</v>
      </c>
    </row>
    <row r="89" spans="3:30" x14ac:dyDescent="0.25">
      <c r="C89" s="176" t="s">
        <v>18</v>
      </c>
      <c r="H89" s="8">
        <f>SUM(H90:H91)</f>
        <v>0</v>
      </c>
      <c r="I89" s="8">
        <f>SUM(I90:I91)</f>
        <v>28.573051878000001</v>
      </c>
      <c r="J89" s="8">
        <f>SUM(J90:J91)</f>
        <v>6.3549229680000003</v>
      </c>
      <c r="K89" s="8">
        <f>SUM(K90:K91)</f>
        <v>3.7716553332589999</v>
      </c>
      <c r="L89" s="121">
        <f>SUM(H89:K89)</f>
        <v>38.699630179258996</v>
      </c>
      <c r="M89" s="99"/>
      <c r="N89" s="179" t="s">
        <v>18</v>
      </c>
      <c r="O89" s="36">
        <f>'[1]Bilan 2050'!$X$46/11.63</f>
        <v>0</v>
      </c>
      <c r="P89" s="35">
        <f>SUM('[1]Bilan 2050'!$X$41:$X$43)/11.63</f>
        <v>20.444690116616325</v>
      </c>
      <c r="Q89" s="35">
        <f>'[1]Bilan 2050'!$X$13/11.63</f>
        <v>6.9492063867804656</v>
      </c>
      <c r="R89" s="35">
        <f>('[1]Bilan 2050'!$X$22+'[1]Bilan 2050'!$X$30+SUM('[1]Bilan 2050'!$X$36:$X$40)+SUM('[1]Bilan 2050'!$X$44:$X$45)+'[1]Bilan 2050'!$X$47)/11.63</f>
        <v>3.1240940704702966</v>
      </c>
      <c r="S89" s="171">
        <f>SUM(O89:R89)</f>
        <v>30.517990573867085</v>
      </c>
      <c r="T89" s="245"/>
      <c r="U89" s="176" t="s">
        <v>18</v>
      </c>
      <c r="Z89" s="8">
        <v>0</v>
      </c>
      <c r="AA89" s="8">
        <v>25.855930073000003</v>
      </c>
      <c r="AB89" s="8">
        <v>7.0110901229999998</v>
      </c>
      <c r="AC89" s="8">
        <v>1.4589509449196001</v>
      </c>
      <c r="AD89" s="121">
        <v>34.325971140919606</v>
      </c>
    </row>
    <row r="90" spans="3:30" x14ac:dyDescent="0.25">
      <c r="C90" s="177" t="s">
        <v>19</v>
      </c>
      <c r="D90" t="s">
        <v>89</v>
      </c>
      <c r="E90" t="s">
        <v>90</v>
      </c>
      <c r="F90" t="s">
        <v>91</v>
      </c>
      <c r="G90" t="s">
        <v>92</v>
      </c>
      <c r="H90" s="19">
        <f>VLOOKUP(D90,Résultats!$B$2:$AX$476,'T energie vecteurs'!W5,FALSE)</f>
        <v>0</v>
      </c>
      <c r="I90" s="19">
        <f>VLOOKUP(E90,Résultats!$B$2:$AX$476,'T energie vecteurs'!W5,FALSE)</f>
        <v>9.8150973879999999</v>
      </c>
      <c r="J90" s="19">
        <f>VLOOKUP(F90,Résultats!$B$2:$AX$476,'T energie vecteurs'!W5,FALSE)</f>
        <v>3.300146931</v>
      </c>
      <c r="K90" s="19">
        <f>VLOOKUP(G90,Résultats!$B$2:$AX$476,'T energie vecteurs'!W5,FALSE)</f>
        <v>5.7790259000000003E-5</v>
      </c>
      <c r="L90" s="120">
        <f t="shared" ref="L90:L98" si="18">SUM(H90:K90)</f>
        <v>13.115302109259</v>
      </c>
      <c r="M90" s="19"/>
      <c r="N90" s="177" t="s">
        <v>19</v>
      </c>
      <c r="O90" s="172"/>
      <c r="P90" s="19"/>
      <c r="Q90" s="55"/>
      <c r="R90" s="19"/>
      <c r="S90" s="120"/>
      <c r="T90" s="245"/>
      <c r="U90" s="177" t="s">
        <v>19</v>
      </c>
      <c r="V90" t="s">
        <v>89</v>
      </c>
      <c r="W90" t="s">
        <v>90</v>
      </c>
      <c r="X90" t="s">
        <v>91</v>
      </c>
      <c r="Y90" t="s">
        <v>92</v>
      </c>
      <c r="Z90" s="19">
        <v>0</v>
      </c>
      <c r="AA90" s="19">
        <v>7.963002243</v>
      </c>
      <c r="AB90" s="19">
        <v>5.0360139899999998</v>
      </c>
      <c r="AC90" s="19">
        <v>4.80019196E-5</v>
      </c>
      <c r="AD90" s="120">
        <v>12.999064234919599</v>
      </c>
    </row>
    <row r="91" spans="3:30" x14ac:dyDescent="0.25">
      <c r="C91" s="178" t="s">
        <v>20</v>
      </c>
      <c r="D91" t="s">
        <v>93</v>
      </c>
      <c r="E91" t="s">
        <v>94</v>
      </c>
      <c r="F91" t="s">
        <v>95</v>
      </c>
      <c r="G91" t="s">
        <v>96</v>
      </c>
      <c r="H91" s="19">
        <f>VLOOKUP(D91,Résultats!$B$2:$AX$476,'T energie vecteurs'!W5,FALSE)</f>
        <v>0</v>
      </c>
      <c r="I91" s="19">
        <f>VLOOKUP(E91,Résultats!$B$2:$AX$476,'T energie vecteurs'!W5,FALSE)</f>
        <v>18.757954489999999</v>
      </c>
      <c r="J91" s="19">
        <f>VLOOKUP(F91,Résultats!$B$2:$AX$476,'T energie vecteurs'!W5,FALSE)</f>
        <v>3.0547760369999999</v>
      </c>
      <c r="K91" s="19">
        <f>VLOOKUP(G91,Résultats!$B$2:$AX$476,'T energie vecteurs'!W5,FALSE)</f>
        <v>3.7715975429999999</v>
      </c>
      <c r="L91" s="120">
        <f t="shared" si="18"/>
        <v>25.584328069999998</v>
      </c>
      <c r="M91" s="19"/>
      <c r="N91" s="178" t="s">
        <v>20</v>
      </c>
      <c r="O91" s="172"/>
      <c r="P91" s="19"/>
      <c r="Q91" s="55"/>
      <c r="R91" s="19"/>
      <c r="S91" s="120"/>
      <c r="T91" s="245"/>
      <c r="U91" s="178" t="s">
        <v>20</v>
      </c>
      <c r="V91" t="s">
        <v>93</v>
      </c>
      <c r="W91" t="s">
        <v>94</v>
      </c>
      <c r="X91" t="s">
        <v>95</v>
      </c>
      <c r="Y91" t="s">
        <v>96</v>
      </c>
      <c r="Z91" s="19">
        <v>0</v>
      </c>
      <c r="AA91" s="19">
        <v>17.892927830000001</v>
      </c>
      <c r="AB91" s="19">
        <v>1.975076133</v>
      </c>
      <c r="AC91" s="19">
        <v>1.458902943</v>
      </c>
      <c r="AD91" s="120">
        <v>21.326906905999998</v>
      </c>
    </row>
    <row r="92" spans="3:30" x14ac:dyDescent="0.25">
      <c r="C92" s="176" t="s">
        <v>21</v>
      </c>
      <c r="D92" t="s">
        <v>97</v>
      </c>
      <c r="E92" t="s">
        <v>98</v>
      </c>
      <c r="F92" t="s">
        <v>99</v>
      </c>
      <c r="G92" t="s">
        <v>100</v>
      </c>
      <c r="H92" s="263">
        <f>VLOOKUP(D92,Résultats!$B$2:$AX$476,'T energie vecteurs'!W5,FALSE)</f>
        <v>0.1012262741</v>
      </c>
      <c r="I92" s="263">
        <f>VLOOKUP(E92,Résultats!$B$2:$AX$476,'T energie vecteurs'!W5,FALSE)</f>
        <v>2.8339646489999999</v>
      </c>
      <c r="J92" s="263">
        <f>VLOOKUP(F92,Résultats!$B$2:$AX$476,'T energie vecteurs'!W5,FALSE)</f>
        <v>15.570374449999999</v>
      </c>
      <c r="K92" s="263">
        <f>VLOOKUP(G92,Résultats!$B$2:$AX$476,'T energie vecteurs'!W5,FALSE)+8</f>
        <v>16.031145696999999</v>
      </c>
      <c r="L92" s="271">
        <f t="shared" si="18"/>
        <v>34.536711070099997</v>
      </c>
      <c r="M92" s="99"/>
      <c r="N92" s="179" t="s">
        <v>21</v>
      </c>
      <c r="O92" s="36">
        <f>'[1]Bilan 2050'!$V$46/11.63</f>
        <v>0</v>
      </c>
      <c r="P92" s="35">
        <f>SUM('[1]Bilan 2050'!$V$41:$V$43)/11.63</f>
        <v>0.44793357100944881</v>
      </c>
      <c r="Q92" s="35">
        <f>'[1]Bilan 2050'!$V$13/11.63</f>
        <v>16.722069816294518</v>
      </c>
      <c r="R92" s="35">
        <f>('[1]Bilan 2050'!$V$22+'[1]Bilan 2050'!$V$30+SUM('[1]Bilan 2050'!$V$36:$V$40)+SUM('[1]Bilan 2050'!$V$44:$V$45)+'[1]Bilan 2050'!$V$47)/11.63</f>
        <v>20.626598768707204</v>
      </c>
      <c r="S92" s="171">
        <f t="shared" ref="S92:S98" si="19">SUM(O92:R92)</f>
        <v>37.796602156011176</v>
      </c>
      <c r="T92" s="245"/>
      <c r="U92" s="176" t="s">
        <v>21</v>
      </c>
      <c r="V92" t="s">
        <v>97</v>
      </c>
      <c r="W92" t="s">
        <v>98</v>
      </c>
      <c r="X92" t="s">
        <v>99</v>
      </c>
      <c r="Y92" t="s">
        <v>100</v>
      </c>
      <c r="Z92" s="263">
        <v>0.10607382880000001</v>
      </c>
      <c r="AA92" s="263">
        <v>3.011682704</v>
      </c>
      <c r="AB92" s="263">
        <v>14.86200994</v>
      </c>
      <c r="AC92" s="263">
        <v>15.91643245</v>
      </c>
      <c r="AD92" s="264">
        <v>33.896198922800004</v>
      </c>
    </row>
    <row r="93" spans="3:30" x14ac:dyDescent="0.25">
      <c r="C93" s="176" t="s">
        <v>22</v>
      </c>
      <c r="D93" t="s">
        <v>101</v>
      </c>
      <c r="E93" t="s">
        <v>102</v>
      </c>
      <c r="F93" t="s">
        <v>103</v>
      </c>
      <c r="G93" t="s">
        <v>104</v>
      </c>
      <c r="H93" s="8">
        <f>VLOOKUP(D93,Résultats!$B$2:$AX$476,'T energie vecteurs'!W5,FALSE)</f>
        <v>0</v>
      </c>
      <c r="I93" s="8">
        <f>VLOOKUP(E93,Résultats!$B$2:$AX$476,'T energie vecteurs'!W5,FALSE)</f>
        <v>1.9754672630000001</v>
      </c>
      <c r="J93" s="8">
        <f>VLOOKUP(F93,Résultats!$B$2:$AX$476,'T energie vecteurs'!W5,FALSE)</f>
        <v>12.769027319999999</v>
      </c>
      <c r="K93" s="8">
        <f>VLOOKUP(G93,Résultats!$B$2:$AX$476,'T energie vecteurs'!W5,FALSE)</f>
        <v>5.0809909150000001</v>
      </c>
      <c r="L93" s="121">
        <f t="shared" si="18"/>
        <v>19.825485497999999</v>
      </c>
      <c r="M93" s="99"/>
      <c r="N93" s="179" t="s">
        <v>22</v>
      </c>
      <c r="O93" s="36">
        <f>('[1]Bilan 2050'!$W$46)/11.63</f>
        <v>0</v>
      </c>
      <c r="P93" s="35">
        <f>SUM('[1]Bilan 2050'!$W$41:$W$43)/11.63</f>
        <v>0.19932306002356692</v>
      </c>
      <c r="Q93" s="35">
        <f>('[1]Bilan 2050'!$W$13)/11.63</f>
        <v>12.561375724275205</v>
      </c>
      <c r="R93" s="35">
        <f>('[1]Bilan 2050'!$W$22+'[1]Bilan 2050'!$W$30+SUM('[1]Bilan 2050'!$W$36:$W$40)+SUM('[1]Bilan 2050'!$W$44:$W$45)+'[1]Bilan 2050'!$W$47)/11.63</f>
        <v>6.8359123459815141</v>
      </c>
      <c r="S93" s="171">
        <f t="shared" si="19"/>
        <v>19.596611130280287</v>
      </c>
      <c r="T93" s="245"/>
      <c r="U93" s="176" t="s">
        <v>22</v>
      </c>
      <c r="V93" t="s">
        <v>101</v>
      </c>
      <c r="W93" t="s">
        <v>102</v>
      </c>
      <c r="X93" t="s">
        <v>103</v>
      </c>
      <c r="Y93" t="s">
        <v>104</v>
      </c>
      <c r="Z93" s="8">
        <v>0</v>
      </c>
      <c r="AA93" s="8">
        <v>2.8016124339999999</v>
      </c>
      <c r="AB93" s="8">
        <v>17.86057714</v>
      </c>
      <c r="AC93" s="8">
        <v>6.7202449399999997</v>
      </c>
      <c r="AD93" s="121">
        <v>27.382434514</v>
      </c>
    </row>
    <row r="94" spans="3:30" x14ac:dyDescent="0.25">
      <c r="C94" s="176" t="s">
        <v>23</v>
      </c>
      <c r="H94" s="8">
        <f>SUM(H95:H97)</f>
        <v>4.4466629089999996</v>
      </c>
      <c r="I94" s="8">
        <f>SUM(I95:I97)</f>
        <v>22.161480554000001</v>
      </c>
      <c r="J94" s="8">
        <f>SUM(J95:J97)</f>
        <v>16.183363028700001</v>
      </c>
      <c r="K94" s="8">
        <f>SUM(K95:K97)</f>
        <v>18.515223335200002</v>
      </c>
      <c r="L94" s="8">
        <f>SUM(L95:L97)</f>
        <v>61.30672982690001</v>
      </c>
      <c r="M94" s="99"/>
      <c r="N94" s="179" t="s">
        <v>280</v>
      </c>
      <c r="O94" s="36">
        <f>O95+O96</f>
        <v>3.7208173415817956</v>
      </c>
      <c r="P94" s="35">
        <f t="shared" ref="P94:R94" si="20">P95+P96</f>
        <v>10.357640817267992</v>
      </c>
      <c r="Q94" s="35">
        <f t="shared" si="20"/>
        <v>9.8880397220191174</v>
      </c>
      <c r="R94" s="35">
        <f t="shared" si="20"/>
        <v>12.816914942214364</v>
      </c>
      <c r="S94" s="171">
        <f t="shared" si="19"/>
        <v>36.783412823083268</v>
      </c>
      <c r="T94" s="245"/>
      <c r="U94" s="176" t="s">
        <v>23</v>
      </c>
      <c r="Z94" s="8">
        <v>4.4693239519999999</v>
      </c>
      <c r="AA94" s="8">
        <v>21.331496315999999</v>
      </c>
      <c r="AB94" s="8">
        <v>16.471229557499999</v>
      </c>
      <c r="AC94" s="8">
        <v>17.962388417000003</v>
      </c>
      <c r="AD94" s="8">
        <v>60.234438242499998</v>
      </c>
    </row>
    <row r="95" spans="3:30" x14ac:dyDescent="0.25">
      <c r="C95" s="178" t="s">
        <v>24</v>
      </c>
      <c r="D95" t="s">
        <v>105</v>
      </c>
      <c r="E95" t="s">
        <v>106</v>
      </c>
      <c r="F95" t="s">
        <v>107</v>
      </c>
      <c r="G95" t="s">
        <v>108</v>
      </c>
      <c r="H95" s="19">
        <f>VLOOKUP(D95,Résultats!$B$2:$AX$476,'T energie vecteurs'!W5,FALSE)</f>
        <v>3.2276323159999998</v>
      </c>
      <c r="I95" s="19">
        <f>VLOOKUP(E95,Résultats!$B$2:$AX$476,'T energie vecteurs'!W5,FALSE)</f>
        <v>16.569663460000001</v>
      </c>
      <c r="J95" s="19">
        <f>VLOOKUP(F95,Résultats!$B$2:$AX$476,'T energie vecteurs'!W5,FALSE)</f>
        <v>15.72045951</v>
      </c>
      <c r="K95" s="19">
        <f>VLOOKUP(G95,Résultats!$B$2:$AX$476,'T energie vecteurs'!W5,FALSE)</f>
        <v>15.365217100000001</v>
      </c>
      <c r="L95" s="120">
        <f t="shared" si="18"/>
        <v>50.882972386000006</v>
      </c>
      <c r="M95" s="19"/>
      <c r="N95" s="178" t="s">
        <v>281</v>
      </c>
      <c r="O95" s="172">
        <f>'[1]Bilan 2050'!$U$46/11.63</f>
        <v>0.31585492622281036</v>
      </c>
      <c r="P95" s="37">
        <f>SUM('[1]Bilan 2050'!$U$41:$U$43)/11.63</f>
        <v>1.7544463445123659</v>
      </c>
      <c r="Q95" s="37">
        <f>'[1]Bilan 2050'!$U$13/11.63</f>
        <v>9.8880397220191174</v>
      </c>
      <c r="R95" s="37">
        <f>('[1]Bilan 2050'!$U$22+'[1]Bilan 2050'!$U$30+SUM('[1]Bilan 2050'!$U$36:$U$40)+SUM('[1]Bilan 2050'!$U$44:$U$45)+'[1]Bilan 2050'!$U$47)/11.63</f>
        <v>11.51748338251616</v>
      </c>
      <c r="S95" s="120">
        <f t="shared" si="19"/>
        <v>23.475824375270456</v>
      </c>
      <c r="T95" s="245"/>
      <c r="U95" s="178" t="s">
        <v>24</v>
      </c>
      <c r="V95" t="s">
        <v>105</v>
      </c>
      <c r="W95" t="s">
        <v>106</v>
      </c>
      <c r="X95" t="s">
        <v>107</v>
      </c>
      <c r="Y95" t="s">
        <v>108</v>
      </c>
      <c r="Z95" s="19">
        <v>3.234570427</v>
      </c>
      <c r="AA95" s="19">
        <v>15.10393163</v>
      </c>
      <c r="AB95" s="19">
        <v>15.91745154</v>
      </c>
      <c r="AC95" s="19">
        <v>14.726331910000001</v>
      </c>
      <c r="AD95" s="120">
        <v>48.982285507</v>
      </c>
    </row>
    <row r="96" spans="3:30" x14ac:dyDescent="0.25">
      <c r="C96" s="178" t="s">
        <v>153</v>
      </c>
      <c r="D96" t="s">
        <v>154</v>
      </c>
      <c r="E96" t="s">
        <v>155</v>
      </c>
      <c r="F96" t="s">
        <v>156</v>
      </c>
      <c r="G96" t="s">
        <v>157</v>
      </c>
      <c r="H96" s="19">
        <f>VLOOKUP(D96,Résultats!$B$2:$AX$476,'T energie vecteurs'!W5,FALSE)</f>
        <v>1.2190305930000001</v>
      </c>
      <c r="I96" s="19">
        <f>VLOOKUP(E96,Résultats!$B$2:$AX$476,'T energie vecteurs'!W5,FALSE)</f>
        <v>2.7953301760000002</v>
      </c>
      <c r="J96" s="19">
        <f>VLOOKUP(F96,Résultats!$B$2:$AX$476,'T energie vecteurs'!W5,FALSE)</f>
        <v>0</v>
      </c>
      <c r="K96" s="19">
        <f>VLOOKUP(G96,Résultats!$B$2:$AX$476,'T energie vecteurs'!W5,FALSE)</f>
        <v>2.734667516</v>
      </c>
      <c r="L96" s="120">
        <f t="shared" si="18"/>
        <v>6.7490282850000005</v>
      </c>
      <c r="M96" s="19"/>
      <c r="N96" s="178" t="s">
        <v>153</v>
      </c>
      <c r="O96" s="28">
        <f>'[1]Bilan 2050'!$E$52/11.63</f>
        <v>3.4049624153589853</v>
      </c>
      <c r="P96" s="19">
        <f>('[1]Bilan 2050'!$E$54+'[1]Bilan 2050'!$E$56)/11.63</f>
        <v>8.6031944727556251</v>
      </c>
      <c r="Q96" s="19">
        <v>0</v>
      </c>
      <c r="R96" s="19">
        <f>('[1]Bilan 2050'!$E$53+'[1]Bilan 2050'!$E$55+'[1]Bilan 2050'!$E$57)/11.63</f>
        <v>1.2994315596982036</v>
      </c>
      <c r="S96" s="120">
        <f t="shared" si="19"/>
        <v>13.307588447812815</v>
      </c>
      <c r="T96" s="245"/>
      <c r="U96" s="178" t="s">
        <v>153</v>
      </c>
      <c r="V96" t="s">
        <v>154</v>
      </c>
      <c r="W96" t="s">
        <v>155</v>
      </c>
      <c r="X96" t="s">
        <v>156</v>
      </c>
      <c r="Y96" t="s">
        <v>157</v>
      </c>
      <c r="Z96" s="19">
        <v>1.2347535249999999</v>
      </c>
      <c r="AA96" s="19">
        <v>2.8660373859999999</v>
      </c>
      <c r="AB96" s="19">
        <v>0</v>
      </c>
      <c r="AC96" s="19">
        <v>2.7610090629999999</v>
      </c>
      <c r="AD96" s="120">
        <v>6.8617999740000002</v>
      </c>
    </row>
    <row r="97" spans="3:30" x14ac:dyDescent="0.25">
      <c r="C97" s="178" t="s">
        <v>25</v>
      </c>
      <c r="D97" t="s">
        <v>109</v>
      </c>
      <c r="E97" t="s">
        <v>110</v>
      </c>
      <c r="F97" t="s">
        <v>111</v>
      </c>
      <c r="G97" t="s">
        <v>112</v>
      </c>
      <c r="H97" s="19">
        <f>VLOOKUP(D97,Résultats!$B$2:$AX$476,'T energie vecteurs'!W5,FALSE)</f>
        <v>0</v>
      </c>
      <c r="I97" s="19">
        <f>VLOOKUP(E97,Résultats!$B$2:$AX$476,'T energie vecteurs'!W5,FALSE)</f>
        <v>2.7964869179999998</v>
      </c>
      <c r="J97" s="19">
        <f>VLOOKUP(F97,Résultats!$B$2:$AX$476,'T energie vecteurs'!W5,FALSE)</f>
        <v>0.46290351870000002</v>
      </c>
      <c r="K97" s="19">
        <f>VLOOKUP(G97,Résultats!$B$2:$AX$476,'T energie vecteurs'!W5,FALSE)</f>
        <v>0.41533871919999998</v>
      </c>
      <c r="L97" s="120">
        <f t="shared" si="18"/>
        <v>3.6747291558999997</v>
      </c>
      <c r="M97" s="19"/>
      <c r="N97" s="179" t="s">
        <v>25</v>
      </c>
      <c r="O97" s="36">
        <f>'[1]Bilan 2050'!$T$46/11.63</f>
        <v>0</v>
      </c>
      <c r="P97" s="35">
        <f>SUM('[1]Bilan 2050'!$T$41:$T$43)/11.63</f>
        <v>2.6210382547955651</v>
      </c>
      <c r="Q97" s="35">
        <f>'[1]Bilan 2050'!$T$13/11.63</f>
        <v>0.47494021651696666</v>
      </c>
      <c r="R97" s="35">
        <f>('[1]Bilan 2050'!$T$22+'[1]Bilan 2050'!$T$30+SUM('[1]Bilan 2050'!$T$36:$T$40)+SUM('[1]Bilan 2050'!$T$44:$T$45)+'[1]Bilan 2050'!$T$47)/11.63</f>
        <v>0.5067259755592558</v>
      </c>
      <c r="S97" s="171">
        <f t="shared" si="19"/>
        <v>3.6027044468717877</v>
      </c>
      <c r="T97" s="245"/>
      <c r="U97" s="178" t="s">
        <v>25</v>
      </c>
      <c r="V97" t="s">
        <v>109</v>
      </c>
      <c r="W97" t="s">
        <v>110</v>
      </c>
      <c r="X97" t="s">
        <v>111</v>
      </c>
      <c r="Y97" t="s">
        <v>112</v>
      </c>
      <c r="Z97" s="19">
        <v>0</v>
      </c>
      <c r="AA97" s="19">
        <v>3.3615273000000001</v>
      </c>
      <c r="AB97" s="19">
        <v>0.5537780175</v>
      </c>
      <c r="AC97" s="19">
        <v>0.47504744399999999</v>
      </c>
      <c r="AD97" s="120">
        <v>4.3903527615</v>
      </c>
    </row>
    <row r="98" spans="3:30" x14ac:dyDescent="0.25">
      <c r="C98" s="29" t="s">
        <v>26</v>
      </c>
      <c r="D98" s="10"/>
      <c r="E98" s="10"/>
      <c r="F98" s="10"/>
      <c r="G98" s="10"/>
      <c r="H98" s="9">
        <f>SUM(H89,H92:H94)</f>
        <v>4.5478891830999997</v>
      </c>
      <c r="I98" s="9">
        <f>SUM(I89,I92:I94)</f>
        <v>55.543964344000003</v>
      </c>
      <c r="J98" s="9">
        <f>SUM(J89,J92:J94)</f>
        <v>50.877687766699999</v>
      </c>
      <c r="K98" s="9">
        <f>SUM(K89,K92:K94)</f>
        <v>43.399015280458997</v>
      </c>
      <c r="L98" s="123">
        <f t="shared" si="18"/>
        <v>154.368556574259</v>
      </c>
      <c r="M98" s="105"/>
      <c r="N98" s="180" t="s">
        <v>26</v>
      </c>
      <c r="O98" s="40">
        <f>O89+O92+O93+O94+O97</f>
        <v>3.7208173415817956</v>
      </c>
      <c r="P98" s="38">
        <f>P89+P92+P93+P94+P97</f>
        <v>34.070625819712902</v>
      </c>
      <c r="Q98" s="38">
        <f>Q89+Q92+Q93+Q94+Q97</f>
        <v>46.595631865886276</v>
      </c>
      <c r="R98" s="38">
        <f>R89+R92+R93+R94+R97</f>
        <v>43.910246102932639</v>
      </c>
      <c r="S98" s="173">
        <f t="shared" si="19"/>
        <v>128.2973211301136</v>
      </c>
      <c r="T98" s="105"/>
      <c r="U98" s="29" t="s">
        <v>26</v>
      </c>
      <c r="V98" s="10"/>
      <c r="W98" s="10"/>
      <c r="X98" s="10"/>
      <c r="Y98" s="10"/>
      <c r="Z98" s="9">
        <v>4.5753977807999995</v>
      </c>
      <c r="AA98" s="9">
        <v>53.000721527000003</v>
      </c>
      <c r="AB98" s="9">
        <v>56.204906760499995</v>
      </c>
      <c r="AC98" s="9">
        <v>42.05801675191961</v>
      </c>
      <c r="AD98" s="123">
        <v>155.83904282021962</v>
      </c>
    </row>
    <row r="99" spans="3:30" x14ac:dyDescent="0.25">
      <c r="C99" s="3"/>
      <c r="D99" s="3"/>
      <c r="E99" s="3"/>
      <c r="F99" s="3"/>
      <c r="G99" s="3"/>
      <c r="H99" s="3"/>
      <c r="I99" s="3"/>
      <c r="J99" s="3"/>
      <c r="K99" s="3"/>
      <c r="L99" s="69"/>
      <c r="M99" s="3"/>
      <c r="O99" s="103"/>
      <c r="P99" s="103"/>
      <c r="Q99" s="103"/>
      <c r="R99" s="104"/>
      <c r="S99" s="69"/>
      <c r="U99" s="3"/>
      <c r="V99" s="3"/>
      <c r="W99" s="3"/>
      <c r="X99" s="3"/>
      <c r="Y99" s="3"/>
      <c r="Z99" s="3"/>
      <c r="AA99" s="3"/>
      <c r="AB99" s="3"/>
      <c r="AC99" s="3"/>
      <c r="AD99" s="69"/>
    </row>
    <row r="100" spans="3:30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3:30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3:30" x14ac:dyDescent="0.25">
      <c r="C102" s="84" t="s">
        <v>250</v>
      </c>
      <c r="D102" s="3"/>
      <c r="E102" s="3"/>
      <c r="F102" s="3">
        <f>0.1/0.028*51.84</f>
        <v>185.14285714285717</v>
      </c>
      <c r="G102" s="3"/>
      <c r="H102" s="3"/>
      <c r="I102" s="3"/>
      <c r="J102" s="3"/>
      <c r="K102" s="3"/>
      <c r="L102" s="3"/>
      <c r="M102" s="3"/>
      <c r="N102" s="84" t="s">
        <v>251</v>
      </c>
      <c r="O102" s="3"/>
      <c r="P102" s="3"/>
      <c r="Q102" s="3"/>
      <c r="R102" s="3"/>
      <c r="S102" s="3"/>
      <c r="U102" s="84" t="s">
        <v>250</v>
      </c>
      <c r="V102" s="3"/>
      <c r="W102" s="3"/>
      <c r="X102" s="3">
        <v>185.14285714285717</v>
      </c>
      <c r="Y102" s="3"/>
      <c r="Z102" s="3"/>
      <c r="AA102" s="3"/>
      <c r="AB102" s="3"/>
      <c r="AC102" s="3"/>
      <c r="AD102" s="3"/>
    </row>
    <row r="103" spans="3:30" s="3" customFormat="1" ht="31.5" x14ac:dyDescent="0.35">
      <c r="C103" s="174">
        <v>2050</v>
      </c>
      <c r="D103" s="175"/>
      <c r="E103" s="175"/>
      <c r="F103" s="175"/>
      <c r="G103" s="175"/>
      <c r="H103" s="101" t="s">
        <v>36</v>
      </c>
      <c r="I103" s="101" t="s">
        <v>159</v>
      </c>
      <c r="J103" s="101" t="s">
        <v>38</v>
      </c>
      <c r="K103" s="101" t="s">
        <v>158</v>
      </c>
      <c r="L103" s="118" t="s">
        <v>1</v>
      </c>
      <c r="N103" s="174">
        <v>2050</v>
      </c>
      <c r="O103" s="170" t="s">
        <v>36</v>
      </c>
      <c r="P103" s="101" t="s">
        <v>159</v>
      </c>
      <c r="Q103" s="101" t="s">
        <v>38</v>
      </c>
      <c r="R103" s="101" t="s">
        <v>158</v>
      </c>
      <c r="S103" s="118" t="s">
        <v>1</v>
      </c>
      <c r="U103" s="174">
        <v>2050</v>
      </c>
      <c r="V103" s="175"/>
      <c r="W103" s="175"/>
      <c r="X103" s="175"/>
      <c r="Y103" s="175"/>
      <c r="Z103" s="101" t="s">
        <v>36</v>
      </c>
      <c r="AA103" s="101" t="s">
        <v>159</v>
      </c>
      <c r="AB103" s="101" t="s">
        <v>38</v>
      </c>
      <c r="AC103" s="101" t="s">
        <v>158</v>
      </c>
      <c r="AD103" s="118" t="s">
        <v>1</v>
      </c>
    </row>
    <row r="104" spans="3:30" s="3" customFormat="1" x14ac:dyDescent="0.25">
      <c r="C104" s="248" t="s">
        <v>18</v>
      </c>
      <c r="D104" s="249"/>
      <c r="E104" s="249"/>
      <c r="F104" s="249"/>
      <c r="G104" s="249"/>
      <c r="H104" s="250" t="e">
        <f>H89-#REF!</f>
        <v>#REF!</v>
      </c>
      <c r="I104" s="251" t="e">
        <f>I89-#REF!</f>
        <v>#REF!</v>
      </c>
      <c r="J104" s="251" t="e">
        <f>J89-#REF!</f>
        <v>#REF!</v>
      </c>
      <c r="K104" s="251" t="e">
        <f>K89-#REF!</f>
        <v>#REF!</v>
      </c>
      <c r="L104" s="252" t="e">
        <f>L89-#REF!</f>
        <v>#REF!</v>
      </c>
      <c r="N104" s="248" t="s">
        <v>18</v>
      </c>
      <c r="O104" s="250">
        <f>H89-O89</f>
        <v>0</v>
      </c>
      <c r="P104" s="251">
        <f t="shared" ref="P104:S113" si="21">I89-P89</f>
        <v>8.1283617613836761</v>
      </c>
      <c r="Q104" s="251">
        <f t="shared" si="21"/>
        <v>-0.59428341878046531</v>
      </c>
      <c r="R104" s="251">
        <f t="shared" si="21"/>
        <v>0.6475612627887033</v>
      </c>
      <c r="S104" s="252">
        <f t="shared" si="21"/>
        <v>8.1816396053919114</v>
      </c>
      <c r="U104" s="248" t="s">
        <v>18</v>
      </c>
      <c r="V104" s="249"/>
      <c r="W104" s="249"/>
      <c r="X104" s="249"/>
      <c r="Y104" s="249"/>
      <c r="Z104" s="250" t="e">
        <v>#REF!</v>
      </c>
      <c r="AA104" s="251" t="e">
        <v>#REF!</v>
      </c>
      <c r="AB104" s="251" t="e">
        <v>#REF!</v>
      </c>
      <c r="AC104" s="251" t="e">
        <v>#REF!</v>
      </c>
      <c r="AD104" s="252" t="e">
        <v>#REF!</v>
      </c>
    </row>
    <row r="105" spans="3:30" s="3" customFormat="1" x14ac:dyDescent="0.25">
      <c r="C105" s="177" t="s">
        <v>19</v>
      </c>
      <c r="D105" t="s">
        <v>252</v>
      </c>
      <c r="E105" t="s">
        <v>253</v>
      </c>
      <c r="F105" t="s">
        <v>254</v>
      </c>
      <c r="G105" t="s">
        <v>255</v>
      </c>
      <c r="H105" s="253" t="e">
        <f>H90-#REF!</f>
        <v>#REF!</v>
      </c>
      <c r="I105" s="55" t="e">
        <f>I90-#REF!</f>
        <v>#REF!</v>
      </c>
      <c r="J105" s="55" t="e">
        <f>J90-#REF!</f>
        <v>#REF!</v>
      </c>
      <c r="K105" s="55" t="e">
        <f>K90-#REF!</f>
        <v>#REF!</v>
      </c>
      <c r="L105" s="254" t="e">
        <f>L90-#REF!</f>
        <v>#REF!</v>
      </c>
      <c r="N105" s="177" t="s">
        <v>19</v>
      </c>
      <c r="O105" s="253">
        <f t="shared" ref="O105:O113" si="22">H90-O90</f>
        <v>0</v>
      </c>
      <c r="P105" s="55">
        <f t="shared" si="21"/>
        <v>9.8150973879999999</v>
      </c>
      <c r="Q105" s="55">
        <f t="shared" si="21"/>
        <v>3.300146931</v>
      </c>
      <c r="R105" s="55">
        <f t="shared" si="21"/>
        <v>5.7790259000000003E-5</v>
      </c>
      <c r="S105" s="254">
        <f t="shared" si="21"/>
        <v>13.115302109259</v>
      </c>
      <c r="U105" s="177" t="s">
        <v>19</v>
      </c>
      <c r="V105" t="s">
        <v>252</v>
      </c>
      <c r="W105" t="s">
        <v>253</v>
      </c>
      <c r="X105" t="s">
        <v>254</v>
      </c>
      <c r="Y105" t="s">
        <v>255</v>
      </c>
      <c r="Z105" s="253" t="e">
        <v>#REF!</v>
      </c>
      <c r="AA105" s="55" t="e">
        <v>#REF!</v>
      </c>
      <c r="AB105" s="55" t="e">
        <v>#REF!</v>
      </c>
      <c r="AC105" s="55" t="e">
        <v>#REF!</v>
      </c>
      <c r="AD105" s="254" t="e">
        <v>#REF!</v>
      </c>
    </row>
    <row r="106" spans="3:30" s="3" customFormat="1" x14ac:dyDescent="0.25">
      <c r="C106" s="178" t="s">
        <v>20</v>
      </c>
      <c r="D106" t="s">
        <v>256</v>
      </c>
      <c r="E106" t="s">
        <v>257</v>
      </c>
      <c r="F106" t="s">
        <v>258</v>
      </c>
      <c r="G106" t="s">
        <v>259</v>
      </c>
      <c r="H106" s="253" t="e">
        <f>H91-#REF!</f>
        <v>#REF!</v>
      </c>
      <c r="I106" s="55" t="e">
        <f>I91-#REF!</f>
        <v>#REF!</v>
      </c>
      <c r="J106" s="55" t="e">
        <f>J91-#REF!</f>
        <v>#REF!</v>
      </c>
      <c r="K106" s="55" t="e">
        <f>K91-#REF!</f>
        <v>#REF!</v>
      </c>
      <c r="L106" s="254" t="e">
        <f>L91-#REF!</f>
        <v>#REF!</v>
      </c>
      <c r="N106" s="178" t="s">
        <v>20</v>
      </c>
      <c r="O106" s="253">
        <f t="shared" si="22"/>
        <v>0</v>
      </c>
      <c r="P106" s="55">
        <f t="shared" si="21"/>
        <v>18.757954489999999</v>
      </c>
      <c r="Q106" s="55">
        <f t="shared" si="21"/>
        <v>3.0547760369999999</v>
      </c>
      <c r="R106" s="55">
        <f t="shared" si="21"/>
        <v>3.7715975429999999</v>
      </c>
      <c r="S106" s="254">
        <f t="shared" si="21"/>
        <v>25.584328069999998</v>
      </c>
      <c r="U106" s="178" t="s">
        <v>20</v>
      </c>
      <c r="V106" t="s">
        <v>256</v>
      </c>
      <c r="W106" t="s">
        <v>257</v>
      </c>
      <c r="X106" t="s">
        <v>258</v>
      </c>
      <c r="Y106" t="s">
        <v>259</v>
      </c>
      <c r="Z106" s="253" t="e">
        <v>#REF!</v>
      </c>
      <c r="AA106" s="55" t="e">
        <v>#REF!</v>
      </c>
      <c r="AB106" s="55" t="e">
        <v>#REF!</v>
      </c>
      <c r="AC106" s="55" t="e">
        <v>#REF!</v>
      </c>
      <c r="AD106" s="254" t="e">
        <v>#REF!</v>
      </c>
    </row>
    <row r="107" spans="3:30" s="3" customFormat="1" x14ac:dyDescent="0.25">
      <c r="C107" s="248" t="s">
        <v>21</v>
      </c>
      <c r="D107" s="249" t="s">
        <v>260</v>
      </c>
      <c r="E107" s="249" t="s">
        <v>261</v>
      </c>
      <c r="F107" s="249" t="s">
        <v>262</v>
      </c>
      <c r="G107" s="249" t="s">
        <v>263</v>
      </c>
      <c r="H107" s="255" t="e">
        <f>H92-#REF!</f>
        <v>#REF!</v>
      </c>
      <c r="I107" s="251" t="e">
        <f>I92-#REF!</f>
        <v>#REF!</v>
      </c>
      <c r="J107" s="251" t="e">
        <f>J92-#REF!</f>
        <v>#REF!</v>
      </c>
      <c r="K107" s="251" t="e">
        <f>K92-#REF!</f>
        <v>#REF!</v>
      </c>
      <c r="L107" s="252" t="e">
        <f>L92-#REF!</f>
        <v>#REF!</v>
      </c>
      <c r="N107" s="248" t="s">
        <v>21</v>
      </c>
      <c r="O107" s="255">
        <f t="shared" si="22"/>
        <v>0.1012262741</v>
      </c>
      <c r="P107" s="251">
        <f t="shared" si="21"/>
        <v>2.3860310779905509</v>
      </c>
      <c r="Q107" s="251">
        <f t="shared" si="21"/>
        <v>-1.1516953662945184</v>
      </c>
      <c r="R107" s="251">
        <f t="shared" si="21"/>
        <v>-4.5954530717072046</v>
      </c>
      <c r="S107" s="252">
        <f t="shared" si="21"/>
        <v>-3.2598910859111783</v>
      </c>
      <c r="U107" s="248" t="s">
        <v>21</v>
      </c>
      <c r="V107" s="249" t="s">
        <v>260</v>
      </c>
      <c r="W107" s="249" t="s">
        <v>261</v>
      </c>
      <c r="X107" s="249" t="s">
        <v>262</v>
      </c>
      <c r="Y107" s="249" t="s">
        <v>263</v>
      </c>
      <c r="Z107" s="255" t="e">
        <v>#REF!</v>
      </c>
      <c r="AA107" s="251" t="e">
        <v>#REF!</v>
      </c>
      <c r="AB107" s="251" t="e">
        <v>#REF!</v>
      </c>
      <c r="AC107" s="251" t="e">
        <v>#REF!</v>
      </c>
      <c r="AD107" s="252" t="e">
        <v>#REF!</v>
      </c>
    </row>
    <row r="108" spans="3:30" s="3" customFormat="1" x14ac:dyDescent="0.25">
      <c r="C108" s="248" t="s">
        <v>22</v>
      </c>
      <c r="D108" s="249" t="s">
        <v>264</v>
      </c>
      <c r="E108" s="249" t="s">
        <v>265</v>
      </c>
      <c r="F108" s="249" t="s">
        <v>266</v>
      </c>
      <c r="G108" s="249" t="s">
        <v>267</v>
      </c>
      <c r="H108" s="255" t="e">
        <f>H93-#REF!</f>
        <v>#REF!</v>
      </c>
      <c r="I108" s="251" t="e">
        <f>I93-#REF!</f>
        <v>#REF!</v>
      </c>
      <c r="J108" s="251" t="e">
        <f>J93-#REF!</f>
        <v>#REF!</v>
      </c>
      <c r="K108" s="251" t="e">
        <f>K93-#REF!</f>
        <v>#REF!</v>
      </c>
      <c r="L108" s="252" t="e">
        <f>L93-#REF!</f>
        <v>#REF!</v>
      </c>
      <c r="N108" s="248" t="s">
        <v>22</v>
      </c>
      <c r="O108" s="255">
        <f t="shared" si="22"/>
        <v>0</v>
      </c>
      <c r="P108" s="251">
        <f t="shared" si="21"/>
        <v>1.7761442029764332</v>
      </c>
      <c r="Q108" s="251">
        <f t="shared" si="21"/>
        <v>0.20765159572479419</v>
      </c>
      <c r="R108" s="251">
        <f t="shared" si="21"/>
        <v>-1.754921430981514</v>
      </c>
      <c r="S108" s="252">
        <f t="shared" si="21"/>
        <v>0.22887436771971181</v>
      </c>
      <c r="U108" s="248" t="s">
        <v>22</v>
      </c>
      <c r="V108" s="249" t="s">
        <v>264</v>
      </c>
      <c r="W108" s="249" t="s">
        <v>265</v>
      </c>
      <c r="X108" s="249" t="s">
        <v>266</v>
      </c>
      <c r="Y108" s="249" t="s">
        <v>267</v>
      </c>
      <c r="Z108" s="255" t="e">
        <v>#REF!</v>
      </c>
      <c r="AA108" s="251" t="e">
        <v>#REF!</v>
      </c>
      <c r="AB108" s="251" t="e">
        <v>#REF!</v>
      </c>
      <c r="AC108" s="251" t="e">
        <v>#REF!</v>
      </c>
      <c r="AD108" s="252" t="e">
        <v>#REF!</v>
      </c>
    </row>
    <row r="109" spans="3:30" s="3" customFormat="1" x14ac:dyDescent="0.25">
      <c r="C109" s="248" t="s">
        <v>23</v>
      </c>
      <c r="D109" s="249"/>
      <c r="E109" s="249"/>
      <c r="F109" s="249"/>
      <c r="G109" s="249"/>
      <c r="H109" s="255" t="e">
        <f>H94-#REF!</f>
        <v>#REF!</v>
      </c>
      <c r="I109" s="251" t="e">
        <f>I94-#REF!</f>
        <v>#REF!</v>
      </c>
      <c r="J109" s="251" t="e">
        <f>J94-#REF!</f>
        <v>#REF!</v>
      </c>
      <c r="K109" s="251" t="e">
        <f>K94-#REF!</f>
        <v>#REF!</v>
      </c>
      <c r="L109" s="252" t="e">
        <f>L94-#REF!</f>
        <v>#REF!</v>
      </c>
      <c r="N109" s="248" t="s">
        <v>23</v>
      </c>
      <c r="O109" s="255">
        <f t="shared" si="22"/>
        <v>0.72584556741820405</v>
      </c>
      <c r="P109" s="251">
        <f t="shared" si="21"/>
        <v>11.803839736732009</v>
      </c>
      <c r="Q109" s="251">
        <f t="shared" si="21"/>
        <v>6.2953233066808831</v>
      </c>
      <c r="R109" s="251">
        <f t="shared" si="21"/>
        <v>5.6983083929856377</v>
      </c>
      <c r="S109" s="252">
        <f t="shared" si="21"/>
        <v>24.523317003816743</v>
      </c>
      <c r="U109" s="248" t="s">
        <v>23</v>
      </c>
      <c r="V109" s="249"/>
      <c r="W109" s="249"/>
      <c r="X109" s="249"/>
      <c r="Y109" s="249"/>
      <c r="Z109" s="255" t="e">
        <v>#REF!</v>
      </c>
      <c r="AA109" s="251" t="e">
        <v>#REF!</v>
      </c>
      <c r="AB109" s="251" t="e">
        <v>#REF!</v>
      </c>
      <c r="AC109" s="251" t="e">
        <v>#REF!</v>
      </c>
      <c r="AD109" s="252" t="e">
        <v>#REF!</v>
      </c>
    </row>
    <row r="110" spans="3:30" s="3" customFormat="1" x14ac:dyDescent="0.25">
      <c r="C110" s="178" t="s">
        <v>24</v>
      </c>
      <c r="D110" t="s">
        <v>268</v>
      </c>
      <c r="E110" t="s">
        <v>269</v>
      </c>
      <c r="F110" t="s">
        <v>270</v>
      </c>
      <c r="G110" t="s">
        <v>271</v>
      </c>
      <c r="H110" s="253" t="e">
        <f>H95-#REF!</f>
        <v>#REF!</v>
      </c>
      <c r="I110" s="256" t="e">
        <f>I95-#REF!</f>
        <v>#REF!</v>
      </c>
      <c r="J110" s="256" t="e">
        <f>J95-#REF!</f>
        <v>#REF!</v>
      </c>
      <c r="K110" s="256" t="e">
        <f>K95-#REF!</f>
        <v>#REF!</v>
      </c>
      <c r="L110" s="254" t="e">
        <f>L95-#REF!</f>
        <v>#REF!</v>
      </c>
      <c r="N110" s="178" t="s">
        <v>24</v>
      </c>
      <c r="O110" s="253">
        <f t="shared" si="22"/>
        <v>2.9117773897771895</v>
      </c>
      <c r="P110" s="256">
        <f t="shared" si="21"/>
        <v>14.815217115487634</v>
      </c>
      <c r="Q110" s="256">
        <f t="shared" si="21"/>
        <v>5.8324197879808821</v>
      </c>
      <c r="R110" s="256">
        <f t="shared" si="21"/>
        <v>3.8477337174838411</v>
      </c>
      <c r="S110" s="254">
        <f t="shared" si="21"/>
        <v>27.40714801072955</v>
      </c>
      <c r="U110" s="178" t="s">
        <v>24</v>
      </c>
      <c r="V110" t="s">
        <v>268</v>
      </c>
      <c r="W110" t="s">
        <v>269</v>
      </c>
      <c r="X110" t="s">
        <v>270</v>
      </c>
      <c r="Y110" t="s">
        <v>271</v>
      </c>
      <c r="Z110" s="253" t="e">
        <v>#REF!</v>
      </c>
      <c r="AA110" s="256" t="e">
        <v>#REF!</v>
      </c>
      <c r="AB110" s="256" t="e">
        <v>#REF!</v>
      </c>
      <c r="AC110" s="256" t="e">
        <v>#REF!</v>
      </c>
      <c r="AD110" s="254" t="e">
        <v>#REF!</v>
      </c>
    </row>
    <row r="111" spans="3:30" s="3" customFormat="1" x14ac:dyDescent="0.25">
      <c r="C111" s="178" t="s">
        <v>153</v>
      </c>
      <c r="D111" t="s">
        <v>272</v>
      </c>
      <c r="E111" t="s">
        <v>273</v>
      </c>
      <c r="F111" t="s">
        <v>274</v>
      </c>
      <c r="G111" t="s">
        <v>275</v>
      </c>
      <c r="H111" s="257" t="e">
        <f>H96-#REF!</f>
        <v>#REF!</v>
      </c>
      <c r="I111" s="55" t="e">
        <f>I96-#REF!</f>
        <v>#REF!</v>
      </c>
      <c r="J111" s="55" t="e">
        <f>J96-#REF!</f>
        <v>#REF!</v>
      </c>
      <c r="K111" s="55" t="e">
        <f>K96-#REF!</f>
        <v>#REF!</v>
      </c>
      <c r="L111" s="254" t="e">
        <f>L96-#REF!</f>
        <v>#REF!</v>
      </c>
      <c r="N111" s="178" t="s">
        <v>153</v>
      </c>
      <c r="O111" s="257">
        <f t="shared" si="22"/>
        <v>-2.1859318223589854</v>
      </c>
      <c r="P111" s="55">
        <f t="shared" si="21"/>
        <v>-5.8078642967556249</v>
      </c>
      <c r="Q111" s="55">
        <f t="shared" si="21"/>
        <v>0</v>
      </c>
      <c r="R111" s="55">
        <f t="shared" si="21"/>
        <v>1.4352359563017965</v>
      </c>
      <c r="S111" s="254">
        <f t="shared" si="21"/>
        <v>-6.5585601628128147</v>
      </c>
      <c r="U111" s="178" t="s">
        <v>153</v>
      </c>
      <c r="V111" t="s">
        <v>272</v>
      </c>
      <c r="W111" t="s">
        <v>273</v>
      </c>
      <c r="X111" t="s">
        <v>274</v>
      </c>
      <c r="Y111" t="s">
        <v>275</v>
      </c>
      <c r="Z111" s="257" t="e">
        <v>#REF!</v>
      </c>
      <c r="AA111" s="55" t="e">
        <v>#REF!</v>
      </c>
      <c r="AB111" s="55" t="e">
        <v>#REF!</v>
      </c>
      <c r="AC111" s="55" t="e">
        <v>#REF!</v>
      </c>
      <c r="AD111" s="254" t="e">
        <v>#REF!</v>
      </c>
    </row>
    <row r="112" spans="3:30" s="3" customFormat="1" x14ac:dyDescent="0.25">
      <c r="C112" s="178" t="s">
        <v>25</v>
      </c>
      <c r="D112" t="s">
        <v>276</v>
      </c>
      <c r="E112" t="s">
        <v>277</v>
      </c>
      <c r="F112" t="s">
        <v>278</v>
      </c>
      <c r="G112" t="s">
        <v>279</v>
      </c>
      <c r="H112" s="253" t="e">
        <f>H97-#REF!</f>
        <v>#REF!</v>
      </c>
      <c r="I112" s="256" t="e">
        <f>I97-#REF!</f>
        <v>#REF!</v>
      </c>
      <c r="J112" s="256" t="e">
        <f>J97-#REF!</f>
        <v>#REF!</v>
      </c>
      <c r="K112" s="256" t="e">
        <f>K97-#REF!</f>
        <v>#REF!</v>
      </c>
      <c r="L112" s="254" t="e">
        <f>L97-#REF!</f>
        <v>#REF!</v>
      </c>
      <c r="N112" s="178" t="s">
        <v>25</v>
      </c>
      <c r="O112" s="253">
        <f t="shared" si="22"/>
        <v>0</v>
      </c>
      <c r="P112" s="256">
        <f t="shared" si="21"/>
        <v>0.17544866320443475</v>
      </c>
      <c r="Q112" s="256">
        <f t="shared" si="21"/>
        <v>-1.2036697816966646E-2</v>
      </c>
      <c r="R112" s="256">
        <f t="shared" si="21"/>
        <v>-9.138725635925582E-2</v>
      </c>
      <c r="S112" s="254">
        <f t="shared" si="21"/>
        <v>7.2024709028212008E-2</v>
      </c>
      <c r="U112" s="178" t="s">
        <v>25</v>
      </c>
      <c r="V112" t="s">
        <v>276</v>
      </c>
      <c r="W112" t="s">
        <v>277</v>
      </c>
      <c r="X112" t="s">
        <v>278</v>
      </c>
      <c r="Y112" t="s">
        <v>279</v>
      </c>
      <c r="Z112" s="253" t="e">
        <v>#REF!</v>
      </c>
      <c r="AA112" s="256" t="e">
        <v>#REF!</v>
      </c>
      <c r="AB112" s="256" t="e">
        <v>#REF!</v>
      </c>
      <c r="AC112" s="256" t="e">
        <v>#REF!</v>
      </c>
      <c r="AD112" s="254" t="e">
        <v>#REF!</v>
      </c>
    </row>
    <row r="113" spans="3:30" s="3" customFormat="1" x14ac:dyDescent="0.25">
      <c r="C113" s="258" t="s">
        <v>26</v>
      </c>
      <c r="D113" s="259"/>
      <c r="E113" s="259"/>
      <c r="F113" s="259"/>
      <c r="G113" s="259"/>
      <c r="H113" s="260" t="e">
        <f>H98-#REF!</f>
        <v>#REF!</v>
      </c>
      <c r="I113" s="261" t="e">
        <f>I98-#REF!</f>
        <v>#REF!</v>
      </c>
      <c r="J113" s="261" t="e">
        <f>J98-#REF!</f>
        <v>#REF!</v>
      </c>
      <c r="K113" s="261" t="e">
        <f>K98-#REF!</f>
        <v>#REF!</v>
      </c>
      <c r="L113" s="262" t="e">
        <f>L98-#REF!</f>
        <v>#REF!</v>
      </c>
      <c r="N113" s="258" t="s">
        <v>26</v>
      </c>
      <c r="O113" s="260">
        <f t="shared" si="22"/>
        <v>0.82707184151820412</v>
      </c>
      <c r="P113" s="261">
        <f t="shared" si="21"/>
        <v>21.473338524287101</v>
      </c>
      <c r="Q113" s="261">
        <f t="shared" si="21"/>
        <v>4.2820559008137238</v>
      </c>
      <c r="R113" s="261">
        <f t="shared" si="21"/>
        <v>-0.51123082247364238</v>
      </c>
      <c r="S113" s="262">
        <f t="shared" si="21"/>
        <v>26.071235444145401</v>
      </c>
      <c r="U113" s="258" t="s">
        <v>26</v>
      </c>
      <c r="V113" s="259"/>
      <c r="W113" s="259"/>
      <c r="X113" s="259"/>
      <c r="Y113" s="259"/>
      <c r="Z113" s="260" t="e">
        <v>#REF!</v>
      </c>
      <c r="AA113" s="261" t="e">
        <v>#REF!</v>
      </c>
      <c r="AB113" s="261" t="e">
        <v>#REF!</v>
      </c>
      <c r="AC113" s="261" t="e">
        <v>#REF!</v>
      </c>
      <c r="AD113" s="262" t="e">
        <v>#REF!</v>
      </c>
    </row>
    <row r="114" spans="3:30" s="3" customFormat="1" x14ac:dyDescent="0.25"/>
    <row r="115" spans="3:30" s="3" customFormat="1" x14ac:dyDescent="0.25"/>
    <row r="116" spans="3:30" s="3" customFormat="1" x14ac:dyDescent="0.25"/>
    <row r="117" spans="3:30" s="3" customFormat="1" x14ac:dyDescent="0.25"/>
    <row r="118" spans="3:30" s="3" customFormat="1" x14ac:dyDescent="0.25"/>
    <row r="119" spans="3:30" s="3" customFormat="1" x14ac:dyDescent="0.25"/>
    <row r="120" spans="3:30" s="3" customFormat="1" x14ac:dyDescent="0.25"/>
    <row r="121" spans="3:30" s="3" customFormat="1" x14ac:dyDescent="0.25"/>
    <row r="122" spans="3:30" s="3" customFormat="1" x14ac:dyDescent="0.25"/>
    <row r="123" spans="3:30" s="3" customFormat="1" x14ac:dyDescent="0.25"/>
    <row r="124" spans="3:30" s="3" customFormat="1" x14ac:dyDescent="0.25"/>
    <row r="125" spans="3:30" s="3" customFormat="1" x14ac:dyDescent="0.25"/>
    <row r="126" spans="3:30" s="3" customFormat="1" x14ac:dyDescent="0.25"/>
    <row r="127" spans="3:30" s="3" customFormat="1" x14ac:dyDescent="0.25"/>
    <row r="128" spans="3:30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AB121"/>
  <sheetViews>
    <sheetView topLeftCell="A40" workbookViewId="0">
      <selection activeCell="E22" sqref="E22"/>
    </sheetView>
  </sheetViews>
  <sheetFormatPr baseColWidth="10" defaultRowHeight="15" x14ac:dyDescent="0.25"/>
  <cols>
    <col min="1" max="1" width="29.85546875" customWidth="1"/>
    <col min="5" max="6" width="11.42578125" customWidth="1"/>
    <col min="9" max="9" width="13.140625" customWidth="1"/>
    <col min="13" max="13" width="11.42578125" customWidth="1"/>
    <col min="16" max="16" width="13.42578125" customWidth="1"/>
    <col min="20" max="20" width="11.42578125" customWidth="1"/>
  </cols>
  <sheetData>
    <row r="1" spans="1:28" ht="23.25" x14ac:dyDescent="0.35">
      <c r="A1" s="1" t="s">
        <v>232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8" ht="18.75" x14ac:dyDescent="0.3">
      <c r="A2" s="6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65"/>
      <c r="S2" s="3"/>
      <c r="T2" s="3"/>
      <c r="U2" s="3"/>
      <c r="V2" s="69"/>
      <c r="W2" s="69"/>
      <c r="X2" s="3"/>
      <c r="Y2" s="3"/>
    </row>
    <row r="3" spans="1:28" ht="23.25" x14ac:dyDescent="0.35">
      <c r="A3" s="194" t="str">
        <f>Résultats!B1</f>
        <v>TEND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65"/>
      <c r="S3" s="3"/>
      <c r="T3" s="3"/>
      <c r="U3" s="3"/>
      <c r="V3" s="69"/>
      <c r="W3" s="69"/>
      <c r="X3" s="3"/>
      <c r="Y3" s="3"/>
    </row>
    <row r="4" spans="1:28" x14ac:dyDescent="0.25">
      <c r="A4" s="3"/>
      <c r="B4" s="67"/>
      <c r="C4" s="67"/>
      <c r="D4" s="67"/>
      <c r="E4" s="67"/>
      <c r="F4" s="68"/>
      <c r="G4" s="3"/>
      <c r="H4" s="3"/>
      <c r="I4" s="3"/>
      <c r="J4" s="43"/>
      <c r="K4" s="43"/>
      <c r="L4" s="43"/>
      <c r="M4" s="43"/>
      <c r="O4" s="12"/>
      <c r="Q4" s="43"/>
      <c r="R4" s="43"/>
      <c r="S4" s="43"/>
      <c r="T4" s="43"/>
      <c r="X4" s="43"/>
      <c r="Y4" s="43"/>
      <c r="Z4" s="43"/>
      <c r="AA4" s="43"/>
    </row>
    <row r="5" spans="1:28" ht="21" x14ac:dyDescent="0.35">
      <c r="A5" s="174">
        <v>2015</v>
      </c>
      <c r="B5" s="4" t="s">
        <v>36</v>
      </c>
      <c r="C5" s="4" t="s">
        <v>37</v>
      </c>
      <c r="D5" s="4" t="s">
        <v>38</v>
      </c>
      <c r="E5" s="4" t="s">
        <v>39</v>
      </c>
      <c r="F5" s="4" t="s">
        <v>40</v>
      </c>
      <c r="G5" s="118" t="s">
        <v>1</v>
      </c>
      <c r="H5" s="3"/>
      <c r="I5" s="25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</row>
    <row r="6" spans="1:28" x14ac:dyDescent="0.25">
      <c r="A6" s="195" t="s">
        <v>18</v>
      </c>
      <c r="B6" s="57">
        <f>B7+B8</f>
        <v>0</v>
      </c>
      <c r="C6" s="57">
        <f>C7+C8</f>
        <v>128.3452549794699</v>
      </c>
      <c r="D6" s="57">
        <f>D7+D8</f>
        <v>0.61487323315857545</v>
      </c>
      <c r="E6" s="57">
        <f>E7+E8</f>
        <v>0.42155564838495863</v>
      </c>
      <c r="F6" s="57">
        <f>F7+F8</f>
        <v>0</v>
      </c>
      <c r="G6" s="196">
        <f t="shared" ref="G6:G15" si="0">SUM(B6:F6)</f>
        <v>129.38168386101341</v>
      </c>
      <c r="H6" s="3"/>
      <c r="I6" s="203"/>
      <c r="J6" s="51"/>
      <c r="K6" s="51" t="s">
        <v>235</v>
      </c>
      <c r="L6" s="51"/>
      <c r="M6" s="51"/>
      <c r="N6" s="53"/>
      <c r="O6" s="54"/>
      <c r="P6" s="54"/>
      <c r="Q6" s="54"/>
      <c r="R6" s="54"/>
      <c r="S6" s="54"/>
      <c r="T6" s="46"/>
      <c r="U6" s="53"/>
      <c r="V6" s="24"/>
      <c r="W6" s="45"/>
      <c r="X6" s="52"/>
      <c r="Y6" s="52"/>
      <c r="Z6" s="52"/>
      <c r="AA6" s="52"/>
      <c r="AB6" s="52"/>
    </row>
    <row r="7" spans="1:28" x14ac:dyDescent="0.25">
      <c r="A7" s="177" t="s">
        <v>19</v>
      </c>
      <c r="B7" s="19">
        <v>0</v>
      </c>
      <c r="C7" s="19">
        <f>'T energie usages'!I12*3.2*Résultats!L250</f>
        <v>74.321042984269909</v>
      </c>
      <c r="D7" s="19">
        <f>'T energie usages'!J12/'T energie usages'!J$20*(Résultats!N$159+Résultats!N$60+Résultats!N$161)/1000000</f>
        <v>9.9518296528783926E-3</v>
      </c>
      <c r="E7" s="19">
        <f>'T energie usages'!K12*2.394*Résultats!L251</f>
        <v>2.3198504958577529E-5</v>
      </c>
      <c r="F7" s="19">
        <v>0</v>
      </c>
      <c r="G7" s="120">
        <f t="shared" si="0"/>
        <v>74.331018012427748</v>
      </c>
      <c r="H7" s="3"/>
      <c r="I7" s="203"/>
      <c r="J7" s="51"/>
      <c r="K7" s="208"/>
      <c r="L7" s="209">
        <v>2020</v>
      </c>
      <c r="M7" s="209">
        <v>2030</v>
      </c>
      <c r="N7" s="210">
        <v>2050</v>
      </c>
      <c r="O7" s="54"/>
      <c r="P7" s="54"/>
      <c r="Q7" s="54"/>
      <c r="R7" s="54"/>
      <c r="S7" s="54"/>
      <c r="T7" s="46"/>
      <c r="U7" s="53"/>
      <c r="V7" s="24"/>
      <c r="W7" s="41"/>
      <c r="X7" s="52"/>
      <c r="Y7" s="52"/>
      <c r="Z7" s="52"/>
      <c r="AA7" s="52"/>
      <c r="AB7" s="52"/>
    </row>
    <row r="8" spans="1:28" x14ac:dyDescent="0.25">
      <c r="A8" s="178" t="s">
        <v>20</v>
      </c>
      <c r="B8" s="19">
        <v>0</v>
      </c>
      <c r="C8" s="19">
        <f>(Résultats!N$150+Résultats!N$151+Résultats!N$152+Résultats!N$153+Résultats!N$154)/1000000</f>
        <v>54.024211995199991</v>
      </c>
      <c r="D8" s="19">
        <f>'T energie usages'!J13/'T energie usages'!J$20*(Résultats!N$159+Résultats!N$160+Résultats!N$161)/1000000</f>
        <v>0.60492140350569701</v>
      </c>
      <c r="E8" s="19">
        <f>(Résultats!N$176+Résultats!N$177+Résultats!N$178+Résultats!N$179+Résultats!N$180)/1000000</f>
        <v>0.42153244988000005</v>
      </c>
      <c r="F8" s="19">
        <v>0</v>
      </c>
      <c r="G8" s="120">
        <f t="shared" si="0"/>
        <v>55.050665848585687</v>
      </c>
      <c r="H8" s="3"/>
      <c r="I8" s="203"/>
      <c r="J8" s="51"/>
      <c r="K8" s="211" t="s">
        <v>18</v>
      </c>
      <c r="L8" s="24">
        <f>G19</f>
        <v>125.36194081669825</v>
      </c>
      <c r="M8" s="24">
        <f>G45</f>
        <v>108.07911660698403</v>
      </c>
      <c r="N8" s="214">
        <f>G71</f>
        <v>89.567599600710679</v>
      </c>
      <c r="O8" s="54"/>
      <c r="P8" s="54"/>
      <c r="Q8" s="54"/>
      <c r="R8" s="54"/>
      <c r="S8" s="54"/>
      <c r="T8" s="46"/>
      <c r="U8" s="53"/>
      <c r="V8" s="24"/>
      <c r="W8" s="41"/>
      <c r="X8" s="52"/>
      <c r="Y8" s="52"/>
      <c r="Z8" s="52"/>
      <c r="AA8" s="52"/>
      <c r="AB8" s="52"/>
    </row>
    <row r="9" spans="1:28" x14ac:dyDescent="0.25">
      <c r="A9" s="195" t="s">
        <v>21</v>
      </c>
      <c r="B9" s="57">
        <f>Résultats!N$102/1000000</f>
        <v>0.87377341659999996</v>
      </c>
      <c r="C9" s="57">
        <f>'T energie usages'!I14*3.2*Résultats!L250</f>
        <v>22.051488516136363</v>
      </c>
      <c r="D9" s="57">
        <f>'T energie usages'!J14/'T energie usages'!J$20*(Résultats!N$159+Résultats!N$160+Résultats!N$161)/1000000</f>
        <v>6.9773646390504176</v>
      </c>
      <c r="E9" s="57">
        <f>('T energie usages'!K14-5)*2.394*Résultats!L251</f>
        <v>26.97301891291583</v>
      </c>
      <c r="F9" s="57">
        <v>0</v>
      </c>
      <c r="G9" s="196">
        <f t="shared" si="0"/>
        <v>56.875645484702609</v>
      </c>
      <c r="H9" s="3"/>
      <c r="I9" s="203"/>
      <c r="J9" s="51"/>
      <c r="K9" s="211" t="s">
        <v>233</v>
      </c>
      <c r="L9" s="24">
        <f>G22</f>
        <v>45.123557488741135</v>
      </c>
      <c r="M9" s="24">
        <f>G48</f>
        <v>34.103598715583381</v>
      </c>
      <c r="N9" s="214">
        <f>G74</f>
        <v>22.664163952818328</v>
      </c>
      <c r="O9" s="54"/>
      <c r="P9" s="54"/>
      <c r="Q9" s="54"/>
      <c r="R9" s="54"/>
      <c r="S9" s="54"/>
      <c r="T9" s="46"/>
      <c r="U9" s="53"/>
      <c r="V9" s="24"/>
      <c r="W9" s="45"/>
      <c r="X9" s="52"/>
      <c r="Y9" s="52"/>
      <c r="Z9" s="52"/>
      <c r="AA9" s="52"/>
      <c r="AB9" s="52"/>
    </row>
    <row r="10" spans="1:28" x14ac:dyDescent="0.25">
      <c r="A10" s="195" t="s">
        <v>22</v>
      </c>
      <c r="B10" s="57">
        <f>(Résultats!N$135+Résultats!N$136)/1000000</f>
        <v>0</v>
      </c>
      <c r="C10" s="57">
        <f>(Résultats!N$155+Résultats!N$156)/1000000</f>
        <v>12.1023054621</v>
      </c>
      <c r="D10" s="57">
        <f>'T energie usages'!J15/'T energie usages'!J$20*(Résultats!N$159+Résultats!N$160+Résultats!N$161)/1000000</f>
        <v>6.3984624715346978</v>
      </c>
      <c r="E10" s="57">
        <f>(Résultats!N$181+Résultats!N$182)/1000000</f>
        <v>13.68036815</v>
      </c>
      <c r="F10" s="57">
        <v>0</v>
      </c>
      <c r="G10" s="196">
        <f t="shared" si="0"/>
        <v>32.181136083634698</v>
      </c>
      <c r="H10" s="3"/>
      <c r="I10" s="203"/>
      <c r="J10" s="51"/>
      <c r="K10" s="212" t="s">
        <v>22</v>
      </c>
      <c r="L10" s="24">
        <f>G23</f>
        <v>24.532065865843002</v>
      </c>
      <c r="M10" s="24">
        <f>G49</f>
        <v>19.7058685516675</v>
      </c>
      <c r="N10" s="214">
        <f>G75</f>
        <v>15.054036065731523</v>
      </c>
      <c r="O10" s="54"/>
      <c r="P10" s="54"/>
      <c r="Q10" s="54"/>
      <c r="R10" s="54"/>
      <c r="S10" s="54"/>
      <c r="T10" s="46"/>
      <c r="U10" s="53"/>
      <c r="V10" s="24"/>
      <c r="W10" s="45"/>
      <c r="X10" s="52"/>
      <c r="Y10" s="52"/>
      <c r="Z10" s="52"/>
      <c r="AA10" s="52"/>
      <c r="AB10" s="52"/>
    </row>
    <row r="11" spans="1:28" x14ac:dyDescent="0.25">
      <c r="A11" s="195" t="s">
        <v>23</v>
      </c>
      <c r="B11" s="57">
        <f>B12+B13</f>
        <v>21.265566489699999</v>
      </c>
      <c r="C11" s="57">
        <f>C12+C13</f>
        <v>64.651648597384607</v>
      </c>
      <c r="D11" s="57">
        <f>D12+D13</f>
        <v>5.4117554650476363</v>
      </c>
      <c r="E11" s="57">
        <f>E12+E13</f>
        <v>22.754173367160426</v>
      </c>
      <c r="F11" s="57">
        <f>F12+F13</f>
        <v>12.05881789</v>
      </c>
      <c r="G11" s="196">
        <f t="shared" si="0"/>
        <v>126.14196180929267</v>
      </c>
      <c r="H11" s="3"/>
      <c r="I11" s="203"/>
      <c r="J11" s="51"/>
      <c r="K11" s="213" t="s">
        <v>234</v>
      </c>
      <c r="L11" s="215">
        <f>G24</f>
        <v>102.48177183839137</v>
      </c>
      <c r="M11" s="215">
        <f>G50</f>
        <v>114.55387443502309</v>
      </c>
      <c r="N11" s="216">
        <f>G76</f>
        <v>139.70885563169918</v>
      </c>
      <c r="O11" s="54"/>
      <c r="P11" s="54"/>
      <c r="Q11" s="54"/>
      <c r="R11" s="54"/>
      <c r="S11" s="54"/>
      <c r="T11" s="46"/>
      <c r="U11" s="53"/>
      <c r="V11" s="24"/>
      <c r="W11" s="45"/>
      <c r="X11" s="52"/>
      <c r="Y11" s="52"/>
      <c r="Z11" s="52"/>
      <c r="AA11" s="52"/>
      <c r="AB11" s="52"/>
    </row>
    <row r="12" spans="1:28" x14ac:dyDescent="0.25">
      <c r="A12" s="178" t="s">
        <v>24</v>
      </c>
      <c r="B12" s="19">
        <f>(Résultats!N$129+Résultats!N$130+Résultats!N$131+Résultats!N$132+Résultats!N$133+Résultats!N$134)/1000000</f>
        <v>21.265566489699999</v>
      </c>
      <c r="C12" s="19">
        <f>(Résultats!N$138+Résultats!N$140+Résultats!N$141+Résultats!N$142+Résultats!N$143+Résultats!N$144+Résultats!N$145+Résultats!N$146+Résultats!N$147+Résultats!N$148+Résultats!N$149)/1000000</f>
        <v>58.176997152384601</v>
      </c>
      <c r="D12" s="19">
        <f>'T energie usages'!J17/'T energie usages'!J$20*(Résultats!N$159+Résultats!N$160+Résultats!N$161)/1000000</f>
        <v>5.2631130299155906</v>
      </c>
      <c r="E12" s="19">
        <f>(Résultats!N$164+Résultats!N$165+Résultats!N$166+Résultats!N$167+Résultats!N$168+Résultats!N$169+Résultats!N$170+Résultats!N$171+Résultats!N$172+Résultats!N$173+Résultats!N$174+Résultats!N$175+Résultats!N$183+Résultats!N$185)/1000000</f>
        <v>22.203711247160427</v>
      </c>
      <c r="F12" s="19">
        <f>Résultats!N$100/1000000</f>
        <v>12.05881789</v>
      </c>
      <c r="G12" s="120">
        <f t="shared" si="0"/>
        <v>118.96820580916061</v>
      </c>
      <c r="H12" s="3"/>
      <c r="I12" s="203"/>
      <c r="J12" s="51"/>
      <c r="K12" s="217" t="s">
        <v>1</v>
      </c>
      <c r="L12" s="218">
        <f>SUM(L8:L11)</f>
        <v>297.49933600967375</v>
      </c>
      <c r="M12" s="218">
        <f t="shared" ref="M12:N12" si="1">SUM(M8:M11)</f>
        <v>276.44245830925797</v>
      </c>
      <c r="N12" s="218">
        <f t="shared" si="1"/>
        <v>266.99465525095968</v>
      </c>
      <c r="O12" s="54"/>
      <c r="P12" s="54"/>
      <c r="Q12" s="54"/>
      <c r="R12" s="54"/>
      <c r="S12" s="54"/>
      <c r="T12" s="46"/>
      <c r="U12" s="53"/>
      <c r="V12" s="24"/>
      <c r="W12" s="41"/>
      <c r="X12" s="52"/>
      <c r="Y12" s="52"/>
      <c r="Z12" s="52"/>
      <c r="AA12" s="52"/>
      <c r="AB12" s="52"/>
    </row>
    <row r="13" spans="1:28" x14ac:dyDescent="0.25">
      <c r="A13" s="178" t="s">
        <v>25</v>
      </c>
      <c r="B13" s="19">
        <v>0</v>
      </c>
      <c r="C13" s="19">
        <f>(Résultats!N$139)/1000000</f>
        <v>6.4746514450000001</v>
      </c>
      <c r="D13" s="19">
        <f>'T energie usages'!J19/'T energie usages'!J$20*(Résultats!N$159+Résultats!N$160+Résultats!N$161)/1000000</f>
        <v>0.14864243513204603</v>
      </c>
      <c r="E13" s="19">
        <f>(Résultats!N$163)/1000000</f>
        <v>0.55046211999999994</v>
      </c>
      <c r="F13" s="19">
        <v>0</v>
      </c>
      <c r="G13" s="120">
        <f t="shared" si="0"/>
        <v>7.1737560001320455</v>
      </c>
      <c r="H13" s="3"/>
      <c r="I13" s="203"/>
      <c r="J13" s="51"/>
      <c r="K13" s="51"/>
      <c r="L13" s="51"/>
      <c r="M13" s="51"/>
      <c r="N13" s="53"/>
      <c r="O13" s="54"/>
      <c r="P13" s="54"/>
      <c r="Q13" s="54"/>
      <c r="R13" s="54"/>
      <c r="S13" s="54"/>
      <c r="T13" s="46"/>
      <c r="U13" s="53"/>
      <c r="V13" s="24"/>
      <c r="W13" s="41"/>
      <c r="X13" s="52"/>
      <c r="Y13" s="52"/>
      <c r="Z13" s="52"/>
      <c r="AA13" s="52"/>
      <c r="AB13" s="52"/>
    </row>
    <row r="14" spans="1:28" x14ac:dyDescent="0.25">
      <c r="A14" s="72" t="s">
        <v>41</v>
      </c>
      <c r="B14" s="58">
        <f>SUM(B9:B11)+B6</f>
        <v>22.139339906299998</v>
      </c>
      <c r="C14" s="58">
        <f>SUM(C9:C11)+C6</f>
        <v>227.15069755509086</v>
      </c>
      <c r="D14" s="58">
        <f>SUM(D9:D11)+D6</f>
        <v>19.402455808791327</v>
      </c>
      <c r="E14" s="58">
        <f>SUM(E9:E11)+E6</f>
        <v>63.829116078461212</v>
      </c>
      <c r="F14" s="58">
        <f>SUM(F9:F11)+F6</f>
        <v>12.05881789</v>
      </c>
      <c r="G14" s="197">
        <f t="shared" si="0"/>
        <v>344.58042723864338</v>
      </c>
      <c r="H14" s="3"/>
      <c r="I14" s="203"/>
      <c r="J14" s="51"/>
      <c r="K14" s="51"/>
      <c r="L14" s="51"/>
      <c r="M14" s="51"/>
      <c r="N14" s="53"/>
      <c r="O14" s="54"/>
      <c r="P14" s="54"/>
      <c r="Q14" s="54"/>
      <c r="R14" s="54"/>
      <c r="S14" s="54"/>
      <c r="T14" s="46"/>
      <c r="U14" s="53"/>
      <c r="V14" s="24"/>
      <c r="W14" s="47"/>
      <c r="X14" s="52"/>
      <c r="Y14" s="52"/>
      <c r="Z14" s="52"/>
      <c r="AA14" s="52"/>
      <c r="AB14" s="52"/>
    </row>
    <row r="15" spans="1:28" x14ac:dyDescent="0.25">
      <c r="A15" s="198" t="s">
        <v>43</v>
      </c>
      <c r="B15" s="201">
        <f>(Résultats!N$102+Résultats!N$129+Résultats!N$130+Résultats!N$131+Résultats!N$132+Résultats!N$133+Résultats!N$134+Résultats!N$135+Résultats!N$136)/1000000</f>
        <v>22.139339906300002</v>
      </c>
      <c r="C15" s="201">
        <f>(Résultats!N$104+Résultats!N$138+Résultats!N$139+Résultats!N$140+Résultats!N$141+Résultats!N$142+Résultats!N$143+Résultats!N$144+Résultats!N$145+Résultats!N$146+Résultats!N$147+Résultats!N$148+Résultats!N$149+Résultats!N$150+Résultats!N$151+Résultats!N$152+Résultats!N$153+Résultats!N$154+Résultats!N$155+Résultats!N$156)/1000000</f>
        <v>226.4188558846846</v>
      </c>
      <c r="D15" s="201">
        <f>(Résultats!N$159+Résultats!N$160+Résultats!N$161)/1000000</f>
        <v>19.407627327</v>
      </c>
      <c r="E15" s="201">
        <f>(Résultats!N$106+Résultats!N$163+Résultats!N$164+Résultats!N$165+Résultats!N$166+Résultats!N$167+Résultats!N$168+Résultats!N$169+Résultats!N$170+Résultats!N$171+Résultats!N$172+Résultats!N$173+Résultats!N$174+Résultats!N$175+Résultats!N$176+Résultats!N$177+Résultats!N$178+Résultats!N$179+Résultats!N$180+Résultats!N$181+Résultats!N$182+Résultats!N$183+Résultats!N$185)/1000000</f>
        <v>62.415633937040425</v>
      </c>
      <c r="F15" s="201">
        <f>Résultats!N$100/1000000</f>
        <v>12.05881789</v>
      </c>
      <c r="G15" s="202">
        <f t="shared" si="0"/>
        <v>342.44027494502501</v>
      </c>
      <c r="H15" s="3"/>
      <c r="I15" s="203"/>
      <c r="J15" s="51"/>
      <c r="K15" s="51"/>
      <c r="L15" s="51"/>
      <c r="M15" s="46"/>
      <c r="N15" s="24"/>
      <c r="O15" s="51"/>
      <c r="P15" s="51"/>
      <c r="Q15" s="51"/>
      <c r="R15" s="51"/>
      <c r="S15" s="46"/>
      <c r="T15" s="46"/>
      <c r="U15" s="24"/>
      <c r="V15" s="24"/>
      <c r="W15" s="48"/>
      <c r="X15" s="52"/>
      <c r="Y15" s="52"/>
      <c r="Z15" s="52"/>
      <c r="AA15" s="52"/>
      <c r="AB15" s="52"/>
    </row>
    <row r="16" spans="1:28" x14ac:dyDescent="0.25">
      <c r="A16" s="198"/>
      <c r="B16" s="199"/>
      <c r="C16" s="199"/>
      <c r="D16" s="199"/>
      <c r="E16" s="199"/>
      <c r="F16" s="199"/>
      <c r="G16" s="200">
        <f>Résultats!N$194/1000000</f>
        <v>342.4402743</v>
      </c>
      <c r="H16" s="3"/>
      <c r="I16" s="203"/>
      <c r="J16" s="51"/>
      <c r="K16" s="51"/>
      <c r="L16" s="51"/>
      <c r="M16" s="46"/>
      <c r="N16" s="50"/>
      <c r="O16" s="51"/>
      <c r="P16" s="51"/>
      <c r="Q16" s="51"/>
      <c r="R16" s="51"/>
      <c r="S16" s="46"/>
      <c r="T16" s="46"/>
      <c r="U16" s="50"/>
      <c r="V16" s="50"/>
      <c r="W16" s="49"/>
      <c r="X16" s="52"/>
      <c r="Y16" s="52"/>
      <c r="Z16" s="52"/>
      <c r="AA16" s="52"/>
      <c r="AB16" s="52"/>
    </row>
    <row r="17" spans="1:28" x14ac:dyDescent="0.25">
      <c r="A17" s="3"/>
      <c r="B17" s="64"/>
      <c r="C17" s="64"/>
      <c r="D17" s="64"/>
      <c r="E17" s="64"/>
      <c r="F17" s="64"/>
      <c r="G17" s="3"/>
      <c r="H17" s="3"/>
      <c r="I17" s="203"/>
      <c r="J17" s="51"/>
      <c r="K17" s="51"/>
      <c r="L17" s="51"/>
      <c r="M17" s="46"/>
      <c r="O17" s="51"/>
      <c r="P17" s="51"/>
      <c r="Q17" s="51"/>
      <c r="R17" s="51"/>
      <c r="S17" s="46"/>
      <c r="T17" s="46"/>
      <c r="X17" s="52"/>
      <c r="Y17" s="52"/>
      <c r="Z17" s="52"/>
      <c r="AA17" s="52"/>
      <c r="AB17" s="52"/>
    </row>
    <row r="18" spans="1:28" ht="21" x14ac:dyDescent="0.35">
      <c r="A18" s="174">
        <v>2020</v>
      </c>
      <c r="B18" s="4" t="s">
        <v>36</v>
      </c>
      <c r="C18" s="4" t="s">
        <v>37</v>
      </c>
      <c r="D18" s="4" t="s">
        <v>38</v>
      </c>
      <c r="E18" s="4" t="s">
        <v>39</v>
      </c>
      <c r="F18" s="4" t="s">
        <v>40</v>
      </c>
      <c r="G18" s="118" t="s">
        <v>1</v>
      </c>
      <c r="H18" s="3"/>
      <c r="I18" s="25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W18" s="44"/>
      <c r="X18" s="44"/>
      <c r="Y18" s="44"/>
      <c r="Z18" s="44"/>
      <c r="AA18" s="44"/>
      <c r="AB18" s="52"/>
    </row>
    <row r="19" spans="1:28" x14ac:dyDescent="0.25">
      <c r="A19" s="195" t="s">
        <v>18</v>
      </c>
      <c r="B19" s="57">
        <f>B20+B21</f>
        <v>0</v>
      </c>
      <c r="C19" s="57">
        <f>C20+C21</f>
        <v>124.33775204929407</v>
      </c>
      <c r="D19" s="57">
        <f>D20+D21</f>
        <v>0.53865165351398647</v>
      </c>
      <c r="E19" s="61">
        <f>E20+E21</f>
        <v>0.48553711389020965</v>
      </c>
      <c r="F19" s="57">
        <f>F20+F21</f>
        <v>0</v>
      </c>
      <c r="G19" s="196">
        <f>SUM(B19:F19)</f>
        <v>125.36194081669825</v>
      </c>
      <c r="H19" s="3"/>
      <c r="I19" s="203"/>
      <c r="J19" s="51"/>
      <c r="K19" s="51"/>
      <c r="L19" s="51"/>
      <c r="M19" s="51"/>
      <c r="N19" s="53"/>
      <c r="O19" s="54"/>
      <c r="P19" s="54"/>
      <c r="Q19" s="54"/>
      <c r="R19" s="54"/>
      <c r="S19" s="54"/>
      <c r="T19" s="46"/>
      <c r="U19" s="34"/>
      <c r="W19" s="45"/>
      <c r="X19" s="52"/>
      <c r="Y19" s="52"/>
      <c r="Z19" s="52"/>
      <c r="AA19" s="52"/>
      <c r="AB19" s="52"/>
    </row>
    <row r="20" spans="1:28" x14ac:dyDescent="0.25">
      <c r="A20" s="177" t="s">
        <v>19</v>
      </c>
      <c r="B20" s="19">
        <v>0</v>
      </c>
      <c r="C20" s="19">
        <f>'T energie usages'!I25*3.2*Résultats!S250</f>
        <v>71.713817300594073</v>
      </c>
      <c r="D20" s="19">
        <f>'T energie usages'!J25/'T energie usages'!J$33*(Résultats!S$159+Résultats!S$160+Résultats!S$161)/1000000</f>
        <v>4.164082947292945E-2</v>
      </c>
      <c r="E20" s="55">
        <f>'T energie usages'!K25*2.394*Résultats!S251</f>
        <v>3.1167700209742844E-5</v>
      </c>
      <c r="F20" s="19">
        <v>0</v>
      </c>
      <c r="G20" s="120">
        <f>SUM(B20:F20)</f>
        <v>71.755489297767213</v>
      </c>
      <c r="H20" s="3"/>
      <c r="I20" s="203"/>
      <c r="J20" s="51"/>
      <c r="K20" s="51"/>
      <c r="L20" s="51"/>
      <c r="M20" s="51"/>
      <c r="N20" s="53"/>
      <c r="O20" s="54"/>
      <c r="P20" s="54"/>
      <c r="Q20" s="54"/>
      <c r="R20" s="54"/>
      <c r="S20" s="54"/>
      <c r="T20" s="46"/>
      <c r="U20" s="42"/>
      <c r="W20" s="41"/>
      <c r="X20" s="52"/>
      <c r="Y20" s="52"/>
      <c r="Z20" s="52"/>
      <c r="AA20" s="52"/>
      <c r="AB20" s="52"/>
    </row>
    <row r="21" spans="1:28" x14ac:dyDescent="0.25">
      <c r="A21" s="178" t="s">
        <v>20</v>
      </c>
      <c r="B21" s="19">
        <v>0</v>
      </c>
      <c r="C21" s="19">
        <f>(Résultats!S$150+Résultats!S$151+Résultats!S$152+Résultats!S$153+Résultats!S$154)/1000000</f>
        <v>52.623934748700002</v>
      </c>
      <c r="D21" s="19">
        <f>'T energie usages'!J26/'T energie usages'!J$33*(Résultats!S$159+Résultats!S$160+Résultats!S$161)/1000000</f>
        <v>0.49701082404105706</v>
      </c>
      <c r="E21" s="55">
        <f>(Résultats!S$176+Résultats!S$177+Résultats!S$178+Résultats!S$179+Résultats!S$180)/1000000</f>
        <v>0.48550594618999993</v>
      </c>
      <c r="F21" s="19">
        <v>0</v>
      </c>
      <c r="G21" s="120">
        <f>SUM(B21:F21)</f>
        <v>53.60645151893106</v>
      </c>
      <c r="H21" s="3"/>
      <c r="I21" s="203"/>
      <c r="J21" s="51"/>
      <c r="K21" s="51"/>
      <c r="L21" s="51"/>
      <c r="M21" s="51"/>
      <c r="N21" s="53"/>
      <c r="O21" s="54"/>
      <c r="P21" s="54"/>
      <c r="Q21" s="54"/>
      <c r="R21" s="54"/>
      <c r="S21" s="54"/>
      <c r="T21" s="46"/>
      <c r="U21" s="42"/>
      <c r="W21" s="41"/>
      <c r="X21" s="52"/>
      <c r="Y21" s="52"/>
      <c r="Z21" s="52"/>
      <c r="AA21" s="52"/>
      <c r="AB21" s="52"/>
    </row>
    <row r="22" spans="1:28" x14ac:dyDescent="0.25">
      <c r="A22" s="195" t="s">
        <v>21</v>
      </c>
      <c r="B22" s="57">
        <f>Résultats!S$102/1000000</f>
        <v>0.76709900369999995</v>
      </c>
      <c r="C22" s="57">
        <f>'T energie usages'!I27*3.2*Résultats!S250</f>
        <v>18.608978295450676</v>
      </c>
      <c r="D22" s="57">
        <f>'T energie usages'!J27/'T energie usages'!J$33*(Résultats!S$159+Résultats!S$160+Résultats!S$161)/1000000</f>
        <v>5.3171902960992945</v>
      </c>
      <c r="E22" s="57">
        <f>('T energie usages'!K27-7)*2.394*Résultats!S251</f>
        <v>20.430289893491164</v>
      </c>
      <c r="F22" s="57">
        <v>0</v>
      </c>
      <c r="G22" s="196">
        <f>SUM(B22:F22)</f>
        <v>45.123557488741135</v>
      </c>
      <c r="H22" s="3"/>
      <c r="I22" s="203"/>
      <c r="J22" s="51"/>
      <c r="K22" s="51"/>
      <c r="L22" s="51"/>
      <c r="M22" s="51"/>
      <c r="N22" s="53"/>
      <c r="O22" s="54"/>
      <c r="P22" s="54"/>
      <c r="Q22" s="54"/>
      <c r="R22" s="54"/>
      <c r="S22" s="54"/>
      <c r="T22" s="46"/>
      <c r="U22" s="34"/>
      <c r="W22" s="45"/>
      <c r="X22" s="52"/>
      <c r="Y22" s="52"/>
      <c r="Z22" s="52"/>
      <c r="AA22" s="52"/>
      <c r="AB22" s="52"/>
    </row>
    <row r="23" spans="1:28" x14ac:dyDescent="0.25">
      <c r="A23" s="195" t="s">
        <v>22</v>
      </c>
      <c r="B23" s="57">
        <f>(Résultats!S$135+Résultats!S$136)/1000000</f>
        <v>0</v>
      </c>
      <c r="C23" s="57">
        <f>(Résultats!S$155+Résultats!S$156)/1000000</f>
        <v>8.9028702143999983</v>
      </c>
      <c r="D23" s="57">
        <f>'T energie usages'!J28/'T energie usages'!J$33*(Résultats!S$159+Résultats!S$160+Résultats!S$161)/1000000</f>
        <v>4.4359088244430041</v>
      </c>
      <c r="E23" s="57">
        <f>(Résultats!S$181+Résultats!S$182)/1000000</f>
        <v>11.193286827</v>
      </c>
      <c r="F23" s="57">
        <v>0</v>
      </c>
      <c r="G23" s="196">
        <f t="shared" ref="G23:G28" si="2">SUM(B23:F23)</f>
        <v>24.532065865843002</v>
      </c>
      <c r="H23" s="3"/>
      <c r="I23" s="203"/>
      <c r="J23" s="51"/>
      <c r="K23" s="51"/>
      <c r="L23" s="51"/>
      <c r="M23" s="51"/>
      <c r="N23" s="53"/>
      <c r="O23" s="54"/>
      <c r="P23" s="54"/>
      <c r="Q23" s="54"/>
      <c r="R23" s="54"/>
      <c r="S23" s="54"/>
      <c r="T23" s="46"/>
      <c r="U23" s="34"/>
      <c r="W23" s="45"/>
      <c r="X23" s="52"/>
      <c r="Y23" s="52"/>
      <c r="Z23" s="52"/>
      <c r="AA23" s="52"/>
      <c r="AB23" s="52"/>
    </row>
    <row r="24" spans="1:28" x14ac:dyDescent="0.25">
      <c r="A24" s="195" t="s">
        <v>23</v>
      </c>
      <c r="B24" s="57">
        <f>B25+B26</f>
        <v>12.030241843900001</v>
      </c>
      <c r="C24" s="57">
        <f>C25+C26</f>
        <v>50.231001539489995</v>
      </c>
      <c r="D24" s="57">
        <f>D25+D26</f>
        <v>3.5798066599437144</v>
      </c>
      <c r="E24" s="57">
        <f>E25+E26</f>
        <v>23.270153785057655</v>
      </c>
      <c r="F24" s="57">
        <f>F25+F26</f>
        <v>13.37056801</v>
      </c>
      <c r="G24" s="196">
        <f t="shared" si="2"/>
        <v>102.48177183839137</v>
      </c>
      <c r="H24" s="3"/>
      <c r="I24" s="203"/>
      <c r="J24" s="51"/>
      <c r="K24" s="51"/>
      <c r="L24" s="51"/>
      <c r="M24" s="51"/>
      <c r="N24" s="53"/>
      <c r="O24" s="54"/>
      <c r="P24" s="54"/>
      <c r="Q24" s="54"/>
      <c r="R24" s="54"/>
      <c r="S24" s="54"/>
      <c r="T24" s="46"/>
      <c r="U24" s="34"/>
      <c r="W24" s="45"/>
      <c r="X24" s="52"/>
      <c r="Y24" s="52"/>
      <c r="Z24" s="52"/>
      <c r="AA24" s="52"/>
      <c r="AB24" s="52"/>
    </row>
    <row r="25" spans="1:28" x14ac:dyDescent="0.25">
      <c r="A25" s="178" t="s">
        <v>24</v>
      </c>
      <c r="B25" s="19">
        <f>(Résultats!S$129+Résultats!S$130+Résultats!S$131+Résultats!S$132+Résultats!S$133+Résultats!S$134)/1000000</f>
        <v>12.030241843900001</v>
      </c>
      <c r="C25" s="19">
        <f>(Résultats!S$138+Résultats!S$140+Résultats!S$141+Résultats!S$142+Résultats!S$143+Résultats!S$144+Résultats!S$145+Résultats!S$146+Résultats!S$147+Résultats!S$148+Résultats!V$149)/1000000</f>
        <v>43.760777522489995</v>
      </c>
      <c r="D25" s="19">
        <f>'T energie usages'!J30/'T energie usages'!J$33*(Résultats!S$159+Résultats!S$160+Résultats!S$161)/1000000</f>
        <v>3.4713878219037055</v>
      </c>
      <c r="E25" s="19">
        <f>(Résultats!S$164+Résultats!S$165+Résultats!S$166+Résultats!S$167+Résultats!S$168+Résultats!S$169+Résultats!S$170+Résultats!S$171+Résultats!S$172+Résultats!S$173+Résultats!S$174+Résultats!S$175+Résultats!S$183+Résultats!S$185)/1000000</f>
        <v>22.772982174657656</v>
      </c>
      <c r="F25" s="19">
        <f>Résultats!S$100/1000000</f>
        <v>13.37056801</v>
      </c>
      <c r="G25" s="120">
        <f t="shared" si="2"/>
        <v>95.405957372951349</v>
      </c>
      <c r="H25" s="3"/>
      <c r="I25" s="203"/>
      <c r="J25" s="51"/>
      <c r="K25" s="51"/>
      <c r="L25" s="51"/>
      <c r="M25" s="51"/>
      <c r="N25" s="53"/>
      <c r="O25" s="54"/>
      <c r="P25" s="54"/>
      <c r="Q25" s="54"/>
      <c r="R25" s="54"/>
      <c r="S25" s="54"/>
      <c r="T25" s="46"/>
      <c r="U25" s="42"/>
      <c r="W25" s="41"/>
      <c r="X25" s="52"/>
      <c r="Y25" s="52"/>
      <c r="Z25" s="52"/>
      <c r="AA25" s="52"/>
      <c r="AB25" s="52"/>
    </row>
    <row r="26" spans="1:28" x14ac:dyDescent="0.25">
      <c r="A26" s="178" t="s">
        <v>25</v>
      </c>
      <c r="B26" s="19">
        <v>0</v>
      </c>
      <c r="C26" s="19">
        <f>(Résultats!S$139)/1000000</f>
        <v>6.4702240169999996</v>
      </c>
      <c r="D26" s="19">
        <f>'T energie usages'!J32/'T energie usages'!J$33*(Résultats!S$159+Résultats!S$160+Résultats!S$161)/1000000</f>
        <v>0.10841883804000868</v>
      </c>
      <c r="E26" s="19">
        <f>(Résultats!S$163)/1000000</f>
        <v>0.49717161040000002</v>
      </c>
      <c r="F26" s="19">
        <v>0</v>
      </c>
      <c r="G26" s="120">
        <f t="shared" si="2"/>
        <v>7.0758144654400077</v>
      </c>
      <c r="H26" s="3"/>
      <c r="I26" s="203"/>
      <c r="J26" s="51"/>
      <c r="K26" s="51"/>
      <c r="L26" s="51"/>
      <c r="M26" s="51"/>
      <c r="N26" s="53"/>
      <c r="O26" s="54"/>
      <c r="P26" s="54"/>
      <c r="Q26" s="54"/>
      <c r="R26" s="54"/>
      <c r="S26" s="54"/>
      <c r="T26" s="46"/>
      <c r="U26" s="42"/>
      <c r="W26" s="41"/>
      <c r="X26" s="52"/>
      <c r="Y26" s="52"/>
      <c r="Z26" s="52"/>
      <c r="AA26" s="52"/>
      <c r="AB26" s="52"/>
    </row>
    <row r="27" spans="1:28" x14ac:dyDescent="0.25">
      <c r="A27" s="72" t="s">
        <v>41</v>
      </c>
      <c r="B27" s="58">
        <f>SUM(B22:B24)+B19</f>
        <v>12.797340847600001</v>
      </c>
      <c r="C27" s="58">
        <f>SUM(C22:C24)+C19</f>
        <v>202.08060209863473</v>
      </c>
      <c r="D27" s="58">
        <f>SUM(D22:D24)+D19</f>
        <v>13.871557433999998</v>
      </c>
      <c r="E27" s="58">
        <f>SUM(E22:E24)+E19</f>
        <v>55.379267619439027</v>
      </c>
      <c r="F27" s="58">
        <f>SUM(F22:F24)+F19</f>
        <v>13.37056801</v>
      </c>
      <c r="G27" s="197">
        <f t="shared" si="2"/>
        <v>297.49933600967375</v>
      </c>
      <c r="H27" s="3"/>
      <c r="I27" s="203"/>
      <c r="J27" s="51"/>
      <c r="K27" s="51"/>
      <c r="L27" s="51"/>
      <c r="M27" s="51"/>
      <c r="N27" s="53"/>
      <c r="O27" s="54"/>
      <c r="P27" s="54"/>
      <c r="Q27" s="54"/>
      <c r="R27" s="54"/>
      <c r="S27" s="54"/>
      <c r="T27" s="46"/>
      <c r="U27" s="48"/>
      <c r="W27" s="47"/>
      <c r="X27" s="52"/>
      <c r="Y27" s="52"/>
      <c r="Z27" s="52"/>
      <c r="AA27" s="52"/>
      <c r="AB27" s="52"/>
    </row>
    <row r="28" spans="1:28" x14ac:dyDescent="0.25">
      <c r="A28" s="198" t="s">
        <v>43</v>
      </c>
      <c r="B28" s="201">
        <f>(Résultats!S$102+Résultats!S$129+Résultats!S$130+Résultats!S$131+Résultats!S$132+Résultats!S$133+Résultats!S$134+Résultats!S$135+Résultats!S$136)/1000000</f>
        <v>12.797340847599999</v>
      </c>
      <c r="C28" s="201">
        <f>(Résultats!S$104+Résultats!S$138+Résultats!S$139+Résultats!S$140+Résultats!S$141+Résultats!S$142+Résultats!S$143+Résultats!S$144+Résultats!S$145+Résultats!S$146+Résultats!S$147+Résultats!S$148+Résultats!S$149+Résultats!S$150+Résultats!S$151+Résultats!S$152+Résultats!S$153+Résultats!S$154+Résultats!S$155+Résultats!S$156)/1000000</f>
        <v>202.13518408890903</v>
      </c>
      <c r="D28" s="201">
        <f>(Résultats!S$159+Résultats!S$160+Résultats!S$161)/1000000</f>
        <v>13.871557434</v>
      </c>
      <c r="E28" s="200">
        <f>(Résultats!S$106+Résultats!S$163+Résultats!S$164+Résultats!S$165+Résultats!S$166+Résultats!S$167+Résultats!S$168+Résultats!S$169+Résultats!S$170+Résultats!S$171+Résultats!S$172+Résultats!S$173+Résultats!S$174+Résultats!S$175+Résultats!S$176+Résultats!S$177+Résultats!S$178+Résultats!S$179+Résultats!S$180+Résultats!S$181+Résultats!S$182+Résultats!S$183)/1000000</f>
        <v>56.913716969447641</v>
      </c>
      <c r="F28" s="201">
        <f>Résultats!S$100/1000000</f>
        <v>13.37056801</v>
      </c>
      <c r="G28" s="202">
        <f t="shared" si="2"/>
        <v>299.08836734995668</v>
      </c>
      <c r="H28" s="3"/>
      <c r="I28" s="203"/>
      <c r="J28" s="51"/>
      <c r="K28" s="51"/>
      <c r="L28" s="51"/>
      <c r="M28" s="51"/>
      <c r="N28" s="24"/>
      <c r="O28" s="51"/>
      <c r="P28" s="51"/>
      <c r="Q28" s="51"/>
      <c r="R28" s="51"/>
      <c r="S28" s="51"/>
      <c r="T28" s="46"/>
      <c r="U28" s="24"/>
      <c r="V28" s="24"/>
      <c r="W28" s="24"/>
      <c r="X28" s="52"/>
      <c r="Y28" s="52"/>
      <c r="Z28" s="52"/>
      <c r="AA28" s="52"/>
      <c r="AB28" s="52"/>
    </row>
    <row r="29" spans="1:28" x14ac:dyDescent="0.25">
      <c r="A29" s="198"/>
      <c r="B29" s="199"/>
      <c r="C29" s="199"/>
      <c r="D29" s="199"/>
      <c r="E29" s="199"/>
      <c r="F29" s="199"/>
      <c r="G29" s="200">
        <f>Résultats!S$194/1000000</f>
        <v>299.34821649999998</v>
      </c>
      <c r="H29" s="3"/>
      <c r="I29" s="203"/>
      <c r="J29" s="51"/>
      <c r="K29" s="51"/>
      <c r="L29" s="51"/>
      <c r="M29" s="51"/>
      <c r="N29" s="24"/>
      <c r="O29" s="51"/>
      <c r="P29" s="51"/>
      <c r="Q29" s="51"/>
      <c r="R29" s="51"/>
      <c r="S29" s="51"/>
      <c r="T29" s="46"/>
      <c r="U29" s="24"/>
      <c r="V29" s="24"/>
      <c r="W29" s="24"/>
      <c r="X29" s="52"/>
      <c r="Y29" s="52"/>
      <c r="Z29" s="52"/>
      <c r="AA29" s="52"/>
      <c r="AB29" s="52"/>
    </row>
    <row r="30" spans="1:28" x14ac:dyDescent="0.25">
      <c r="A30" s="3"/>
      <c r="B30" s="63"/>
      <c r="C30" s="63"/>
      <c r="D30" s="63"/>
      <c r="E30" s="63"/>
      <c r="F30" s="64"/>
      <c r="G30" s="69"/>
      <c r="H30" s="3"/>
      <c r="I30" s="203"/>
      <c r="J30" s="51"/>
      <c r="K30" s="51"/>
      <c r="L30" s="51"/>
      <c r="N30" s="24"/>
      <c r="O30" s="51"/>
      <c r="P30" s="51"/>
      <c r="Q30" s="51"/>
      <c r="R30" s="51"/>
      <c r="S30" s="51"/>
      <c r="T30" s="46"/>
      <c r="U30" s="24"/>
      <c r="V30" s="24"/>
      <c r="W30" s="24"/>
      <c r="X30" s="52"/>
      <c r="Y30" s="52"/>
      <c r="Z30" s="52"/>
      <c r="AA30" s="52"/>
      <c r="AB30" s="52"/>
    </row>
    <row r="31" spans="1:28" ht="21" x14ac:dyDescent="0.35">
      <c r="A31" s="174">
        <v>2025</v>
      </c>
      <c r="B31" s="4" t="s">
        <v>36</v>
      </c>
      <c r="C31" s="4" t="s">
        <v>37</v>
      </c>
      <c r="D31" s="4" t="s">
        <v>38</v>
      </c>
      <c r="E31" s="4" t="s">
        <v>39</v>
      </c>
      <c r="F31" s="4" t="s">
        <v>40</v>
      </c>
      <c r="G31" s="118" t="s">
        <v>1</v>
      </c>
      <c r="H31" s="3"/>
      <c r="I31" s="25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24"/>
      <c r="W31" s="44"/>
      <c r="X31" s="44"/>
      <c r="Y31" s="44"/>
      <c r="Z31" s="44"/>
      <c r="AA31" s="44"/>
      <c r="AB31" s="52"/>
    </row>
    <row r="32" spans="1:28" x14ac:dyDescent="0.25">
      <c r="A32" s="195" t="s">
        <v>18</v>
      </c>
      <c r="B32" s="57">
        <f>B33+B34</f>
        <v>0</v>
      </c>
      <c r="C32" s="57">
        <f>C33+C34</f>
        <v>114.93000999997102</v>
      </c>
      <c r="D32" s="57">
        <f>D33+D34</f>
        <v>0.27250925139746429</v>
      </c>
      <c r="E32" s="61">
        <f>E33+E34</f>
        <v>0.98060342391137789</v>
      </c>
      <c r="F32" s="57">
        <f>F33+F34</f>
        <v>0</v>
      </c>
      <c r="G32" s="196">
        <f>SUM(B32:F32)</f>
        <v>116.18312267527986</v>
      </c>
      <c r="H32" s="3"/>
      <c r="I32" s="203"/>
      <c r="J32" s="51"/>
      <c r="K32" s="51"/>
      <c r="L32" s="51"/>
      <c r="M32" s="51"/>
      <c r="N32" s="53"/>
      <c r="O32" s="54"/>
      <c r="P32" s="54"/>
      <c r="Q32" s="54"/>
      <c r="R32" s="54"/>
      <c r="S32" s="54"/>
      <c r="T32" s="46"/>
      <c r="U32" s="34"/>
      <c r="V32" s="24"/>
      <c r="W32" s="45"/>
      <c r="X32" s="52"/>
      <c r="Y32" s="52"/>
      <c r="Z32" s="52"/>
      <c r="AA32" s="52"/>
      <c r="AB32" s="52"/>
    </row>
    <row r="33" spans="1:28" x14ac:dyDescent="0.25">
      <c r="A33" s="177" t="s">
        <v>19</v>
      </c>
      <c r="B33" s="19">
        <v>0</v>
      </c>
      <c r="C33" s="19">
        <f>'T energie usages'!I38*3.2*Résultats!X250</f>
        <v>62.816987200371031</v>
      </c>
      <c r="D33" s="19">
        <f>'T energie usages'!J38/'T energie usages'!J$46*(Résultats!X$159+Résultats!X$160+Résultats!X$161)/1000000</f>
        <v>4.9270673047197067E-2</v>
      </c>
      <c r="E33" s="55">
        <f>'T energie usages'!K38*2.394*Résultats!X251</f>
        <v>4.55120013778675E-5</v>
      </c>
      <c r="F33" s="19">
        <v>0</v>
      </c>
      <c r="G33" s="120">
        <f>SUM(B33:F33)</f>
        <v>62.866303385419606</v>
      </c>
      <c r="H33" s="3"/>
      <c r="I33" s="203"/>
      <c r="J33" s="51"/>
      <c r="K33" s="51"/>
      <c r="L33" s="51"/>
      <c r="M33" s="51"/>
      <c r="N33" s="53"/>
      <c r="O33" s="54"/>
      <c r="P33" s="54"/>
      <c r="Q33" s="54"/>
      <c r="R33" s="54"/>
      <c r="S33" s="54"/>
      <c r="T33" s="46"/>
      <c r="U33" s="42"/>
      <c r="V33" s="24"/>
      <c r="W33" s="41"/>
      <c r="X33" s="52"/>
      <c r="Y33" s="52"/>
      <c r="Z33" s="52"/>
      <c r="AA33" s="52"/>
      <c r="AB33" s="52"/>
    </row>
    <row r="34" spans="1:28" x14ac:dyDescent="0.25">
      <c r="A34" s="178" t="s">
        <v>20</v>
      </c>
      <c r="B34" s="19">
        <v>0</v>
      </c>
      <c r="C34" s="19">
        <f>(Résultats!X$150+Résultats!X$151+Résultats!X$152+Résultats!X$153+Résultats!X$154)/1000000</f>
        <v>52.113022799599996</v>
      </c>
      <c r="D34" s="19">
        <f>'T energie usages'!J39/'T energie usages'!J$46*(Résultats!X$159+Résultats!X$160+Résultats!X$161)/1000000</f>
        <v>0.2232385783502672</v>
      </c>
      <c r="E34" s="55">
        <f>(Résultats!X$176+Résultats!X$177+Résultats!X$178+Résultats!X$179+Résultats!X$180)/1000000</f>
        <v>0.98055791191000008</v>
      </c>
      <c r="F34" s="19">
        <v>0</v>
      </c>
      <c r="G34" s="120">
        <f>SUM(B34:F34)</f>
        <v>53.316819289860263</v>
      </c>
      <c r="H34" s="3"/>
      <c r="I34" s="203"/>
      <c r="J34" s="51"/>
      <c r="K34" s="51"/>
      <c r="L34" s="51"/>
      <c r="M34" s="51"/>
      <c r="N34" s="53"/>
      <c r="O34" s="54"/>
      <c r="P34" s="54"/>
      <c r="Q34" s="54"/>
      <c r="R34" s="54"/>
      <c r="S34" s="54"/>
      <c r="T34" s="46"/>
      <c r="U34" s="42"/>
      <c r="V34" s="24"/>
      <c r="W34" s="41"/>
      <c r="X34" s="52"/>
      <c r="Y34" s="52"/>
      <c r="Z34" s="52"/>
      <c r="AA34" s="52"/>
      <c r="AB34" s="52"/>
    </row>
    <row r="35" spans="1:28" x14ac:dyDescent="0.25">
      <c r="A35" s="195" t="s">
        <v>21</v>
      </c>
      <c r="B35" s="57">
        <f>Résultats!X$102/1000000</f>
        <v>0.62181486010000009</v>
      </c>
      <c r="C35" s="57">
        <f>'T energie usages'!I40*3.2*Résultats!X250</f>
        <v>16.856762022616302</v>
      </c>
      <c r="D35" s="57">
        <f>'T energie usages'!J40/'T energie usages'!J$46*(Résultats!X$159+Résultats!X$160+Résultats!X$161)/1000000</f>
        <v>2.2277426955284416</v>
      </c>
      <c r="E35" s="57">
        <f>('T energie usages'!K40-8)*2.394*Résultats!X251</f>
        <v>19.609755563716991</v>
      </c>
      <c r="F35" s="57">
        <v>0</v>
      </c>
      <c r="G35" s="196">
        <f>SUM(B35:F35)</f>
        <v>39.316075141961733</v>
      </c>
      <c r="H35" s="3"/>
      <c r="I35" s="203"/>
      <c r="J35" s="51"/>
      <c r="K35" s="51"/>
      <c r="L35" s="51"/>
      <c r="M35" s="51"/>
      <c r="N35" s="53"/>
      <c r="O35" s="54"/>
      <c r="P35" s="54"/>
      <c r="Q35" s="54"/>
      <c r="R35" s="54"/>
      <c r="S35" s="54"/>
      <c r="T35" s="46"/>
      <c r="U35" s="34"/>
      <c r="V35" s="24"/>
      <c r="W35" s="45"/>
      <c r="X35" s="52"/>
      <c r="Y35" s="52"/>
      <c r="Z35" s="52"/>
      <c r="AA35" s="52"/>
      <c r="AB35" s="52"/>
    </row>
    <row r="36" spans="1:28" x14ac:dyDescent="0.25">
      <c r="A36" s="195" t="s">
        <v>22</v>
      </c>
      <c r="B36" s="57">
        <f>(Résultats!X$135+Résultats!X$136)/1000000</f>
        <v>0</v>
      </c>
      <c r="C36" s="57">
        <f>(Résultats!X$155+Résultats!X$156)/1000000</f>
        <v>8.9027045067999993</v>
      </c>
      <c r="D36" s="57">
        <f>'T energie usages'!J41/'T energie usages'!J$46*(Résultats!X$159+Résultats!X$160+Résultats!X$161)/1000000</f>
        <v>1.8363171362660451</v>
      </c>
      <c r="E36" s="57">
        <f>(Résultats!X$181+Résultats!X$182)/1000000</f>
        <v>10.416538438</v>
      </c>
      <c r="F36" s="57">
        <v>0</v>
      </c>
      <c r="G36" s="196">
        <f t="shared" ref="G36:G41" si="3">SUM(B36:F36)</f>
        <v>21.155560081066042</v>
      </c>
      <c r="H36" s="3"/>
      <c r="I36" s="203"/>
      <c r="J36" s="51"/>
      <c r="K36" s="51"/>
      <c r="L36" s="51"/>
      <c r="M36" s="51"/>
      <c r="N36" s="53"/>
      <c r="O36" s="54"/>
      <c r="P36" s="54"/>
      <c r="Q36" s="54"/>
      <c r="R36" s="54"/>
      <c r="S36" s="54"/>
      <c r="T36" s="46"/>
      <c r="U36" s="34"/>
      <c r="V36" s="24"/>
      <c r="W36" s="45"/>
      <c r="X36" s="52"/>
      <c r="Y36" s="52"/>
      <c r="Z36" s="52"/>
      <c r="AA36" s="52"/>
      <c r="AB36" s="52"/>
    </row>
    <row r="37" spans="1:28" x14ac:dyDescent="0.25">
      <c r="A37" s="195" t="s">
        <v>23</v>
      </c>
      <c r="B37" s="57">
        <f>B38+B39</f>
        <v>12.7364056089</v>
      </c>
      <c r="C37" s="57">
        <f>C38+C39</f>
        <v>56.593800391113916</v>
      </c>
      <c r="D37" s="57">
        <f>D38+D39</f>
        <v>1.4936958006080494</v>
      </c>
      <c r="E37" s="57">
        <f>E38+E39</f>
        <v>22.602519530896387</v>
      </c>
      <c r="F37" s="57">
        <f>F38+F39</f>
        <v>14.515350849999999</v>
      </c>
      <c r="G37" s="196">
        <f t="shared" si="3"/>
        <v>107.94177218151836</v>
      </c>
      <c r="H37" s="3"/>
      <c r="I37" s="203"/>
      <c r="J37" s="51"/>
      <c r="K37" s="51"/>
      <c r="L37" s="51"/>
      <c r="M37" s="51"/>
      <c r="N37" s="53"/>
      <c r="O37" s="54"/>
      <c r="P37" s="54"/>
      <c r="Q37" s="54"/>
      <c r="R37" s="54"/>
      <c r="S37" s="54"/>
      <c r="T37" s="46"/>
      <c r="U37" s="34"/>
      <c r="V37" s="24"/>
      <c r="W37" s="45"/>
      <c r="X37" s="52"/>
      <c r="Y37" s="52"/>
      <c r="Z37" s="52"/>
      <c r="AA37" s="52"/>
      <c r="AB37" s="52"/>
    </row>
    <row r="38" spans="1:28" x14ac:dyDescent="0.25">
      <c r="A38" s="178" t="s">
        <v>24</v>
      </c>
      <c r="B38" s="19">
        <f>(Résultats!X$129+Résultats!X$130+Résultats!X$131+Résultats!X$132+Résultats!X$133+Résultats!X$134)/1000000</f>
        <v>12.7364056089</v>
      </c>
      <c r="C38" s="19">
        <f>(Résultats!X$138+Résultats!X$140+Résultats!X$141+Résultats!X$142+Résultats!X$143+Résultats!X$144+Résultats!X$145+Résultats!X$146+Résultats!X$147+Résultats!X$148+Résultats!X149)/1000000</f>
        <v>50.250558141113913</v>
      </c>
      <c r="D38" s="19">
        <f>'T energie usages'!J43/'T energie usages'!J$46*(Résultats!X$159+Résultats!X$160+Résultats!X$161)/1000000</f>
        <v>1.4501214815699339</v>
      </c>
      <c r="E38" s="19">
        <f>(Résultats!X$164+Résultats!X$165+Résultats!X$166+Résultats!X$167+Résultats!X$168+Résultats!X$169+Résultats!X$170+Résultats!X$171+Résultats!X$172+Résultats!X$173+Résultats!X$174+Résultats!X$175+Résultats!X$183+Résultats!X$185)/1000000</f>
        <v>22.116830883996386</v>
      </c>
      <c r="F38" s="19">
        <f>Résultats!X$100/1000000</f>
        <v>14.515350849999999</v>
      </c>
      <c r="G38" s="120">
        <f t="shared" si="3"/>
        <v>101.06926696558024</v>
      </c>
      <c r="H38" s="3"/>
      <c r="I38" s="203"/>
      <c r="J38" s="51"/>
      <c r="K38" s="51"/>
      <c r="L38" s="51"/>
      <c r="M38" s="51"/>
      <c r="N38" s="53"/>
      <c r="O38" s="54"/>
      <c r="P38" s="54"/>
      <c r="Q38" s="54"/>
      <c r="R38" s="54"/>
      <c r="S38" s="54"/>
      <c r="T38" s="46"/>
      <c r="U38" s="42"/>
      <c r="V38" s="24"/>
      <c r="W38" s="41"/>
      <c r="X38" s="52"/>
      <c r="Y38" s="52"/>
      <c r="Z38" s="52"/>
      <c r="AA38" s="52"/>
      <c r="AB38" s="52"/>
    </row>
    <row r="39" spans="1:28" x14ac:dyDescent="0.25">
      <c r="A39" s="178" t="s">
        <v>25</v>
      </c>
      <c r="B39" s="19">
        <v>0</v>
      </c>
      <c r="C39" s="19">
        <f>(Résultats!X$139)/1000000</f>
        <v>6.3432422500000003</v>
      </c>
      <c r="D39" s="19">
        <f>'T energie usages'!J45/'T energie usages'!J$46*(Résultats!X$159+Résultats!X$160+Résultats!X$161)/1000000</f>
        <v>4.3574319038115435E-2</v>
      </c>
      <c r="E39" s="19">
        <f>(Résultats!X$163)/1000000</f>
        <v>0.48568864689999997</v>
      </c>
      <c r="F39" s="19">
        <v>0</v>
      </c>
      <c r="G39" s="120">
        <f t="shared" si="3"/>
        <v>6.8725052159381157</v>
      </c>
      <c r="H39" s="3"/>
      <c r="I39" s="203"/>
      <c r="J39" s="51"/>
      <c r="K39" s="51"/>
      <c r="L39" s="51"/>
      <c r="M39" s="51"/>
      <c r="N39" s="53"/>
      <c r="O39" s="54"/>
      <c r="P39" s="54"/>
      <c r="Q39" s="54"/>
      <c r="R39" s="54"/>
      <c r="S39" s="54"/>
      <c r="T39" s="46"/>
      <c r="U39" s="42"/>
      <c r="V39" s="24"/>
      <c r="W39" s="41"/>
      <c r="X39" s="52"/>
      <c r="Y39" s="52"/>
      <c r="Z39" s="52"/>
      <c r="AA39" s="52"/>
      <c r="AB39" s="52"/>
    </row>
    <row r="40" spans="1:28" x14ac:dyDescent="0.25">
      <c r="A40" s="72" t="s">
        <v>41</v>
      </c>
      <c r="B40" s="58">
        <f>SUM(B35:B37)+B32</f>
        <v>13.358220469000001</v>
      </c>
      <c r="C40" s="58">
        <f>SUM(C35:C37)+C32</f>
        <v>197.28327692050124</v>
      </c>
      <c r="D40" s="58">
        <f>SUM(D35:D37)+D32</f>
        <v>5.8302648838</v>
      </c>
      <c r="E40" s="58">
        <f>SUM(E35:E37)+E32</f>
        <v>53.609416956524754</v>
      </c>
      <c r="F40" s="58">
        <f>SUM(F35:F37)+F32</f>
        <v>14.515350849999999</v>
      </c>
      <c r="G40" s="197">
        <f t="shared" si="3"/>
        <v>284.59653007982598</v>
      </c>
      <c r="H40" s="3"/>
      <c r="I40" s="203"/>
      <c r="J40" s="51"/>
      <c r="K40" s="51"/>
      <c r="L40" s="51"/>
      <c r="M40" s="51"/>
      <c r="N40" s="53"/>
      <c r="O40" s="54"/>
      <c r="P40" s="54"/>
      <c r="Q40" s="54"/>
      <c r="R40" s="54"/>
      <c r="S40" s="54"/>
      <c r="T40" s="46"/>
      <c r="U40" s="48"/>
      <c r="V40" s="24"/>
      <c r="W40" s="47"/>
      <c r="X40" s="52"/>
      <c r="Y40" s="52"/>
      <c r="Z40" s="52"/>
      <c r="AA40" s="52"/>
      <c r="AB40" s="52"/>
    </row>
    <row r="41" spans="1:28" x14ac:dyDescent="0.25">
      <c r="A41" s="198" t="s">
        <v>43</v>
      </c>
      <c r="B41" s="201">
        <f>(Résultats!X$102+Résultats!X$129+Résultats!X$130+Résultats!X$131+Résultats!X$132+Résultats!X$133+Résultats!X$134+Résultats!X$135+Résultats!X$136)/1000000</f>
        <v>13.358220469000001</v>
      </c>
      <c r="C41" s="201">
        <f>(Résultats!X$104+Résultats!X$139+Résultats!X$140+Résultats!X$141+Résultats!X$142+Résultats!X$143+Résultats!X$144+Résultats!X$145+Résultats!X$146+Résultats!X$147+Résultats!X$148+Résultats!X$149+Résultats!X$150+Résultats!X$151+Résultats!X$152+Résultats!X$153+Résultats!X$154+Résultats!X$155+Résultats!X$156++Résultats!X$157)/1000000</f>
        <v>197.3314233465139</v>
      </c>
      <c r="D41" s="201">
        <f>(Résultats!X$159+Résultats!X$160+Résultats!X$161)/1000000</f>
        <v>5.8302648838000009</v>
      </c>
      <c r="E41" s="200">
        <f>(Résultats!X$106+Résultats!X$163+Résultats!X$164+Résultats!X$165+Résultats!X$166+Résultats!X$167+Résultats!X$168+Résultats!X$169+Résultats!X$170+Résultats!X$171+Résultats!X$172+Résultats!X$173+Résultats!X$174+Résultats!X$175+Résultats!X$176+Résultats!X$177+Résultats!X$178+Résultats!X$179+Résultats!X$180+Résultats!X$181+Résultats!X$182+Résultats!X$183)/1000000</f>
        <v>53.521133207406386</v>
      </c>
      <c r="F41" s="201">
        <f>Résultats!X$100/1000000</f>
        <v>14.515350849999999</v>
      </c>
      <c r="G41" s="202">
        <f t="shared" si="3"/>
        <v>284.5563927567203</v>
      </c>
      <c r="H41" s="3"/>
      <c r="I41" s="203"/>
      <c r="J41" s="51"/>
      <c r="K41" s="51"/>
      <c r="L41" s="51"/>
      <c r="M41" s="46"/>
      <c r="N41" s="24"/>
      <c r="O41" s="51"/>
      <c r="P41" s="51"/>
      <c r="Q41" s="51"/>
      <c r="R41" s="51"/>
      <c r="S41" s="46"/>
      <c r="T41" s="46"/>
      <c r="U41" s="24"/>
      <c r="V41" s="24"/>
      <c r="W41" s="24"/>
      <c r="X41" s="52"/>
      <c r="Y41" s="52"/>
      <c r="Z41" s="52"/>
      <c r="AA41" s="52"/>
      <c r="AB41" s="52"/>
    </row>
    <row r="42" spans="1:28" x14ac:dyDescent="0.25">
      <c r="A42" s="198"/>
      <c r="B42" s="199"/>
      <c r="C42" s="199"/>
      <c r="D42" s="199"/>
      <c r="E42" s="199"/>
      <c r="F42" s="199"/>
      <c r="G42" s="200">
        <f>Résultats!X$194/1000000</f>
        <v>284.7831089</v>
      </c>
      <c r="H42" s="3"/>
      <c r="I42" s="203"/>
      <c r="J42" s="51"/>
      <c r="K42" s="51"/>
      <c r="L42" s="51"/>
      <c r="M42" s="46"/>
      <c r="N42" s="24"/>
      <c r="O42" s="51"/>
      <c r="P42" s="51"/>
      <c r="Q42" s="51"/>
      <c r="R42" s="51"/>
      <c r="S42" s="46"/>
      <c r="T42" s="46"/>
      <c r="U42" s="24"/>
      <c r="V42" s="24"/>
      <c r="W42" s="24"/>
      <c r="X42" s="52"/>
      <c r="Y42" s="52"/>
      <c r="Z42" s="52"/>
      <c r="AA42" s="52"/>
      <c r="AB42" s="52"/>
    </row>
    <row r="43" spans="1:28" x14ac:dyDescent="0.25">
      <c r="A43" s="3"/>
      <c r="B43" s="64"/>
      <c r="C43" s="64"/>
      <c r="D43" s="64"/>
      <c r="E43" s="64"/>
      <c r="F43" s="64"/>
      <c r="G43" s="69"/>
      <c r="H43" s="3"/>
      <c r="I43" s="203"/>
      <c r="J43" s="51"/>
      <c r="K43" s="51"/>
      <c r="L43" s="51"/>
      <c r="M43" s="46"/>
      <c r="N43" s="24"/>
      <c r="O43" s="51"/>
      <c r="P43" s="51"/>
      <c r="Q43" s="51"/>
      <c r="R43" s="51"/>
      <c r="S43" s="46"/>
      <c r="T43" s="46"/>
      <c r="U43" s="24"/>
      <c r="V43" s="24"/>
      <c r="W43" s="48"/>
      <c r="X43" s="52"/>
      <c r="Y43" s="52"/>
      <c r="Z43" s="52"/>
      <c r="AA43" s="52"/>
      <c r="AB43" s="52"/>
    </row>
    <row r="44" spans="1:28" ht="21" x14ac:dyDescent="0.35">
      <c r="A44" s="174">
        <v>2030</v>
      </c>
      <c r="B44" s="4" t="s">
        <v>36</v>
      </c>
      <c r="C44" s="4" t="s">
        <v>37</v>
      </c>
      <c r="D44" s="4" t="s">
        <v>38</v>
      </c>
      <c r="E44" s="4" t="s">
        <v>39</v>
      </c>
      <c r="F44" s="4" t="s">
        <v>40</v>
      </c>
      <c r="G44" s="118" t="s">
        <v>1</v>
      </c>
      <c r="H44" s="3"/>
      <c r="I44" s="25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W44" s="44"/>
      <c r="X44" s="44"/>
      <c r="Y44" s="44"/>
      <c r="Z44" s="44"/>
      <c r="AA44" s="44"/>
      <c r="AB44" s="52"/>
    </row>
    <row r="45" spans="1:28" x14ac:dyDescent="0.25">
      <c r="A45" s="195" t="s">
        <v>18</v>
      </c>
      <c r="B45" s="57">
        <f>B46+B47</f>
        <v>0</v>
      </c>
      <c r="C45" s="57">
        <f>C46+C47</f>
        <v>105.7575453971867</v>
      </c>
      <c r="D45" s="57">
        <f>D46+D47</f>
        <v>0.34702221699442548</v>
      </c>
      <c r="E45" s="61">
        <f>E46+E47</f>
        <v>1.9745489928028972</v>
      </c>
      <c r="F45" s="57">
        <f>F46+F47</f>
        <v>0</v>
      </c>
      <c r="G45" s="196">
        <f>SUM(B45:F45)</f>
        <v>108.07911660698403</v>
      </c>
      <c r="H45" s="3"/>
      <c r="I45" s="203"/>
      <c r="J45" s="51"/>
      <c r="K45" s="51"/>
      <c r="L45" s="51"/>
      <c r="M45" s="51"/>
      <c r="N45" s="53"/>
      <c r="O45" s="54"/>
      <c r="P45" s="54"/>
      <c r="Q45" s="54"/>
      <c r="R45" s="54"/>
      <c r="S45" s="54"/>
      <c r="T45" s="46"/>
      <c r="U45" s="34"/>
      <c r="W45" s="45"/>
      <c r="X45" s="52"/>
      <c r="Y45" s="52"/>
      <c r="Z45" s="52"/>
      <c r="AA45" s="52"/>
      <c r="AB45" s="52"/>
    </row>
    <row r="46" spans="1:28" x14ac:dyDescent="0.25">
      <c r="A46" s="177" t="s">
        <v>19</v>
      </c>
      <c r="B46" s="19">
        <v>0</v>
      </c>
      <c r="C46" s="19">
        <f>'T energie usages'!I51*3.2*Résultats!AC250</f>
        <v>55.840515496086716</v>
      </c>
      <c r="D46" s="19">
        <f>'T energie usages'!J51/'T energie usages'!J$59*(Résultats!AC$159+Résultats!AC$160+Résultats!AC$161)/1000000</f>
        <v>0.11002489398179555</v>
      </c>
      <c r="E46" s="55">
        <f>'T energie usages'!K51*2.394*Résultats!AC251</f>
        <v>6.2465152897021655E-5</v>
      </c>
      <c r="F46" s="19">
        <v>0</v>
      </c>
      <c r="G46" s="120">
        <f>SUM(B46:F46)</f>
        <v>55.950602855221405</v>
      </c>
      <c r="H46" s="3"/>
      <c r="I46" s="203"/>
      <c r="J46" s="51"/>
      <c r="K46" s="51"/>
      <c r="L46" s="51"/>
      <c r="M46" s="51"/>
      <c r="N46" s="53"/>
      <c r="O46" s="54"/>
      <c r="P46" s="54"/>
      <c r="Q46" s="54"/>
      <c r="R46" s="54"/>
      <c r="S46" s="54"/>
      <c r="T46" s="46"/>
      <c r="U46" s="42"/>
      <c r="W46" s="41"/>
      <c r="X46" s="52"/>
      <c r="Y46" s="52"/>
      <c r="Z46" s="52"/>
      <c r="AA46" s="52"/>
      <c r="AB46" s="52"/>
    </row>
    <row r="47" spans="1:28" x14ac:dyDescent="0.25">
      <c r="A47" s="178" t="s">
        <v>20</v>
      </c>
      <c r="B47" s="19">
        <v>0</v>
      </c>
      <c r="C47" s="19">
        <f>(Résultats!AC$150+Résultats!AC$151+Résultats!AC$152+Résultats!AC$153+Résultats!AC$154)/1000000</f>
        <v>49.917029901099994</v>
      </c>
      <c r="D47" s="19">
        <f>'T energie usages'!J52/'T energie usages'!J$59*(Résultats!AC$159+Résultats!AC$160+Résultats!AC$161)/1000000</f>
        <v>0.23699732301262991</v>
      </c>
      <c r="E47" s="55">
        <f>(Résultats!AC$176+Résultats!AC$177+Résultats!AC$178+Résultats!AC$179+Résultats!AC$180)/1000000</f>
        <v>1.9744865276500001</v>
      </c>
      <c r="F47" s="19">
        <v>0</v>
      </c>
      <c r="G47" s="120">
        <f>SUM(B47:F47)</f>
        <v>52.128513751762625</v>
      </c>
      <c r="H47" s="3"/>
      <c r="I47" s="203"/>
      <c r="J47" s="51"/>
      <c r="K47" s="51"/>
      <c r="L47" s="51"/>
      <c r="M47" s="51"/>
      <c r="N47" s="53"/>
      <c r="O47" s="54"/>
      <c r="P47" s="54"/>
      <c r="Q47" s="54"/>
      <c r="R47" s="54"/>
      <c r="S47" s="54"/>
      <c r="T47" s="46"/>
      <c r="U47" s="42"/>
      <c r="W47" s="41"/>
      <c r="X47" s="52"/>
      <c r="Y47" s="52"/>
      <c r="Z47" s="52"/>
      <c r="AA47" s="52"/>
      <c r="AB47" s="52"/>
    </row>
    <row r="48" spans="1:28" x14ac:dyDescent="0.25">
      <c r="A48" s="195" t="s">
        <v>21</v>
      </c>
      <c r="B48" s="57">
        <f>Résultats!AC$102/1000000</f>
        <v>0.51742277020000005</v>
      </c>
      <c r="C48" s="57">
        <f>'T energie usages'!I53*3.2*Résultats!AC250</f>
        <v>14.673909036226261</v>
      </c>
      <c r="D48" s="57">
        <f>'T energie usages'!J53/'T energie usages'!J$59*(Résultats!AC$159+Résultats!AC$160+Résultats!AC$161)/1000000</f>
        <v>2.0131712605099787</v>
      </c>
      <c r="E48" s="57">
        <f>('T energie usages'!K53-8)*2.394*Résultats!AC251</f>
        <v>16.89909564864714</v>
      </c>
      <c r="F48" s="57">
        <v>0</v>
      </c>
      <c r="G48" s="196">
        <f>SUM(B48:F48)</f>
        <v>34.103598715583381</v>
      </c>
      <c r="H48" s="3"/>
      <c r="I48" s="203"/>
      <c r="J48" s="51"/>
      <c r="K48" s="51"/>
      <c r="L48" s="51"/>
      <c r="M48" s="51"/>
      <c r="N48" s="53"/>
      <c r="O48" s="54"/>
      <c r="P48" s="54"/>
      <c r="Q48" s="54"/>
      <c r="R48" s="54"/>
      <c r="S48" s="54"/>
      <c r="T48" s="46"/>
      <c r="U48" s="34"/>
      <c r="W48" s="45"/>
      <c r="X48" s="52"/>
      <c r="Y48" s="52"/>
      <c r="Z48" s="52"/>
      <c r="AA48" s="52"/>
      <c r="AB48" s="52"/>
    </row>
    <row r="49" spans="1:28" x14ac:dyDescent="0.25">
      <c r="A49" s="195" t="s">
        <v>22</v>
      </c>
      <c r="B49" s="57">
        <f>(Résultats!AC$135+Résultats!AC$136)/1000000</f>
        <v>0</v>
      </c>
      <c r="C49" s="57">
        <f>(Résultats!AC$155+Résultats!AC$156)/1000000</f>
        <v>7.9031500651000002</v>
      </c>
      <c r="D49" s="57">
        <f>'T energie usages'!J54/'T energie usages'!J$59*(Résultats!AC$159+Résultats!AC$160+Résultats!AC$161)/1000000</f>
        <v>1.7467897815674982</v>
      </c>
      <c r="E49" s="57">
        <f>(Résultats!AC$181+Résultats!AC$182)/1000000</f>
        <v>10.055928704999999</v>
      </c>
      <c r="F49" s="57">
        <v>0</v>
      </c>
      <c r="G49" s="196">
        <f t="shared" ref="G49:G53" si="4">SUM(B49:F49)</f>
        <v>19.7058685516675</v>
      </c>
      <c r="H49" s="3"/>
      <c r="I49" s="203"/>
      <c r="J49" s="51"/>
      <c r="K49" s="51"/>
      <c r="L49" s="51"/>
      <c r="M49" s="51"/>
      <c r="N49" s="53"/>
      <c r="O49" s="54"/>
      <c r="P49" s="54"/>
      <c r="Q49" s="54"/>
      <c r="R49" s="54"/>
      <c r="S49" s="54"/>
      <c r="T49" s="46"/>
      <c r="U49" s="34"/>
      <c r="W49" s="45"/>
      <c r="X49" s="52"/>
      <c r="Y49" s="52"/>
      <c r="Z49" s="52"/>
      <c r="AA49" s="52"/>
      <c r="AB49" s="52"/>
    </row>
    <row r="50" spans="1:28" x14ac:dyDescent="0.25">
      <c r="A50" s="195" t="s">
        <v>23</v>
      </c>
      <c r="B50" s="57">
        <f>B51+B52</f>
        <v>13.7846453672</v>
      </c>
      <c r="C50" s="57">
        <f>C51+C52</f>
        <v>61.722393818125255</v>
      </c>
      <c r="D50" s="57">
        <f>D51+D52</f>
        <v>1.4561658442280978</v>
      </c>
      <c r="E50" s="57">
        <f>E51+E52</f>
        <v>22.864915875469741</v>
      </c>
      <c r="F50" s="57">
        <f>F51+F52</f>
        <v>14.725753529999999</v>
      </c>
      <c r="G50" s="196">
        <f t="shared" si="4"/>
        <v>114.55387443502309</v>
      </c>
      <c r="H50" s="3"/>
      <c r="I50" s="203"/>
      <c r="J50" s="51"/>
      <c r="K50" s="51"/>
      <c r="L50" s="51"/>
      <c r="M50" s="51"/>
      <c r="N50" s="53"/>
      <c r="O50" s="54"/>
      <c r="P50" s="54"/>
      <c r="Q50" s="54"/>
      <c r="R50" s="54"/>
      <c r="S50" s="54"/>
      <c r="T50" s="46"/>
      <c r="U50" s="34"/>
      <c r="W50" s="45"/>
      <c r="X50" s="52"/>
      <c r="Y50" s="52"/>
      <c r="Z50" s="52"/>
      <c r="AA50" s="52"/>
      <c r="AB50" s="52"/>
    </row>
    <row r="51" spans="1:28" x14ac:dyDescent="0.25">
      <c r="A51" s="178" t="s">
        <v>24</v>
      </c>
      <c r="B51" s="19">
        <f>(Résultats!AC$129+Résultats!AC$130+Résultats!AC$131+Résultats!AC$132+Résultats!AC$133+Résultats!AC$134)/1000000</f>
        <v>13.7846453672</v>
      </c>
      <c r="C51" s="19">
        <f>(Résultats!AC$138+Résultats!AC$140+Résultats!AC$141+Résultats!AC$142+Résultats!AC$143+Résultats!AC$144+Résultats!AC$145+Résultats!AC$146+Résultats!AC$147+Résultats!AC$148+Résultats!AC$149)/1000000</f>
        <v>55.149814301125254</v>
      </c>
      <c r="D51" s="19">
        <f>'T energie usages'!J56/'T energie usages'!J$59*(Résultats!AC$159+Résultats!AC$160+Résultats!AC$161)/1000000</f>
        <v>1.4152700863288386</v>
      </c>
      <c r="E51" s="19">
        <f>(Résultats!AC$164+Résultats!AC$165+Résultats!AC$166+Résultats!AC$167+Résultats!AC$168+Résultats!AC$169+Résultats!AC$170+Résultats!AC$171+Résultats!AC$172+Résultats!AC$173+Résultats!AC$174+Résultats!AC$175+Résultats!AC$183+Résultats!AC$185)/1000000</f>
        <v>22.380306258269741</v>
      </c>
      <c r="F51" s="19">
        <f>Résultats!AC$100/1000000</f>
        <v>14.725753529999999</v>
      </c>
      <c r="G51" s="120">
        <f t="shared" si="4"/>
        <v>107.45578954292381</v>
      </c>
      <c r="H51" s="3"/>
      <c r="I51" s="203"/>
      <c r="J51" s="51"/>
      <c r="K51" s="51"/>
      <c r="L51" s="51"/>
      <c r="M51" s="51"/>
      <c r="N51" s="53"/>
      <c r="O51" s="54"/>
      <c r="P51" s="54"/>
      <c r="Q51" s="54"/>
      <c r="R51" s="54"/>
      <c r="S51" s="54"/>
      <c r="T51" s="46"/>
      <c r="U51" s="42"/>
      <c r="W51" s="41"/>
      <c r="X51" s="52"/>
      <c r="Y51" s="52"/>
      <c r="Z51" s="52"/>
      <c r="AA51" s="52"/>
      <c r="AB51" s="52"/>
    </row>
    <row r="52" spans="1:28" x14ac:dyDescent="0.25">
      <c r="A52" s="178" t="s">
        <v>25</v>
      </c>
      <c r="B52" s="19">
        <v>0</v>
      </c>
      <c r="C52" s="19">
        <f>(Résultats!AC$139)/1000000</f>
        <v>6.5725795170000003</v>
      </c>
      <c r="D52" s="19">
        <f>'T energie usages'!J58/'T energie usages'!J$59*(Résultats!AC$159+Résultats!AC$160+Résultats!AC$161)/1000000</f>
        <v>4.08957578992592E-2</v>
      </c>
      <c r="E52" s="19">
        <f>(Résultats!AC$163)/1000000</f>
        <v>0.48460961719999995</v>
      </c>
      <c r="F52" s="19">
        <v>0</v>
      </c>
      <c r="G52" s="120">
        <f t="shared" si="4"/>
        <v>7.0980848920992594</v>
      </c>
      <c r="H52" s="3"/>
      <c r="I52" s="203"/>
      <c r="J52" s="51"/>
      <c r="K52" s="51"/>
      <c r="L52" s="51"/>
      <c r="M52" s="51"/>
      <c r="N52" s="53"/>
      <c r="O52" s="54"/>
      <c r="P52" s="54"/>
      <c r="Q52" s="54"/>
      <c r="R52" s="54"/>
      <c r="S52" s="54"/>
      <c r="T52" s="46"/>
      <c r="U52" s="42"/>
      <c r="W52" s="41"/>
      <c r="X52" s="52"/>
      <c r="Y52" s="52"/>
      <c r="Z52" s="52"/>
      <c r="AA52" s="52"/>
      <c r="AB52" s="52"/>
    </row>
    <row r="53" spans="1:28" x14ac:dyDescent="0.25">
      <c r="A53" s="72" t="s">
        <v>41</v>
      </c>
      <c r="B53" s="58">
        <f>SUM(B48:B50)+B45</f>
        <v>14.302068137399999</v>
      </c>
      <c r="C53" s="58">
        <f>SUM(C48:C50)+C45</f>
        <v>190.05699831663821</v>
      </c>
      <c r="D53" s="58">
        <f>SUM(D48:D50)+D45</f>
        <v>5.5631491033000007</v>
      </c>
      <c r="E53" s="58">
        <f>SUM(E48:E50)+E45</f>
        <v>51.794489221919775</v>
      </c>
      <c r="F53" s="58">
        <f>SUM(F48:F50)+F45</f>
        <v>14.725753529999999</v>
      </c>
      <c r="G53" s="197">
        <f t="shared" si="4"/>
        <v>276.44245830925797</v>
      </c>
      <c r="H53" s="3"/>
      <c r="I53" s="203"/>
      <c r="J53" s="51"/>
      <c r="K53" s="51"/>
      <c r="L53" s="51"/>
      <c r="M53" s="51"/>
      <c r="N53" s="53"/>
      <c r="O53" s="54"/>
      <c r="P53" s="54"/>
      <c r="Q53" s="54"/>
      <c r="R53" s="54"/>
      <c r="S53" s="54"/>
      <c r="T53" s="46"/>
      <c r="U53" s="48"/>
      <c r="W53" s="47"/>
      <c r="X53" s="52"/>
      <c r="Y53" s="52"/>
      <c r="Z53" s="52"/>
      <c r="AA53" s="52"/>
      <c r="AB53" s="52"/>
    </row>
    <row r="54" spans="1:28" x14ac:dyDescent="0.25">
      <c r="A54" s="198" t="s">
        <v>43</v>
      </c>
      <c r="B54" s="201">
        <f>(Résultats!AC$102+Résultats!AC$129+Résultats!AC$130+Résultats!AC$131+Résultats!AC$132+Résultats!AC$133+Résultats!AC$134+Résultats!AC$135+Résultats!AC$136)/1000000</f>
        <v>14.302068137399999</v>
      </c>
      <c r="C54" s="201">
        <f>(Résultats!AC$104+Résultats!AC$138+Résultats!AC$139+Résultats!AC$140+Résultats!AC$141+Résultats!AC$142+Résultats!AC$143+Résultats!AC$144+Résultats!AC$145+Résultats!AC$146+Résultats!AC$147+Résultats!AC$148+Résultats!AC$149+Résultats!AC$150+Résultats!AC$151+Résultats!AC$152+Résultats!AC$153+Résultats!AC$154+Résultats!AC$155+Résultats!AC$156)/1000000</f>
        <v>190.09961031432522</v>
      </c>
      <c r="D54" s="201">
        <f>(Résultats!AC$159+Résultats!AC$160+Résultats!AC$161)/1000000</f>
        <v>5.5631491033000007</v>
      </c>
      <c r="E54" s="200">
        <f>(Résultats!AC$106+Résultats!AC$163+Résultats!AC$164+Résultats!AC$165+Résultats!AC$166+Résultats!AC$167+Résultats!AC$168+Résultats!AC$169+Résultats!AC$170+Résultats!AC$171+Résultats!AC$172+Résultats!AC$173+Résultats!AC$174+Résultats!AC$175+Résultats!AC$176+Résultats!AC$177+Résultats!AC$178+Résultats!AC$179+Résultats!AC$180+Résultats!AC$181+Résultats!AC$182+Résultats!AC$183)/1000000</f>
        <v>51.69850122761973</v>
      </c>
      <c r="F54" s="201">
        <f>Résultats!AC$100/1000000</f>
        <v>14.725753529999999</v>
      </c>
      <c r="G54" s="202">
        <f>SUM(B54:F54)</f>
        <v>276.38908231264497</v>
      </c>
      <c r="H54" s="3"/>
      <c r="I54" s="203"/>
      <c r="J54" s="51"/>
      <c r="K54" s="51"/>
      <c r="L54" s="51"/>
      <c r="M54" s="46"/>
      <c r="O54" s="51"/>
      <c r="P54" s="51"/>
      <c r="Q54" s="51"/>
      <c r="R54" s="51"/>
      <c r="S54" s="46"/>
      <c r="T54" s="46"/>
      <c r="X54" s="52"/>
      <c r="Y54" s="52"/>
      <c r="Z54" s="52"/>
      <c r="AA54" s="52"/>
      <c r="AB54" s="52"/>
    </row>
    <row r="55" spans="1:28" x14ac:dyDescent="0.25">
      <c r="A55" s="198"/>
      <c r="B55" s="199"/>
      <c r="C55" s="199"/>
      <c r="D55" s="199"/>
      <c r="E55" s="199"/>
      <c r="F55" s="199"/>
      <c r="G55" s="200">
        <f>Résultats!AC$194/1000000</f>
        <v>276.60436680000004</v>
      </c>
      <c r="H55" s="3"/>
      <c r="I55" s="203"/>
      <c r="J55" s="51"/>
      <c r="K55" s="51"/>
      <c r="L55" s="51"/>
      <c r="M55" s="46"/>
      <c r="O55" s="51"/>
      <c r="P55" s="51"/>
      <c r="Q55" s="51"/>
      <c r="R55" s="51"/>
      <c r="S55" s="46"/>
      <c r="T55" s="46"/>
      <c r="W55" s="48"/>
      <c r="X55" s="52"/>
      <c r="Y55" s="52"/>
      <c r="Z55" s="52"/>
      <c r="AA55" s="52"/>
      <c r="AB55" s="52"/>
    </row>
    <row r="56" spans="1:28" x14ac:dyDescent="0.25">
      <c r="A56" s="3"/>
      <c r="B56" s="64"/>
      <c r="C56" s="64"/>
      <c r="D56" s="64"/>
      <c r="E56" s="64"/>
      <c r="F56" s="64"/>
      <c r="G56" s="3"/>
      <c r="H56" s="3"/>
      <c r="I56" s="203"/>
      <c r="J56" s="51"/>
      <c r="K56" s="51"/>
      <c r="L56" s="51"/>
      <c r="M56" s="46"/>
      <c r="O56" s="51"/>
      <c r="P56" s="51"/>
      <c r="Q56" s="51"/>
      <c r="R56" s="51"/>
      <c r="S56" s="46"/>
      <c r="T56" s="46"/>
      <c r="W56" s="49"/>
      <c r="X56" s="52"/>
      <c r="Y56" s="52"/>
      <c r="Z56" s="52"/>
      <c r="AA56" s="52"/>
      <c r="AB56" s="52"/>
    </row>
    <row r="57" spans="1:28" ht="21" x14ac:dyDescent="0.35">
      <c r="A57" s="174">
        <v>2035</v>
      </c>
      <c r="B57" s="4" t="s">
        <v>36</v>
      </c>
      <c r="C57" s="4" t="s">
        <v>37</v>
      </c>
      <c r="D57" s="4" t="s">
        <v>38</v>
      </c>
      <c r="E57" s="4" t="s">
        <v>39</v>
      </c>
      <c r="F57" s="4" t="s">
        <v>40</v>
      </c>
      <c r="G57" s="118" t="s">
        <v>1</v>
      </c>
      <c r="H57" s="3"/>
      <c r="I57" s="25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W57" s="44"/>
      <c r="X57" s="44"/>
      <c r="Y57" s="44"/>
      <c r="Z57" s="44"/>
      <c r="AA57" s="44"/>
      <c r="AB57" s="52"/>
    </row>
    <row r="58" spans="1:28" x14ac:dyDescent="0.25">
      <c r="A58" s="195" t="s">
        <v>18</v>
      </c>
      <c r="B58" s="57">
        <f>B59+B60</f>
        <v>0</v>
      </c>
      <c r="C58" s="57">
        <f>C59+C60</f>
        <v>96.480493661152778</v>
      </c>
      <c r="D58" s="57">
        <f>D59+D60</f>
        <v>0.47274528752520117</v>
      </c>
      <c r="E58" s="61">
        <f>E59+E60</f>
        <v>3.162933419480555</v>
      </c>
      <c r="F58" s="57">
        <f>F59+F60</f>
        <v>0</v>
      </c>
      <c r="G58" s="196">
        <f t="shared" ref="G58:G67" si="5">SUM(B58:F58)</f>
        <v>100.11617236815853</v>
      </c>
      <c r="H58" s="3"/>
      <c r="I58" s="203"/>
      <c r="J58" s="51"/>
      <c r="K58" s="51"/>
      <c r="L58" s="51"/>
      <c r="M58" s="51"/>
      <c r="N58" s="53"/>
      <c r="O58" s="51"/>
      <c r="P58" s="51"/>
      <c r="Q58" s="51"/>
      <c r="R58" s="51"/>
      <c r="S58" s="51"/>
      <c r="T58" s="46"/>
      <c r="U58" s="34"/>
      <c r="W58" s="45"/>
      <c r="X58" s="52"/>
      <c r="Y58" s="52"/>
      <c r="Z58" s="52"/>
      <c r="AA58" s="52"/>
      <c r="AB58" s="52"/>
    </row>
    <row r="59" spans="1:28" x14ac:dyDescent="0.25">
      <c r="A59" s="177" t="s">
        <v>19</v>
      </c>
      <c r="B59" s="19">
        <v>0</v>
      </c>
      <c r="C59" s="19">
        <f>'T energie usages'!I64*3.2*Résultats!AH250</f>
        <v>48.52399972015278</v>
      </c>
      <c r="D59" s="19">
        <f>'T energie usages'!J64/'T energie usages'!J$72*(Résultats!AH$159+Résultats!AH$160+Résultats!AH$161)/1000000</f>
        <v>0.19029736205437328</v>
      </c>
      <c r="E59" s="55">
        <f>'T energie usages'!K64*2.394*Résultats!AH251</f>
        <v>7.0305950554650249E-5</v>
      </c>
      <c r="F59" s="19">
        <v>0</v>
      </c>
      <c r="G59" s="120">
        <f t="shared" si="5"/>
        <v>48.714367388157704</v>
      </c>
      <c r="H59" s="3"/>
      <c r="I59" s="203"/>
      <c r="J59" s="51"/>
      <c r="K59" s="51"/>
      <c r="L59" s="51"/>
      <c r="M59" s="51"/>
      <c r="N59" s="53"/>
      <c r="O59" s="51"/>
      <c r="P59" s="51"/>
      <c r="Q59" s="51"/>
      <c r="R59" s="51"/>
      <c r="S59" s="51"/>
      <c r="T59" s="46"/>
      <c r="U59" s="42"/>
      <c r="W59" s="41"/>
      <c r="X59" s="52"/>
      <c r="Y59" s="52"/>
      <c r="Z59" s="52"/>
      <c r="AA59" s="52"/>
      <c r="AB59" s="52"/>
    </row>
    <row r="60" spans="1:28" x14ac:dyDescent="0.25">
      <c r="A60" s="178" t="s">
        <v>20</v>
      </c>
      <c r="B60" s="19">
        <v>0</v>
      </c>
      <c r="C60" s="19">
        <f>(Résultats!AH$150+Résultats!AH$151+Résultats!AH$152+Résultats!AH$153+Résultats!AH$154)/1000000</f>
        <v>47.956493940999998</v>
      </c>
      <c r="D60" s="19">
        <f>'T energie usages'!J65/'T energie usages'!J$72*(Résultats!AH$159+Résultats!AH$160+Résultats!AH$161)/1000000</f>
        <v>0.28244792547082792</v>
      </c>
      <c r="E60" s="55">
        <f>(Résultats!AH$176+Résultats!AH$177+Résultats!AH$178+Résultats!AH$179+Résultats!AH$180)/1000000</f>
        <v>3.1628631135300003</v>
      </c>
      <c r="F60" s="19">
        <v>0</v>
      </c>
      <c r="G60" s="120">
        <f t="shared" si="5"/>
        <v>51.401804980000826</v>
      </c>
      <c r="H60" s="3"/>
      <c r="I60" s="203"/>
      <c r="J60" s="51"/>
      <c r="K60" s="51"/>
      <c r="L60" s="51"/>
      <c r="M60" s="51"/>
      <c r="N60" s="53"/>
      <c r="O60" s="51"/>
      <c r="P60" s="51"/>
      <c r="Q60" s="51"/>
      <c r="R60" s="51"/>
      <c r="S60" s="51"/>
      <c r="T60" s="46"/>
      <c r="U60" s="42"/>
      <c r="W60" s="41"/>
      <c r="X60" s="52"/>
      <c r="Y60" s="52"/>
      <c r="Z60" s="52"/>
      <c r="AA60" s="52"/>
      <c r="AB60" s="52"/>
    </row>
    <row r="61" spans="1:28" x14ac:dyDescent="0.25">
      <c r="A61" s="195" t="s">
        <v>21</v>
      </c>
      <c r="B61" s="57">
        <f>Résultats!AH$102/1000000</f>
        <v>0.45082645490000001</v>
      </c>
      <c r="C61" s="57">
        <f>'T energie usages'!I66*3.2*Résultats!AH250</f>
        <v>13.086383472931065</v>
      </c>
      <c r="D61" s="57">
        <f>'T energie usages'!J66/'T energie usages'!J$72*(Résultats!AH$159+Résultats!AH$160+Résultats!AH$161)/1000000</f>
        <v>1.9883285401719437</v>
      </c>
      <c r="E61" s="57">
        <f>('T energie usages'!K66-8)*2.394*Résultats!AH251</f>
        <v>14.722820234383303</v>
      </c>
      <c r="F61" s="57">
        <v>0</v>
      </c>
      <c r="G61" s="196">
        <f t="shared" si="5"/>
        <v>30.248358702386312</v>
      </c>
      <c r="H61" s="3"/>
      <c r="I61" s="203"/>
      <c r="J61" s="51"/>
      <c r="K61" s="51"/>
      <c r="L61" s="51"/>
      <c r="M61" s="51"/>
      <c r="N61" s="53"/>
      <c r="O61" s="51"/>
      <c r="P61" s="51"/>
      <c r="Q61" s="51"/>
      <c r="R61" s="51"/>
      <c r="S61" s="51"/>
      <c r="T61" s="46"/>
      <c r="U61" s="34"/>
      <c r="W61" s="45"/>
      <c r="X61" s="52"/>
      <c r="Y61" s="52"/>
      <c r="Z61" s="52"/>
      <c r="AA61" s="52"/>
      <c r="AB61" s="52"/>
    </row>
    <row r="62" spans="1:28" x14ac:dyDescent="0.25">
      <c r="A62" s="195" t="s">
        <v>22</v>
      </c>
      <c r="B62" s="57">
        <f>(Résultats!AH$135+Résultats!AH$136)/1000000</f>
        <v>0</v>
      </c>
      <c r="C62" s="57">
        <f>(Résultats!AH$155+Résultats!AH$156)/1000000</f>
        <v>7.0619283741999999</v>
      </c>
      <c r="D62" s="57">
        <f>'T energie usages'!J67/'T energie usages'!J$72*(Résultats!AH$159+Résultats!AH$160+Résultats!AH$161)/1000000</f>
        <v>1.764625762333266</v>
      </c>
      <c r="E62" s="57">
        <f>(Résultats!AH$181+Résultats!AH$182)/1000000</f>
        <v>9.2588486519999993</v>
      </c>
      <c r="F62" s="57">
        <v>0</v>
      </c>
      <c r="G62" s="196">
        <f t="shared" si="5"/>
        <v>18.085402788533266</v>
      </c>
      <c r="H62" s="3"/>
      <c r="I62" s="203"/>
      <c r="J62" s="51"/>
      <c r="K62" s="51"/>
      <c r="L62" s="51"/>
      <c r="M62" s="51"/>
      <c r="N62" s="53"/>
      <c r="O62" s="51"/>
      <c r="P62" s="51"/>
      <c r="Q62" s="51"/>
      <c r="R62" s="51"/>
      <c r="S62" s="51"/>
      <c r="T62" s="46"/>
      <c r="U62" s="34"/>
      <c r="W62" s="45"/>
      <c r="X62" s="52"/>
      <c r="Y62" s="52"/>
      <c r="Z62" s="52"/>
      <c r="AA62" s="52"/>
      <c r="AB62" s="52"/>
    </row>
    <row r="63" spans="1:28" x14ac:dyDescent="0.25">
      <c r="A63" s="195" t="s">
        <v>23</v>
      </c>
      <c r="B63" s="57">
        <f>B64+B65</f>
        <v>14.777492610300001</v>
      </c>
      <c r="C63" s="57">
        <f>C64+C65</f>
        <v>66.305903648451874</v>
      </c>
      <c r="D63" s="57">
        <f>D64+D65</f>
        <v>1.5569900375695889</v>
      </c>
      <c r="E63" s="57">
        <f>E64+E65</f>
        <v>22.885602880259405</v>
      </c>
      <c r="F63" s="57">
        <f>F64+F65</f>
        <v>15.29268841</v>
      </c>
      <c r="G63" s="196">
        <f t="shared" si="5"/>
        <v>120.81867758658088</v>
      </c>
      <c r="H63" s="3"/>
      <c r="I63" s="203"/>
      <c r="J63" s="51"/>
      <c r="K63" s="51"/>
      <c r="L63" s="51"/>
      <c r="M63" s="51"/>
      <c r="N63" s="53"/>
      <c r="O63" s="51"/>
      <c r="P63" s="51"/>
      <c r="Q63" s="51"/>
      <c r="R63" s="51"/>
      <c r="S63" s="51"/>
      <c r="T63" s="46"/>
      <c r="U63" s="34"/>
      <c r="W63" s="45"/>
      <c r="X63" s="52"/>
      <c r="Y63" s="52"/>
      <c r="Z63" s="52"/>
      <c r="AA63" s="52"/>
      <c r="AB63" s="52"/>
    </row>
    <row r="64" spans="1:28" x14ac:dyDescent="0.25">
      <c r="A64" s="178" t="s">
        <v>24</v>
      </c>
      <c r="B64" s="99">
        <f>(Résultats!AH$129+Résultats!AH$130+Résultats!AH$131+Résultats!AH$132+Résultats!AH$133+Résultats!AH$134)/1000000</f>
        <v>14.777492610300001</v>
      </c>
      <c r="C64" s="19">
        <f>(Résultats!AH$138+Résultats!AH$140+Résultats!AH$141+Résultats!AH$142+Résultats!AH$143+Résultats!AH$144+Résultats!AH$145+Résultats!AH$146+Résultats!AH$147+Résultats!AH$148+Résultats!AH$149)/1000000</f>
        <v>59.270515620451881</v>
      </c>
      <c r="D64" s="19">
        <f>'T energie usages'!J69/'T energie usages'!J$72*(Résultats!AH$159+Résultats!AH$160+Résultats!AH$161)/1000000</f>
        <v>1.5134422638760934</v>
      </c>
      <c r="E64" s="19">
        <f>(Résultats!AH$164+Résultats!AH$165+Résultats!AH$166+Résultats!AH$167+Résultats!AH$168+Résultats!AH$169+Résultats!AH$170+Résultats!AH$171+Résultats!AH$172+Résultats!AH$173+Résultats!AH$174+Résultats!AH$175+Résultats!AH$183+Résultats!AH$185)/1000000</f>
        <v>22.398478161259405</v>
      </c>
      <c r="F64" s="19">
        <f>Résultats!AH$100/1000000</f>
        <v>15.29268841</v>
      </c>
      <c r="G64" s="120">
        <f t="shared" si="5"/>
        <v>113.25261706588738</v>
      </c>
      <c r="H64" s="3"/>
      <c r="I64" s="203"/>
      <c r="K64" s="51"/>
      <c r="L64" s="51"/>
      <c r="M64" s="51"/>
      <c r="N64" s="53"/>
      <c r="O64" s="51"/>
      <c r="P64" s="51"/>
      <c r="Q64" s="51"/>
      <c r="R64" s="51"/>
      <c r="S64" s="51"/>
      <c r="T64" s="46"/>
      <c r="U64" s="42"/>
      <c r="W64" s="41"/>
      <c r="X64" s="52"/>
      <c r="Y64" s="52"/>
      <c r="Z64" s="52"/>
      <c r="AA64" s="52"/>
      <c r="AB64" s="52"/>
    </row>
    <row r="65" spans="1:28" x14ac:dyDescent="0.25">
      <c r="A65" s="178" t="s">
        <v>25</v>
      </c>
      <c r="B65" s="19">
        <v>0</v>
      </c>
      <c r="C65" s="19">
        <f>(Résultats!AH$139)/1000000</f>
        <v>7.0353880279999998</v>
      </c>
      <c r="D65" s="19">
        <f>'T energie usages'!J71/'T energie usages'!J$72*(Résultats!AH$159+Résultats!AH$160+Résultats!AH$161)/1000000</f>
        <v>4.3547773693495453E-2</v>
      </c>
      <c r="E65" s="19">
        <f>(Résultats!AH$163)/1000000</f>
        <v>0.48712471899999998</v>
      </c>
      <c r="F65" s="19">
        <v>0</v>
      </c>
      <c r="G65" s="120">
        <f t="shared" si="5"/>
        <v>7.5660605206934948</v>
      </c>
      <c r="H65" s="3"/>
      <c r="I65" s="203"/>
      <c r="K65" s="51"/>
      <c r="L65" s="51"/>
      <c r="M65" s="51"/>
      <c r="N65" s="53"/>
      <c r="O65" s="51"/>
      <c r="P65" s="51"/>
      <c r="Q65" s="51"/>
      <c r="R65" s="51"/>
      <c r="S65" s="51"/>
      <c r="T65" s="46"/>
      <c r="U65" s="42"/>
      <c r="W65" s="41"/>
      <c r="X65" s="52"/>
      <c r="Y65" s="52"/>
      <c r="Z65" s="52"/>
      <c r="AA65" s="52"/>
      <c r="AB65" s="52"/>
    </row>
    <row r="66" spans="1:28" x14ac:dyDescent="0.25">
      <c r="A66" s="72" t="s">
        <v>41</v>
      </c>
      <c r="B66" s="58">
        <f>SUM(B61:B63)+B58</f>
        <v>15.228319065200001</v>
      </c>
      <c r="C66" s="58">
        <f>SUM(C61:C63)+C58</f>
        <v>182.93470915673572</v>
      </c>
      <c r="D66" s="58">
        <f>SUM(D61:D63)+D58</f>
        <v>5.7826896275999999</v>
      </c>
      <c r="E66" s="58">
        <f>SUM(E61:E63)+E58</f>
        <v>50.030205186123261</v>
      </c>
      <c r="F66" s="58">
        <f>SUM(F61:F63)+F58</f>
        <v>15.29268841</v>
      </c>
      <c r="G66" s="204">
        <f t="shared" si="5"/>
        <v>269.26861144565896</v>
      </c>
      <c r="H66" s="3"/>
      <c r="I66" s="105"/>
      <c r="J66" s="100"/>
      <c r="K66" s="51"/>
      <c r="L66" s="51"/>
      <c r="M66" s="51"/>
      <c r="N66" s="53"/>
      <c r="O66" s="51"/>
      <c r="P66" s="51"/>
      <c r="Q66" s="51"/>
      <c r="R66" s="51"/>
      <c r="S66" s="51"/>
      <c r="T66" s="46"/>
      <c r="U66" s="48"/>
      <c r="W66" s="47"/>
      <c r="X66" s="52"/>
      <c r="Y66" s="52"/>
      <c r="Z66" s="52"/>
      <c r="AA66" s="52"/>
      <c r="AB66" s="52"/>
    </row>
    <row r="67" spans="1:28" x14ac:dyDescent="0.25">
      <c r="A67" s="198" t="s">
        <v>43</v>
      </c>
      <c r="B67" s="201">
        <f>(Résultats!AH$102+Résultats!AH$129+Résultats!AH$130+Résultats!AH$131+Résultats!AH$132+Résultats!AH$133+Résultats!AH$134+Résultats!AH$135+Résultats!AH$136)/1000000</f>
        <v>15.228319065200001</v>
      </c>
      <c r="C67" s="201">
        <f>(Résultats!AH$104+Résultats!AH$138+Résultats!AH$139+Résultats!AH$140+Résultats!AH$141+Résultats!AH$142+Résultats!AH$143+Résultats!AH$144+Résultats!AH$145+Résultats!AH$146+Résultats!AH$147+Résultats!AH$148+Résultats!AH$149+Résultats!AH$150+Résultats!AH$151+Résultats!AH$152+Résultats!AH$153+Résultats!AH$154+Résultats!AH$155+Résultats!AH$156)/1000000</f>
        <v>182.97194041365188</v>
      </c>
      <c r="D67" s="201">
        <f>(Résultats!AH$159+Résultats!AH$160+Résultats!AH$161)/1000000</f>
        <v>5.782689627599999</v>
      </c>
      <c r="E67" s="200">
        <f>(Résultats!AH$106+Résultats!AH$163+Résultats!AH$164+Résultats!AH$165+Résultats!AH$166+Résultats!AH$167+Résultats!AH$168+Résultats!AH$169+Résultats!AH$170+Résultats!AH$171+Résultats!AH$172+Résultats!AH$173+Résultats!AH$174+Résultats!AH$175+Résultats!AH$176+Résultats!AH$177+Résultats!AH$178+Résultats!AH$179+Résultats!AH$180+Résultats!AH$181+Résultats!AH$182+Résultats!AH$183)/1000000</f>
        <v>49.929097092189416</v>
      </c>
      <c r="F67" s="201">
        <f>Résultats!AH$100/1000000</f>
        <v>15.29268841</v>
      </c>
      <c r="G67" s="202">
        <f t="shared" si="5"/>
        <v>269.20473460864127</v>
      </c>
      <c r="H67" s="3"/>
      <c r="I67" s="69"/>
      <c r="K67" s="24"/>
      <c r="L67" s="51"/>
    </row>
    <row r="68" spans="1:28" x14ac:dyDescent="0.25">
      <c r="A68" s="198"/>
      <c r="B68" s="198"/>
      <c r="C68" s="198"/>
      <c r="D68" s="198"/>
      <c r="E68" s="198"/>
      <c r="F68" s="198"/>
      <c r="G68" s="200">
        <f>Résultats!AH$194/1000000</f>
        <v>269.40977630000003</v>
      </c>
      <c r="H68" s="3"/>
      <c r="I68" s="69"/>
      <c r="K68" s="24"/>
      <c r="L68" s="51"/>
    </row>
    <row r="69" spans="1:28" x14ac:dyDescent="0.25">
      <c r="A69" s="3"/>
      <c r="B69" s="3"/>
      <c r="C69" s="3"/>
      <c r="D69" s="3"/>
      <c r="E69" s="3"/>
      <c r="F69" s="3"/>
      <c r="G69" s="3"/>
      <c r="H69" s="3"/>
      <c r="I69" s="69"/>
      <c r="K69" s="24"/>
      <c r="L69" s="51"/>
    </row>
    <row r="70" spans="1:28" ht="21" x14ac:dyDescent="0.35">
      <c r="A70" s="174">
        <v>2050</v>
      </c>
      <c r="B70" s="4" t="s">
        <v>36</v>
      </c>
      <c r="C70" s="4" t="s">
        <v>37</v>
      </c>
      <c r="D70" s="4" t="s">
        <v>38</v>
      </c>
      <c r="E70" s="4" t="s">
        <v>39</v>
      </c>
      <c r="F70" s="4" t="s">
        <v>40</v>
      </c>
      <c r="G70" s="118" t="s">
        <v>1</v>
      </c>
      <c r="H70" s="3"/>
      <c r="I70" s="3"/>
    </row>
    <row r="71" spans="1:28" x14ac:dyDescent="0.25">
      <c r="A71" s="195" t="s">
        <v>18</v>
      </c>
      <c r="B71" s="57">
        <f>B72+B73</f>
        <v>0.25732233739999999</v>
      </c>
      <c r="C71" s="57">
        <f>C72+C73</f>
        <v>82.993616983370174</v>
      </c>
      <c r="D71" s="57">
        <f>D72+D73</f>
        <v>1.3620531692710021</v>
      </c>
      <c r="E71" s="57">
        <f>E72+E73</f>
        <v>4.9546071106694987</v>
      </c>
      <c r="F71" s="57">
        <f>F72+F73</f>
        <v>0</v>
      </c>
      <c r="G71" s="196">
        <f t="shared" ref="G71:G80" si="6">SUM(B71:F71)</f>
        <v>89.567599600710679</v>
      </c>
      <c r="H71" s="3"/>
      <c r="I71" s="3"/>
    </row>
    <row r="72" spans="1:28" x14ac:dyDescent="0.25">
      <c r="A72" s="177" t="s">
        <v>19</v>
      </c>
      <c r="B72" s="19">
        <f>Résultats!AF$118/1000000</f>
        <v>0.25732233739999999</v>
      </c>
      <c r="C72" s="19">
        <f>'T energie usages'!I90*3.2*Résultats!AW250</f>
        <v>29.414209481170175</v>
      </c>
      <c r="D72" s="19">
        <f>'T energie usages'!J90/'T energie usages'!J$98*(Résultats!AW$159+Résultats!AW$160+Résultats!AW$161)/1000000</f>
        <v>0.70732180532522881</v>
      </c>
      <c r="E72" s="19">
        <f>'T energie usages'!K90*2.394*Résultats!AW251</f>
        <v>7.5725959498435753E-5</v>
      </c>
      <c r="F72" s="19">
        <v>0</v>
      </c>
      <c r="G72" s="120">
        <f t="shared" si="6"/>
        <v>30.378929349854904</v>
      </c>
      <c r="H72" s="3"/>
      <c r="I72" s="3"/>
    </row>
    <row r="73" spans="1:28" x14ac:dyDescent="0.25">
      <c r="A73" s="178" t="s">
        <v>20</v>
      </c>
      <c r="B73" s="19">
        <v>0</v>
      </c>
      <c r="C73" s="19">
        <f>(Résultats!AW$150+Résultats!AW$151+Résultats!AW$152+Résultats!AW$153+Résultats!AW$154)/1000000</f>
        <v>53.579407502199999</v>
      </c>
      <c r="D73" s="19">
        <f>'T energie usages'!J91/'T energie usages'!J$98*(Résultats!AW$159+Résultats!AW$160+Résultats!AW$161)/1000000</f>
        <v>0.65473136394577336</v>
      </c>
      <c r="E73" s="19">
        <f>(Résultats!AW$176+Résultats!AW$177+Résultats!AW$178+Résultats!AW$179+Résultats!AW$180)/1000000</f>
        <v>4.9545313847100001</v>
      </c>
      <c r="F73" s="19">
        <v>0</v>
      </c>
      <c r="G73" s="120">
        <f t="shared" si="6"/>
        <v>59.188670250855772</v>
      </c>
      <c r="H73" s="3"/>
      <c r="I73" s="3"/>
    </row>
    <row r="74" spans="1:28" x14ac:dyDescent="0.25">
      <c r="A74" s="195" t="s">
        <v>21</v>
      </c>
      <c r="B74" s="57">
        <f>Résultats!AW$102/1000000</f>
        <v>0.3103597562</v>
      </c>
      <c r="C74" s="57">
        <f>'T energie usages'!I92*3.2*Résultats!AW250</f>
        <v>8.4929192806412637</v>
      </c>
      <c r="D74" s="57">
        <f>'T energie usages'!J92/'T energie usages'!J$98*(Résultats!AW$159+Résultats!AW$160+Résultats!AW$161)/1000000</f>
        <v>3.3372045535641082</v>
      </c>
      <c r="E74" s="57">
        <f>('T energie usages'!K92-8)*2.394*Résultats!AW251</f>
        <v>10.523680362412955</v>
      </c>
      <c r="F74" s="57">
        <v>0</v>
      </c>
      <c r="G74" s="196">
        <f t="shared" si="6"/>
        <v>22.664163952818328</v>
      </c>
      <c r="H74" s="3"/>
      <c r="I74" s="3"/>
    </row>
    <row r="75" spans="1:28" x14ac:dyDescent="0.25">
      <c r="A75" s="195" t="s">
        <v>22</v>
      </c>
      <c r="B75" s="57">
        <f>(Résultats!AW$135+Résultats!AW$136)/1000000</f>
        <v>0</v>
      </c>
      <c r="C75" s="57">
        <f>(Résultats!AW$155+Résultats!AW$156)/1000000</f>
        <v>5.6426389966000006</v>
      </c>
      <c r="D75" s="57">
        <f>'T energie usages'!J93/'T energie usages'!J$98*(Résultats!AW$159+Résultats!AW$160+Résultats!AW$161)/1000000</f>
        <v>2.7367907081315246</v>
      </c>
      <c r="E75" s="57">
        <f>(Résultats!AW$181+Résultats!AW$182)/1000000</f>
        <v>6.6746063609999995</v>
      </c>
      <c r="F75" s="57">
        <v>0</v>
      </c>
      <c r="G75" s="196">
        <f t="shared" si="6"/>
        <v>15.054036065731523</v>
      </c>
      <c r="H75" s="3"/>
      <c r="I75" s="3"/>
    </row>
    <row r="76" spans="1:28" x14ac:dyDescent="0.25">
      <c r="A76" s="195" t="s">
        <v>23</v>
      </c>
      <c r="B76" s="57">
        <f>B77+B78</f>
        <v>17.7866516389</v>
      </c>
      <c r="C76" s="57">
        <f>C77+C78</f>
        <v>75.934067052399541</v>
      </c>
      <c r="D76" s="57">
        <f>D77+D78</f>
        <v>3.4685866396333642</v>
      </c>
      <c r="E76" s="57">
        <f>E77+E78</f>
        <v>24.807961860766284</v>
      </c>
      <c r="F76" s="57">
        <f>F77+F78</f>
        <v>17.71158844</v>
      </c>
      <c r="G76" s="196">
        <f t="shared" si="6"/>
        <v>139.70885563169918</v>
      </c>
      <c r="H76" s="3"/>
      <c r="I76" s="3"/>
    </row>
    <row r="77" spans="1:28" x14ac:dyDescent="0.25">
      <c r="A77" s="178" t="s">
        <v>24</v>
      </c>
      <c r="B77" s="19">
        <f>(Résultats!AW$129+Résultats!AW$130+Résultats!AW$131+Résultats!AW$132+Résultats!AW$133+Résultats!AW$134)/1000000</f>
        <v>17.7866516389</v>
      </c>
      <c r="C77" s="19">
        <f>(Résultats!AW$138+Résultats!AW$140+Résultats!AW$141+Résultats!AW$142+Résultats!AW$143+Résultats!AW$144+Résultats!AW$145+Résultats!AW$146+Résultats!AW$147+Résultats!AW$148+Résultats!AW$149)/1000000</f>
        <v>67.946303129399539</v>
      </c>
      <c r="D77" s="19">
        <f>'T energie usages'!J95/'T energie usages'!J$98*(Résultats!AW$159+Résultats!AW$160+Résultats!AW$161)/1000000</f>
        <v>3.3693723442143808</v>
      </c>
      <c r="E77" s="19">
        <f>(Résultats!AW162+Résultats!AW$164+Résultats!AW$165+Résultats!AW$166+Résultats!AW$167+Résultats!AW$168+Résultats!AW$169+Résultats!AW$170+Résultats!AW$171+Résultats!AW$172+Résultats!AW$173+Résultats!AW$174+Résultats!AW$175+Résultats!AW$183)/1000000</f>
        <v>24.262355205766283</v>
      </c>
      <c r="F77" s="19">
        <f>Résultats!AW$100/1000000</f>
        <v>17.71158844</v>
      </c>
      <c r="G77" s="120">
        <f t="shared" si="6"/>
        <v>131.0762707582802</v>
      </c>
      <c r="H77" s="3"/>
      <c r="I77" s="3"/>
    </row>
    <row r="78" spans="1:28" x14ac:dyDescent="0.25">
      <c r="A78" s="178" t="s">
        <v>25</v>
      </c>
      <c r="B78" s="19">
        <v>0</v>
      </c>
      <c r="C78" s="19">
        <f>(Résultats!AW$139)/1000000</f>
        <v>7.9877639230000002</v>
      </c>
      <c r="D78" s="19">
        <f>'T energie usages'!J97/'T energie usages'!J$98*(Résultats!AW$159+Résultats!AW$160+Résultats!AW$161)/1000000</f>
        <v>9.9214295418983245E-2</v>
      </c>
      <c r="E78" s="19">
        <f>(Résultats!AW$163)/1000000</f>
        <v>0.54560665500000005</v>
      </c>
      <c r="F78" s="19">
        <v>0</v>
      </c>
      <c r="G78" s="120">
        <f t="shared" si="6"/>
        <v>8.632584873418983</v>
      </c>
      <c r="H78" s="3"/>
      <c r="I78" s="3"/>
    </row>
    <row r="79" spans="1:28" x14ac:dyDescent="0.25">
      <c r="A79" s="72" t="s">
        <v>41</v>
      </c>
      <c r="B79" s="58">
        <f>SUM(B74:B76)+B71</f>
        <v>18.354333732500002</v>
      </c>
      <c r="C79" s="58">
        <f>SUM(C74:C76)+C71</f>
        <v>173.06324231301096</v>
      </c>
      <c r="D79" s="58">
        <f>SUM(D74:D76)+D71</f>
        <v>10.904635070599999</v>
      </c>
      <c r="E79" s="60">
        <f>SUM(E74:E76)+E71</f>
        <v>46.960855694848739</v>
      </c>
      <c r="F79" s="58">
        <f>SUM(F74:F76)+F71</f>
        <v>17.71158844</v>
      </c>
      <c r="G79" s="197">
        <f t="shared" si="6"/>
        <v>266.99465525095968</v>
      </c>
      <c r="H79" s="3"/>
      <c r="I79" s="3"/>
    </row>
    <row r="80" spans="1:28" x14ac:dyDescent="0.25">
      <c r="A80" s="198" t="s">
        <v>43</v>
      </c>
      <c r="B80" s="201">
        <f>(Résultats!AW$102+Résultats!AW$129+Résultats!AW$130+Résultats!AW$131+Résultats!AW$132+Résultats!AW$133+Résultats!AW$134+Résultats!AW$135+Résultats!AW$136)/1000000</f>
        <v>18.097011395100001</v>
      </c>
      <c r="C80" s="201">
        <f>(Résultats!AW$104+Résultats!AW$138+Résultats!AW$139+Résultats!AW$140+Résultats!AW$141+Résultats!AW$142+Résultats!AW$143+Résultats!AW$144+Résultats!AW$145+Résultats!AW$146+Résultats!AW$147+Résultats!AW$148+Résultats!AW$149+Résultats!AW$150+Résultats!AW$151+Résultats!AW$152+Résultats!AW$153+Résultats!AW$154+Résultats!AW$155+Résultats!AW$156)/1000000</f>
        <v>173.08614965119958</v>
      </c>
      <c r="D80" s="201">
        <f>(Résultats!AW$159+Résultats!AW$160+Résultats!AW$161)/1000000</f>
        <v>10.904635070599999</v>
      </c>
      <c r="E80" s="200">
        <f>(Résultats!AW$106+Résultats!AW162+Résultats!AW$163+Résultats!AW$164+Résultats!AW$165+Résultats!AW$166+Résultats!AW$167+Résultats!AW$168+Résultats!AW$169+Résultats!AW$170+Résultats!AW$171+Résultats!AW$172+Résultats!AW$173+Résultats!AW$174+Résultats!AW$175+Résultats!AW$176+Résultats!AW$177+Résultats!AW$178+Résultats!AW$179+Résultats!AW$180+Résultats!AW181+Résultats!AW182+Résultats!AW183)/1000000</f>
        <v>47.035146566476278</v>
      </c>
      <c r="F80" s="201">
        <f>Résultats!AW100/1000000</f>
        <v>17.71158844</v>
      </c>
      <c r="G80" s="202">
        <f t="shared" si="6"/>
        <v>266.83453112337583</v>
      </c>
      <c r="H80" s="3"/>
      <c r="I80" s="71"/>
    </row>
    <row r="81" spans="1:9" x14ac:dyDescent="0.25">
      <c r="A81" s="198"/>
      <c r="B81" s="201"/>
      <c r="C81" s="201"/>
      <c r="D81" s="201"/>
      <c r="E81" s="198"/>
      <c r="F81" s="198"/>
      <c r="G81" s="200">
        <f>Résultats!AW194/1000000</f>
        <v>266.83453070000002</v>
      </c>
      <c r="H81" s="3"/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9" x14ac:dyDescent="0.25">
      <c r="F85" s="24"/>
    </row>
    <row r="86" spans="1:9" x14ac:dyDescent="0.25">
      <c r="G86" s="39"/>
    </row>
    <row r="87" spans="1:9" x14ac:dyDescent="0.25">
      <c r="B87" s="24"/>
      <c r="G87" s="39"/>
    </row>
    <row r="88" spans="1:9" x14ac:dyDescent="0.25">
      <c r="B88" s="24"/>
      <c r="G88" s="39"/>
    </row>
    <row r="89" spans="1:9" x14ac:dyDescent="0.25">
      <c r="B89" s="24"/>
      <c r="G89" s="39"/>
    </row>
    <row r="90" spans="1:9" x14ac:dyDescent="0.25">
      <c r="B90" s="24"/>
      <c r="G90" s="39"/>
    </row>
    <row r="91" spans="1:9" x14ac:dyDescent="0.25">
      <c r="B91" s="24"/>
      <c r="G91" s="39"/>
    </row>
    <row r="92" spans="1:9" x14ac:dyDescent="0.25">
      <c r="B92" s="24"/>
    </row>
    <row r="93" spans="1:9" x14ac:dyDescent="0.25">
      <c r="B93" s="24"/>
    </row>
    <row r="94" spans="1:9" x14ac:dyDescent="0.25">
      <c r="B94" s="24"/>
    </row>
    <row r="95" spans="1:9" x14ac:dyDescent="0.25">
      <c r="B95" s="24"/>
    </row>
    <row r="96" spans="1:9" x14ac:dyDescent="0.25">
      <c r="B96" s="24"/>
    </row>
    <row r="97" spans="2:4" x14ac:dyDescent="0.25">
      <c r="B97" s="24"/>
    </row>
    <row r="98" spans="2:4" x14ac:dyDescent="0.25">
      <c r="B98" s="24"/>
    </row>
    <row r="99" spans="2:4" x14ac:dyDescent="0.25">
      <c r="B99" s="24"/>
    </row>
    <row r="100" spans="2:4" x14ac:dyDescent="0.25">
      <c r="B100" s="24"/>
    </row>
    <row r="101" spans="2:4" x14ac:dyDescent="0.25">
      <c r="B101" s="24"/>
    </row>
    <row r="102" spans="2:4" x14ac:dyDescent="0.25">
      <c r="B102" s="24"/>
    </row>
    <row r="104" spans="2:4" x14ac:dyDescent="0.25">
      <c r="B104" s="24"/>
    </row>
    <row r="105" spans="2:4" x14ac:dyDescent="0.25">
      <c r="B105" s="24"/>
    </row>
    <row r="106" spans="2:4" x14ac:dyDescent="0.25">
      <c r="B106" s="24"/>
    </row>
    <row r="107" spans="2:4" x14ac:dyDescent="0.25">
      <c r="B107" s="24"/>
    </row>
    <row r="108" spans="2:4" x14ac:dyDescent="0.25">
      <c r="B108" s="24"/>
    </row>
    <row r="109" spans="2:4" x14ac:dyDescent="0.25">
      <c r="B109" s="24"/>
    </row>
    <row r="110" spans="2:4" x14ac:dyDescent="0.25">
      <c r="B110" s="24"/>
    </row>
    <row r="111" spans="2:4" x14ac:dyDescent="0.25">
      <c r="B111" s="24"/>
    </row>
    <row r="112" spans="2:4" x14ac:dyDescent="0.25">
      <c r="B112" s="24"/>
      <c r="C112" s="21"/>
      <c r="D112" s="21"/>
    </row>
    <row r="113" spans="2:2" x14ac:dyDescent="0.25">
      <c r="B113" s="24"/>
    </row>
    <row r="114" spans="2:2" x14ac:dyDescent="0.25">
      <c r="B114" s="24"/>
    </row>
    <row r="115" spans="2:2" x14ac:dyDescent="0.25">
      <c r="B115" s="24"/>
    </row>
    <row r="116" spans="2:2" x14ac:dyDescent="0.25">
      <c r="B116" s="24"/>
    </row>
    <row r="117" spans="2:2" x14ac:dyDescent="0.25">
      <c r="B117" s="24"/>
    </row>
    <row r="118" spans="2:2" x14ac:dyDescent="0.25">
      <c r="B118" s="24"/>
    </row>
    <row r="119" spans="2:2" x14ac:dyDescent="0.25">
      <c r="B119" s="24"/>
    </row>
    <row r="120" spans="2:2" x14ac:dyDescent="0.25">
      <c r="B120" s="24"/>
    </row>
    <row r="121" spans="2:2" x14ac:dyDescent="0.25">
      <c r="B121" s="24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  <pageSetUpPr fitToPage="1"/>
  </sheetPr>
  <dimension ref="A1:AN108"/>
  <sheetViews>
    <sheetView topLeftCell="AB23" zoomScale="80" zoomScaleNormal="80" workbookViewId="0">
      <selection activeCell="AM26" sqref="AM26"/>
    </sheetView>
  </sheetViews>
  <sheetFormatPr baseColWidth="10" defaultRowHeight="15" x14ac:dyDescent="0.25"/>
  <cols>
    <col min="2" max="2" width="17.140625" customWidth="1"/>
    <col min="3" max="3" width="28.140625" bestFit="1" customWidth="1"/>
    <col min="4" max="4" width="41" hidden="1" customWidth="1"/>
    <col min="5" max="8" width="20.140625" hidden="1" customWidth="1"/>
    <col min="9" max="39" width="20.140625" customWidth="1"/>
    <col min="40" max="40" width="13" customWidth="1"/>
  </cols>
  <sheetData>
    <row r="1" spans="1:39" ht="23.25" x14ac:dyDescent="0.35">
      <c r="A1" s="15" t="s">
        <v>179</v>
      </c>
      <c r="C1" s="15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</row>
    <row r="2" spans="1:39" ht="23.25" x14ac:dyDescent="0.35">
      <c r="A2" s="1"/>
      <c r="C2" s="230"/>
      <c r="E2" s="238">
        <f>Résultats!E1</f>
        <v>4</v>
      </c>
      <c r="F2" s="238">
        <f>Résultats!N1</f>
        <v>13</v>
      </c>
      <c r="G2" s="238">
        <f>F2+3</f>
        <v>16</v>
      </c>
      <c r="H2" s="238">
        <f t="shared" ref="H2:AA2" si="0">G2+1</f>
        <v>17</v>
      </c>
      <c r="I2" s="238">
        <f t="shared" si="0"/>
        <v>18</v>
      </c>
      <c r="J2" s="238">
        <f t="shared" si="0"/>
        <v>19</v>
      </c>
      <c r="K2" s="238">
        <f t="shared" si="0"/>
        <v>20</v>
      </c>
      <c r="L2" s="238">
        <f t="shared" si="0"/>
        <v>21</v>
      </c>
      <c r="M2" s="238">
        <f t="shared" si="0"/>
        <v>22</v>
      </c>
      <c r="N2" s="238">
        <f t="shared" si="0"/>
        <v>23</v>
      </c>
      <c r="O2" s="238">
        <f t="shared" si="0"/>
        <v>24</v>
      </c>
      <c r="P2" s="238">
        <f t="shared" si="0"/>
        <v>25</v>
      </c>
      <c r="Q2" s="238">
        <f t="shared" si="0"/>
        <v>26</v>
      </c>
      <c r="R2" s="238">
        <f t="shared" si="0"/>
        <v>27</v>
      </c>
      <c r="S2" s="238">
        <f t="shared" si="0"/>
        <v>28</v>
      </c>
      <c r="T2" s="238">
        <f t="shared" si="0"/>
        <v>29</v>
      </c>
      <c r="U2" s="238">
        <f t="shared" si="0"/>
        <v>30</v>
      </c>
      <c r="V2" s="238">
        <f t="shared" si="0"/>
        <v>31</v>
      </c>
      <c r="W2" s="238">
        <f t="shared" si="0"/>
        <v>32</v>
      </c>
      <c r="X2" s="238">
        <f>S2+5</f>
        <v>33</v>
      </c>
      <c r="Y2" s="238">
        <f t="shared" si="0"/>
        <v>34</v>
      </c>
      <c r="Z2" s="238">
        <f t="shared" ref="Z2" si="1">U2+5</f>
        <v>35</v>
      </c>
      <c r="AA2" s="238">
        <f t="shared" si="0"/>
        <v>36</v>
      </c>
      <c r="AB2" s="238">
        <f t="shared" ref="AB2" si="2">W2+5</f>
        <v>37</v>
      </c>
      <c r="AC2" s="238">
        <f>X2+5</f>
        <v>38</v>
      </c>
      <c r="AD2" s="238">
        <f t="shared" ref="AD2:AG2" si="3">Y2+5</f>
        <v>39</v>
      </c>
      <c r="AE2" s="238">
        <f t="shared" si="3"/>
        <v>40</v>
      </c>
      <c r="AF2" s="238">
        <f t="shared" si="3"/>
        <v>41</v>
      </c>
      <c r="AG2" s="238">
        <f t="shared" si="3"/>
        <v>42</v>
      </c>
      <c r="AH2" s="238">
        <f>AC2+5</f>
        <v>43</v>
      </c>
      <c r="AI2" s="238">
        <f t="shared" ref="AI2:AL2" si="4">AD2+5</f>
        <v>44</v>
      </c>
      <c r="AJ2" s="238">
        <f t="shared" si="4"/>
        <v>45</v>
      </c>
      <c r="AK2" s="238">
        <f t="shared" si="4"/>
        <v>46</v>
      </c>
      <c r="AL2" s="238">
        <f t="shared" si="4"/>
        <v>47</v>
      </c>
      <c r="AM2" s="238">
        <f>AH2+5</f>
        <v>48</v>
      </c>
    </row>
    <row r="3" spans="1:39" ht="23.25" x14ac:dyDescent="0.35">
      <c r="B3" s="1"/>
      <c r="C3" s="229"/>
      <c r="D3" s="175"/>
      <c r="E3" s="117">
        <v>2006</v>
      </c>
      <c r="F3" s="117">
        <v>2015</v>
      </c>
      <c r="G3" s="117">
        <v>2018</v>
      </c>
      <c r="H3" s="117">
        <v>2019</v>
      </c>
      <c r="I3" s="117">
        <v>2020</v>
      </c>
      <c r="J3" s="26">
        <v>2021</v>
      </c>
      <c r="K3" s="4">
        <v>2022</v>
      </c>
      <c r="L3" s="4">
        <v>2023</v>
      </c>
      <c r="M3" s="4">
        <v>2024</v>
      </c>
      <c r="N3" s="117">
        <v>2025</v>
      </c>
      <c r="O3" s="26">
        <v>2026</v>
      </c>
      <c r="P3" s="4">
        <v>2027</v>
      </c>
      <c r="Q3" s="4">
        <v>2028</v>
      </c>
      <c r="R3" s="4">
        <v>2029</v>
      </c>
      <c r="S3" s="117">
        <v>2030</v>
      </c>
      <c r="T3" s="4">
        <v>2031</v>
      </c>
      <c r="U3" s="117">
        <v>2032</v>
      </c>
      <c r="V3" s="4">
        <v>2033</v>
      </c>
      <c r="W3" s="117">
        <v>2034</v>
      </c>
      <c r="X3" s="4">
        <v>2035</v>
      </c>
      <c r="Y3" s="117">
        <v>2036</v>
      </c>
      <c r="Z3" s="4">
        <v>2037</v>
      </c>
      <c r="AA3" s="117">
        <v>2038</v>
      </c>
      <c r="AB3" s="4">
        <v>2039</v>
      </c>
      <c r="AC3" s="118">
        <v>2040</v>
      </c>
      <c r="AD3" s="4">
        <v>2041</v>
      </c>
      <c r="AE3" s="118">
        <v>2042</v>
      </c>
      <c r="AF3" s="4">
        <v>2043</v>
      </c>
      <c r="AG3" s="118">
        <v>2044</v>
      </c>
      <c r="AH3" s="4">
        <v>2045</v>
      </c>
      <c r="AI3" s="118">
        <v>2046</v>
      </c>
      <c r="AJ3" s="4">
        <v>2047</v>
      </c>
      <c r="AK3" s="118">
        <v>2048</v>
      </c>
      <c r="AL3" s="4">
        <v>2049</v>
      </c>
      <c r="AM3" s="118">
        <v>2050</v>
      </c>
    </row>
    <row r="4" spans="1:39" x14ac:dyDescent="0.25">
      <c r="A4" s="181" t="str">
        <f>Résultats!B1</f>
        <v>TEND</v>
      </c>
      <c r="C4" s="231" t="s">
        <v>181</v>
      </c>
      <c r="D4" s="82" t="s">
        <v>45</v>
      </c>
      <c r="E4" s="83">
        <f t="shared" ref="E4:F4" si="5">E44</f>
        <v>32001.800439999999</v>
      </c>
      <c r="F4" s="83">
        <f t="shared" si="5"/>
        <v>35911.307350000003</v>
      </c>
      <c r="G4" s="83">
        <f>G44</f>
        <v>36708.886160000002</v>
      </c>
      <c r="H4" s="83">
        <f t="shared" ref="H4:AM4" si="6">H44</f>
        <v>37113.743849999999</v>
      </c>
      <c r="I4" s="83">
        <f t="shared" si="6"/>
        <v>37131.568359999997</v>
      </c>
      <c r="J4" s="83">
        <f t="shared" si="6"/>
        <v>36957.76122</v>
      </c>
      <c r="K4" s="83">
        <f t="shared" si="6"/>
        <v>36576.76827</v>
      </c>
      <c r="L4" s="83">
        <f t="shared" si="6"/>
        <v>36150.619630000001</v>
      </c>
      <c r="M4" s="83">
        <f t="shared" si="6"/>
        <v>35720.893859999996</v>
      </c>
      <c r="N4" s="83">
        <f t="shared" si="6"/>
        <v>35281.231</v>
      </c>
      <c r="O4" s="83">
        <f t="shared" si="6"/>
        <v>35105.703560000002</v>
      </c>
      <c r="P4" s="83">
        <f t="shared" si="6"/>
        <v>35051.644549999997</v>
      </c>
      <c r="Q4" s="83">
        <f t="shared" si="6"/>
        <v>35059.455280000002</v>
      </c>
      <c r="R4" s="83">
        <f t="shared" si="6"/>
        <v>35100.564899999998</v>
      </c>
      <c r="S4" s="83">
        <f t="shared" si="6"/>
        <v>35161.400150000001</v>
      </c>
      <c r="T4" s="83">
        <f t="shared" si="6"/>
        <v>35233.585310000002</v>
      </c>
      <c r="U4" s="83">
        <f t="shared" si="6"/>
        <v>35204.567410000003</v>
      </c>
      <c r="V4" s="83">
        <f t="shared" si="6"/>
        <v>35139.543570000002</v>
      </c>
      <c r="W4" s="83">
        <f t="shared" si="6"/>
        <v>35062.863010000001</v>
      </c>
      <c r="X4" s="83">
        <f t="shared" si="6"/>
        <v>34878.976430000002</v>
      </c>
      <c r="Y4" s="83">
        <f t="shared" si="6"/>
        <v>34760.48659</v>
      </c>
      <c r="Z4" s="83">
        <f t="shared" si="6"/>
        <v>34671.064969999999</v>
      </c>
      <c r="AA4" s="83">
        <f t="shared" si="6"/>
        <v>34595.121789999997</v>
      </c>
      <c r="AB4" s="83">
        <f t="shared" si="6"/>
        <v>34526.488230000003</v>
      </c>
      <c r="AC4" s="83">
        <f t="shared" si="6"/>
        <v>34462.440150000002</v>
      </c>
      <c r="AD4" s="83">
        <f t="shared" si="6"/>
        <v>34373.915489999999</v>
      </c>
      <c r="AE4" s="83">
        <f t="shared" si="6"/>
        <v>34275.020299999996</v>
      </c>
      <c r="AF4" s="83">
        <f t="shared" si="6"/>
        <v>34172.6031</v>
      </c>
      <c r="AG4" s="83">
        <f t="shared" si="6"/>
        <v>34069.99308</v>
      </c>
      <c r="AH4" s="83">
        <f t="shared" si="6"/>
        <v>33968.406049999998</v>
      </c>
      <c r="AI4" s="83">
        <f t="shared" si="6"/>
        <v>33857.80762</v>
      </c>
      <c r="AJ4" s="83">
        <f t="shared" si="6"/>
        <v>33744.403740000002</v>
      </c>
      <c r="AK4" s="83">
        <f t="shared" si="6"/>
        <v>33630.640019999999</v>
      </c>
      <c r="AL4" s="83">
        <f t="shared" si="6"/>
        <v>33517.341500000002</v>
      </c>
      <c r="AM4" s="128">
        <f t="shared" si="6"/>
        <v>33405.596259999998</v>
      </c>
    </row>
    <row r="5" spans="1:39" x14ac:dyDescent="0.25">
      <c r="C5" s="231" t="s">
        <v>182</v>
      </c>
      <c r="D5" s="82" t="s">
        <v>186</v>
      </c>
      <c r="E5" s="184"/>
      <c r="F5" s="184"/>
      <c r="G5" s="184">
        <f t="shared" ref="G5:AM5" si="7">G4/1000</f>
        <v>36.708886159999999</v>
      </c>
      <c r="H5" s="184">
        <f t="shared" si="7"/>
        <v>37.113743849999999</v>
      </c>
      <c r="I5" s="184">
        <f t="shared" si="7"/>
        <v>37.131568359999996</v>
      </c>
      <c r="J5" s="184">
        <f t="shared" si="7"/>
        <v>36.957761220000002</v>
      </c>
      <c r="K5" s="184">
        <f t="shared" si="7"/>
        <v>36.576768270000002</v>
      </c>
      <c r="L5" s="184">
        <f t="shared" si="7"/>
        <v>36.150619630000001</v>
      </c>
      <c r="M5" s="184">
        <f t="shared" si="7"/>
        <v>35.720893859999997</v>
      </c>
      <c r="N5" s="184">
        <f t="shared" si="7"/>
        <v>35.281230999999998</v>
      </c>
      <c r="O5" s="184">
        <f t="shared" si="7"/>
        <v>35.105703560000002</v>
      </c>
      <c r="P5" s="184">
        <f t="shared" si="7"/>
        <v>35.051644549999999</v>
      </c>
      <c r="Q5" s="184">
        <f t="shared" si="7"/>
        <v>35.059455280000002</v>
      </c>
      <c r="R5" s="184">
        <f t="shared" si="7"/>
        <v>35.100564899999995</v>
      </c>
      <c r="S5" s="184">
        <f t="shared" si="7"/>
        <v>35.161400149999999</v>
      </c>
      <c r="T5" s="184">
        <f t="shared" si="7"/>
        <v>35.233585310000002</v>
      </c>
      <c r="U5" s="184">
        <f t="shared" si="7"/>
        <v>35.204567410000003</v>
      </c>
      <c r="V5" s="184">
        <f t="shared" si="7"/>
        <v>35.139543570000001</v>
      </c>
      <c r="W5" s="184">
        <f t="shared" si="7"/>
        <v>35.062863010000001</v>
      </c>
      <c r="X5" s="184">
        <f t="shared" si="7"/>
        <v>34.878976430000002</v>
      </c>
      <c r="Y5" s="184">
        <f t="shared" si="7"/>
        <v>34.760486589999999</v>
      </c>
      <c r="Z5" s="184">
        <f t="shared" si="7"/>
        <v>34.671064969999996</v>
      </c>
      <c r="AA5" s="184">
        <f t="shared" si="7"/>
        <v>34.59512179</v>
      </c>
      <c r="AB5" s="184">
        <f t="shared" si="7"/>
        <v>34.526488230000005</v>
      </c>
      <c r="AC5" s="184">
        <f t="shared" si="7"/>
        <v>34.462440149999999</v>
      </c>
      <c r="AD5" s="184">
        <f t="shared" si="7"/>
        <v>34.373915490000002</v>
      </c>
      <c r="AE5" s="184">
        <f t="shared" si="7"/>
        <v>34.275020299999994</v>
      </c>
      <c r="AF5" s="184">
        <f t="shared" si="7"/>
        <v>34.172603100000003</v>
      </c>
      <c r="AG5" s="184">
        <f t="shared" si="7"/>
        <v>34.069993080000003</v>
      </c>
      <c r="AH5" s="184">
        <f t="shared" si="7"/>
        <v>33.968406049999999</v>
      </c>
      <c r="AI5" s="184">
        <f t="shared" si="7"/>
        <v>33.857807620000003</v>
      </c>
      <c r="AJ5" s="184">
        <f t="shared" si="7"/>
        <v>33.744403740000003</v>
      </c>
      <c r="AK5" s="184">
        <f t="shared" si="7"/>
        <v>33.630640020000001</v>
      </c>
      <c r="AL5" s="184">
        <f t="shared" si="7"/>
        <v>33.517341500000001</v>
      </c>
      <c r="AM5" s="232">
        <f t="shared" si="7"/>
        <v>33.405596259999996</v>
      </c>
    </row>
    <row r="6" spans="1:39" x14ac:dyDescent="0.25">
      <c r="C6" s="187" t="s">
        <v>183</v>
      </c>
      <c r="D6" s="3" t="s">
        <v>187</v>
      </c>
      <c r="E6" s="185"/>
      <c r="F6" s="185"/>
      <c r="G6" s="185">
        <f>G93</f>
        <v>1.023249826112403E-2</v>
      </c>
      <c r="H6" s="185">
        <f t="shared" ref="H6:AM6" si="8">H93</f>
        <v>1.3337112426613893E-2</v>
      </c>
      <c r="I6" s="185">
        <f t="shared" si="8"/>
        <v>1.6569756834262629E-2</v>
      </c>
      <c r="J6" s="185">
        <f t="shared" si="8"/>
        <v>2.0188972712887721E-2</v>
      </c>
      <c r="K6" s="185">
        <f t="shared" si="8"/>
        <v>2.4649616867313248E-2</v>
      </c>
      <c r="L6" s="185">
        <f t="shared" si="8"/>
        <v>3.0270837601131317E-2</v>
      </c>
      <c r="M6" s="185">
        <f t="shared" si="8"/>
        <v>3.6898265708740587E-2</v>
      </c>
      <c r="N6" s="185">
        <f t="shared" si="8"/>
        <v>4.4550069043792717E-2</v>
      </c>
      <c r="O6" s="185">
        <f t="shared" si="8"/>
        <v>5.4613412738565265E-2</v>
      </c>
      <c r="P6" s="185">
        <f t="shared" si="8"/>
        <v>6.65362632749852E-2</v>
      </c>
      <c r="Q6" s="185">
        <f t="shared" si="8"/>
        <v>7.9989056236129855E-2</v>
      </c>
      <c r="R6" s="185">
        <f t="shared" si="8"/>
        <v>9.4721260027356424E-2</v>
      </c>
      <c r="S6" s="185">
        <f t="shared" si="8"/>
        <v>0.11052474871368284</v>
      </c>
      <c r="T6" s="185">
        <f t="shared" si="8"/>
        <v>0.12719998273147637</v>
      </c>
      <c r="U6" s="185">
        <f t="shared" si="8"/>
        <v>0.14374352103422139</v>
      </c>
      <c r="V6" s="185">
        <f t="shared" si="8"/>
        <v>0.16051877013609142</v>
      </c>
      <c r="W6" s="185">
        <f t="shared" si="8"/>
        <v>0.17759107524174764</v>
      </c>
      <c r="X6" s="185">
        <f t="shared" si="8"/>
        <v>0.19405119294666182</v>
      </c>
      <c r="Y6" s="185">
        <f t="shared" si="8"/>
        <v>0.21125984617581847</v>
      </c>
      <c r="Z6" s="185">
        <f t="shared" si="8"/>
        <v>0.22879723154924481</v>
      </c>
      <c r="AA6" s="185">
        <f t="shared" si="8"/>
        <v>0.24643590222782102</v>
      </c>
      <c r="AB6" s="185">
        <f t="shared" si="8"/>
        <v>0.26404466496186135</v>
      </c>
      <c r="AC6" s="185">
        <f t="shared" si="8"/>
        <v>0.28153471427936566</v>
      </c>
      <c r="AD6" s="185">
        <f t="shared" si="8"/>
        <v>0.29871548130695658</v>
      </c>
      <c r="AE6" s="185">
        <f t="shared" si="8"/>
        <v>0.31566758663597355</v>
      </c>
      <c r="AF6" s="185">
        <f t="shared" si="8"/>
        <v>0.33240938147904803</v>
      </c>
      <c r="AG6" s="185">
        <f t="shared" si="8"/>
        <v>0.34893206676283833</v>
      </c>
      <c r="AH6" s="185">
        <f t="shared" si="8"/>
        <v>0.36521317490550897</v>
      </c>
      <c r="AI6" s="185">
        <f t="shared" si="8"/>
        <v>0.38114816838811022</v>
      </c>
      <c r="AJ6" s="185">
        <f t="shared" si="8"/>
        <v>0.39676796345727933</v>
      </c>
      <c r="AK6" s="185">
        <f t="shared" si="8"/>
        <v>0.41207404413827747</v>
      </c>
      <c r="AL6" s="185">
        <f t="shared" si="8"/>
        <v>0.42705750544087751</v>
      </c>
      <c r="AM6" s="233">
        <f t="shared" si="8"/>
        <v>0.44171359688222495</v>
      </c>
    </row>
    <row r="7" spans="1:39" x14ac:dyDescent="0.25">
      <c r="C7" s="234" t="s">
        <v>188</v>
      </c>
      <c r="D7" s="7" t="s">
        <v>211</v>
      </c>
      <c r="E7" s="235"/>
      <c r="F7" s="235"/>
      <c r="G7" s="235">
        <f>G101</f>
        <v>0.98976750156997961</v>
      </c>
      <c r="H7" s="235">
        <f t="shared" ref="H7:AM7" si="9">H101</f>
        <v>0.98666288741980412</v>
      </c>
      <c r="I7" s="235">
        <f t="shared" si="9"/>
        <v>0.98343024339734619</v>
      </c>
      <c r="J7" s="235">
        <f t="shared" si="9"/>
        <v>0.9798110273628744</v>
      </c>
      <c r="K7" s="235">
        <f t="shared" si="9"/>
        <v>0.97535038324477974</v>
      </c>
      <c r="L7" s="235">
        <f t="shared" si="9"/>
        <v>0.96972916256484099</v>
      </c>
      <c r="M7" s="235">
        <f t="shared" si="9"/>
        <v>0.96310173437524382</v>
      </c>
      <c r="N7" s="235">
        <f t="shared" si="9"/>
        <v>0.95544993087117613</v>
      </c>
      <c r="O7" s="235">
        <f t="shared" si="9"/>
        <v>0.945386587204464</v>
      </c>
      <c r="P7" s="235">
        <f t="shared" si="9"/>
        <v>0.93346373643972158</v>
      </c>
      <c r="Q7" s="235">
        <f t="shared" si="9"/>
        <v>0.92001094376387005</v>
      </c>
      <c r="R7" s="235">
        <f t="shared" si="9"/>
        <v>0.90527874011509157</v>
      </c>
      <c r="S7" s="235">
        <f t="shared" si="9"/>
        <v>0.88947525145695883</v>
      </c>
      <c r="T7" s="235">
        <f t="shared" si="9"/>
        <v>0.87280001706984944</v>
      </c>
      <c r="U7" s="235">
        <f t="shared" si="9"/>
        <v>0.85625647913621095</v>
      </c>
      <c r="V7" s="235">
        <f t="shared" si="9"/>
        <v>0.83948122977853457</v>
      </c>
      <c r="W7" s="235">
        <f t="shared" si="9"/>
        <v>0.82240892455861092</v>
      </c>
      <c r="X7" s="235">
        <f t="shared" si="9"/>
        <v>0.80594880719669093</v>
      </c>
      <c r="Y7" s="235">
        <f t="shared" si="9"/>
        <v>0.7887401538241815</v>
      </c>
      <c r="Z7" s="235">
        <f t="shared" si="9"/>
        <v>0.77120276845075519</v>
      </c>
      <c r="AA7" s="235">
        <f t="shared" si="9"/>
        <v>0.7535640978010848</v>
      </c>
      <c r="AB7" s="235">
        <f t="shared" si="9"/>
        <v>0.73595533495124876</v>
      </c>
      <c r="AC7" s="235">
        <f t="shared" si="9"/>
        <v>0.71846528574965107</v>
      </c>
      <c r="AD7" s="235">
        <f t="shared" si="9"/>
        <v>0.70128451898396171</v>
      </c>
      <c r="AE7" s="235">
        <f t="shared" si="9"/>
        <v>0.68433241365578423</v>
      </c>
      <c r="AF7" s="235">
        <f t="shared" si="9"/>
        <v>0.66759061852095192</v>
      </c>
      <c r="AG7" s="235">
        <f t="shared" si="9"/>
        <v>0.65106793323716172</v>
      </c>
      <c r="AH7" s="235">
        <f t="shared" si="9"/>
        <v>0.6347868253888822</v>
      </c>
      <c r="AI7" s="235">
        <f t="shared" si="9"/>
        <v>0.61885183161188984</v>
      </c>
      <c r="AJ7" s="235">
        <f t="shared" si="9"/>
        <v>0.60323203654272062</v>
      </c>
      <c r="AK7" s="235">
        <f t="shared" si="9"/>
        <v>0.58792595586172258</v>
      </c>
      <c r="AL7" s="235">
        <f t="shared" si="9"/>
        <v>0.57294249455912238</v>
      </c>
      <c r="AM7" s="236">
        <f t="shared" si="9"/>
        <v>0.55828640311777511</v>
      </c>
    </row>
    <row r="8" spans="1:39" x14ac:dyDescent="0.25">
      <c r="C8" s="182" t="s">
        <v>180</v>
      </c>
      <c r="E8" s="183"/>
      <c r="F8" s="183"/>
      <c r="G8" s="183">
        <f>SUM(G6:G7)</f>
        <v>0.99999999983110366</v>
      </c>
      <c r="H8" s="183">
        <f t="shared" ref="H8:AM8" si="10">SUM(H6:H7)</f>
        <v>0.99999999984641796</v>
      </c>
      <c r="I8" s="183">
        <f t="shared" si="10"/>
        <v>1.0000000002316087</v>
      </c>
      <c r="J8" s="183">
        <f t="shared" si="10"/>
        <v>1.0000000000757621</v>
      </c>
      <c r="K8" s="183">
        <f t="shared" si="10"/>
        <v>1.000000000112093</v>
      </c>
      <c r="L8" s="183">
        <f t="shared" si="10"/>
        <v>1.0000000001659723</v>
      </c>
      <c r="M8" s="183">
        <f t="shared" si="10"/>
        <v>1.0000000000839844</v>
      </c>
      <c r="N8" s="183">
        <f t="shared" si="10"/>
        <v>0.99999999991496891</v>
      </c>
      <c r="O8" s="183">
        <f t="shared" si="10"/>
        <v>0.99999999994302924</v>
      </c>
      <c r="P8" s="183">
        <f t="shared" si="10"/>
        <v>0.99999999971470677</v>
      </c>
      <c r="Q8" s="183">
        <f t="shared" si="10"/>
        <v>0.99999999999999989</v>
      </c>
      <c r="R8" s="183">
        <f t="shared" si="10"/>
        <v>1.0000000001424481</v>
      </c>
      <c r="S8" s="183">
        <f t="shared" si="10"/>
        <v>1.0000000001706417</v>
      </c>
      <c r="T8" s="183">
        <f t="shared" si="10"/>
        <v>0.99999999980132581</v>
      </c>
      <c r="U8" s="183">
        <f t="shared" si="10"/>
        <v>1.0000000001704323</v>
      </c>
      <c r="V8" s="183">
        <f t="shared" si="10"/>
        <v>0.99999999991462596</v>
      </c>
      <c r="W8" s="183">
        <f t="shared" si="10"/>
        <v>0.99999999980035859</v>
      </c>
      <c r="X8" s="183">
        <f t="shared" si="10"/>
        <v>1.0000000001433527</v>
      </c>
      <c r="Y8" s="183">
        <f t="shared" si="10"/>
        <v>1</v>
      </c>
      <c r="Z8" s="183">
        <f t="shared" si="10"/>
        <v>1</v>
      </c>
      <c r="AA8" s="183">
        <f t="shared" si="10"/>
        <v>1.0000000000289058</v>
      </c>
      <c r="AB8" s="183">
        <f t="shared" si="10"/>
        <v>0.99999999991311017</v>
      </c>
      <c r="AC8" s="183">
        <f t="shared" si="10"/>
        <v>1.0000000000290168</v>
      </c>
      <c r="AD8" s="183">
        <f t="shared" si="10"/>
        <v>1.0000000002909184</v>
      </c>
      <c r="AE8" s="183">
        <f t="shared" si="10"/>
        <v>1.0000000002917577</v>
      </c>
      <c r="AF8" s="183">
        <f t="shared" si="10"/>
        <v>1</v>
      </c>
      <c r="AG8" s="183">
        <f t="shared" si="10"/>
        <v>1</v>
      </c>
      <c r="AH8" s="183">
        <f t="shared" si="10"/>
        <v>1.0000000002943912</v>
      </c>
      <c r="AI8" s="183">
        <f t="shared" si="10"/>
        <v>1</v>
      </c>
      <c r="AJ8" s="183">
        <f t="shared" si="10"/>
        <v>1</v>
      </c>
      <c r="AK8" s="183">
        <f t="shared" si="10"/>
        <v>1</v>
      </c>
      <c r="AL8" s="183">
        <f t="shared" si="10"/>
        <v>0.99999999999999989</v>
      </c>
      <c r="AM8" s="183">
        <f t="shared" si="10"/>
        <v>1</v>
      </c>
    </row>
    <row r="12" spans="1:39" x14ac:dyDescent="0.25">
      <c r="C12" s="186"/>
      <c r="E12" s="26"/>
      <c r="F12" s="26"/>
      <c r="G12" s="26"/>
      <c r="H12" s="26"/>
      <c r="I12" s="26">
        <v>2020</v>
      </c>
      <c r="J12" s="118">
        <v>2030</v>
      </c>
      <c r="K12" s="118">
        <v>2050</v>
      </c>
    </row>
    <row r="13" spans="1:39" x14ac:dyDescent="0.25">
      <c r="C13" s="187" t="s">
        <v>183</v>
      </c>
      <c r="E13" s="167"/>
      <c r="F13" s="167"/>
      <c r="G13" s="167"/>
      <c r="H13" s="167"/>
      <c r="I13" s="167">
        <f>I93</f>
        <v>1.6569756834262629E-2</v>
      </c>
      <c r="J13" s="168">
        <f>S93</f>
        <v>0.11052474871368284</v>
      </c>
      <c r="K13" s="168">
        <f>AM93</f>
        <v>0.44171359688222495</v>
      </c>
    </row>
    <row r="14" spans="1:39" x14ac:dyDescent="0.25">
      <c r="C14" s="188" t="s">
        <v>169</v>
      </c>
      <c r="E14" s="189"/>
      <c r="F14" s="189"/>
      <c r="G14" s="189"/>
      <c r="H14" s="189"/>
      <c r="I14" s="189">
        <f>I93</f>
        <v>1.6569756834262629E-2</v>
      </c>
      <c r="J14" s="189">
        <f>S93</f>
        <v>0.11052474871368284</v>
      </c>
      <c r="K14" s="189">
        <f>AM93</f>
        <v>0.44171359688222495</v>
      </c>
    </row>
    <row r="15" spans="1:39" x14ac:dyDescent="0.25">
      <c r="C15" s="187" t="s">
        <v>184</v>
      </c>
      <c r="E15" s="167"/>
      <c r="F15" s="167"/>
      <c r="G15" s="167"/>
      <c r="H15" s="167"/>
      <c r="I15" s="167">
        <f>I101</f>
        <v>0.98343024339734619</v>
      </c>
      <c r="J15" s="167">
        <f>S101</f>
        <v>0.88947525145695883</v>
      </c>
      <c r="K15" s="168">
        <f>AM101</f>
        <v>0.55828640311777511</v>
      </c>
    </row>
    <row r="16" spans="1:39" x14ac:dyDescent="0.25">
      <c r="C16" s="188" t="s">
        <v>166</v>
      </c>
      <c r="E16" s="190"/>
      <c r="F16" s="190"/>
      <c r="G16" s="190"/>
      <c r="H16" s="190"/>
      <c r="I16" s="190">
        <f>I102+I103</f>
        <v>0.14761566940179741</v>
      </c>
      <c r="J16" s="190">
        <f>S102+S103</f>
        <v>0.18119799760021785</v>
      </c>
      <c r="K16" s="190">
        <f>AM102+AM103</f>
        <v>0.16179380562267504</v>
      </c>
    </row>
    <row r="17" spans="1:39" x14ac:dyDescent="0.25">
      <c r="C17" s="191" t="s">
        <v>167</v>
      </c>
      <c r="E17" s="189"/>
      <c r="F17" s="189"/>
      <c r="G17" s="189"/>
      <c r="H17" s="189"/>
      <c r="I17" s="189">
        <f>I104+I105+I106</f>
        <v>0.71572737176997614</v>
      </c>
      <c r="J17" s="189">
        <f>S104+S105+S106</f>
        <v>0.63434135739330044</v>
      </c>
      <c r="K17" s="189">
        <f>AM104+AM105+AM106</f>
        <v>0.37215147325138631</v>
      </c>
    </row>
    <row r="18" spans="1:39" x14ac:dyDescent="0.25">
      <c r="C18" s="191" t="s">
        <v>168</v>
      </c>
      <c r="E18" s="189"/>
      <c r="F18" s="189"/>
      <c r="G18" s="189"/>
      <c r="H18" s="189"/>
      <c r="I18" s="189">
        <f>I107+I108</f>
        <v>0.12008720196703268</v>
      </c>
      <c r="J18" s="189">
        <f>S107+S108</f>
        <v>7.3935896366743512E-2</v>
      </c>
      <c r="K18" s="189">
        <f>AM107+AM108</f>
        <v>2.4341124219765684E-2</v>
      </c>
    </row>
    <row r="19" spans="1:39" x14ac:dyDescent="0.25">
      <c r="C19" s="192" t="s">
        <v>180</v>
      </c>
      <c r="E19" s="193"/>
      <c r="F19" s="193"/>
      <c r="G19" s="193"/>
      <c r="H19" s="193"/>
      <c r="I19" s="193">
        <f>SUM(I16:I18)</f>
        <v>0.98343024313880623</v>
      </c>
      <c r="J19" s="193">
        <f>SUM(J16:J18)</f>
        <v>0.88947525136026173</v>
      </c>
      <c r="K19" s="193">
        <f>SUM(K16:K18)</f>
        <v>0.55828640309382693</v>
      </c>
    </row>
    <row r="23" spans="1:39" ht="23.25" x14ac:dyDescent="0.35">
      <c r="B23" s="1"/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</row>
    <row r="24" spans="1:39" ht="23.25" x14ac:dyDescent="0.35">
      <c r="A24" s="15" t="s">
        <v>189</v>
      </c>
      <c r="C24" s="15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 spans="1:39" x14ac:dyDescent="0.25">
      <c r="C25" s="12"/>
      <c r="D25" s="12"/>
      <c r="E25" s="117">
        <v>2006</v>
      </c>
      <c r="F25" s="117">
        <v>2015</v>
      </c>
      <c r="G25" s="117">
        <v>2018</v>
      </c>
      <c r="H25" s="117">
        <v>2019</v>
      </c>
      <c r="I25" s="117">
        <v>2020</v>
      </c>
      <c r="J25" s="26">
        <v>2021</v>
      </c>
      <c r="K25" s="4">
        <v>2022</v>
      </c>
      <c r="L25" s="4">
        <v>2023</v>
      </c>
      <c r="M25" s="4">
        <v>2024</v>
      </c>
      <c r="N25" s="117">
        <v>2025</v>
      </c>
      <c r="O25" s="26">
        <v>2026</v>
      </c>
      <c r="P25" s="4">
        <v>2027</v>
      </c>
      <c r="Q25" s="4">
        <v>2028</v>
      </c>
      <c r="R25" s="4">
        <v>2029</v>
      </c>
      <c r="S25" s="117">
        <v>2030</v>
      </c>
      <c r="T25" s="4">
        <v>2031</v>
      </c>
      <c r="U25" s="117">
        <v>2032</v>
      </c>
      <c r="V25" s="4">
        <v>2033</v>
      </c>
      <c r="W25" s="117">
        <v>2034</v>
      </c>
      <c r="X25" s="4">
        <v>2035</v>
      </c>
      <c r="Y25" s="117">
        <v>2036</v>
      </c>
      <c r="Z25" s="4">
        <v>2037</v>
      </c>
      <c r="AA25" s="117">
        <v>2038</v>
      </c>
      <c r="AB25" s="4">
        <v>2039</v>
      </c>
      <c r="AC25" s="118">
        <v>2040</v>
      </c>
      <c r="AD25" s="4"/>
      <c r="AE25" s="4"/>
      <c r="AF25" s="4"/>
      <c r="AG25" s="4"/>
      <c r="AH25" s="4">
        <v>2045</v>
      </c>
      <c r="AI25" s="4"/>
      <c r="AJ25" s="4"/>
      <c r="AK25" s="4"/>
      <c r="AL25" s="4"/>
      <c r="AM25" s="118">
        <v>2050</v>
      </c>
    </row>
    <row r="26" spans="1:39" x14ac:dyDescent="0.25">
      <c r="A26" s="181" t="str">
        <f>Résultats!B1</f>
        <v>TEND</v>
      </c>
      <c r="B26" s="23" t="s">
        <v>190</v>
      </c>
      <c r="C26" s="74" t="s">
        <v>161</v>
      </c>
      <c r="D26" s="74" t="s">
        <v>64</v>
      </c>
      <c r="E26" s="75">
        <f>VLOOKUP($D26,Résultats!$B$2:$AZ$251,E$2,FALSE)</f>
        <v>2373</v>
      </c>
      <c r="F26" s="75">
        <f>VLOOKUP($D26,Résultats!$B$2:$AZ$251,F$2,FALSE)</f>
        <v>1940.3869999999999</v>
      </c>
      <c r="G26" s="75">
        <f>VLOOKUP($D26,Résultats!$B$2:$AZ$251,G$2,FALSE)</f>
        <v>2203.7420000000002</v>
      </c>
      <c r="H26" s="75">
        <f>VLOOKUP($D26,Résultats!$B$2:$AZ$251,H$2,FALSE)</f>
        <v>2240.3020000000001</v>
      </c>
      <c r="I26" s="75">
        <f>VLOOKUP($D26,Résultats!$B$2:$AZ$251,I$2,FALSE)</f>
        <v>1873.511708</v>
      </c>
      <c r="J26" s="75">
        <f>VLOOKUP($D26,Résultats!$B$2:$AZ$251,J$2,FALSE)</f>
        <v>1682.7712779999999</v>
      </c>
      <c r="K26" s="75">
        <f>VLOOKUP($D26,Résultats!$B$2:$AZ$251,K$2,FALSE)</f>
        <v>1672.2160040000001</v>
      </c>
      <c r="L26" s="75">
        <f>VLOOKUP($D26,Résultats!$B$2:$AZ$251,L$2,FALSE)</f>
        <v>1725.425968</v>
      </c>
      <c r="M26" s="75">
        <f>VLOOKUP($D26,Résultats!$B$2:$AZ$251,M$2,FALSE)</f>
        <v>1696.7812650000001</v>
      </c>
      <c r="N26" s="75">
        <f>VLOOKUP($D26,Résultats!$B$2:$AZ$251,N$2,FALSE)</f>
        <v>1661.5661869999999</v>
      </c>
      <c r="O26" s="75">
        <f>VLOOKUP($D26,Résultats!$B$2:$AZ$251,O$2,FALSE)</f>
        <v>1899.8390919999999</v>
      </c>
      <c r="P26" s="75">
        <f>VLOOKUP($D26,Résultats!$B$2:$AZ$251,P$2,FALSE)</f>
        <v>2010.9823690000001</v>
      </c>
      <c r="Q26" s="75">
        <f>VLOOKUP($D26,Résultats!$B$2:$AZ$251,Q$2,FALSE)</f>
        <v>2069.6721790000001</v>
      </c>
      <c r="R26" s="75">
        <f>VLOOKUP($D26,Résultats!$B$2:$AZ$251,R$2,FALSE)</f>
        <v>2103.4305220000001</v>
      </c>
      <c r="S26" s="75">
        <f>VLOOKUP($D26,Résultats!$B$2:$AZ$251,S$2,FALSE)</f>
        <v>2125.5743630000002</v>
      </c>
      <c r="T26" s="75">
        <f>VLOOKUP($D26,Résultats!$B$2:$AZ$251,T$2,FALSE)</f>
        <v>2140.50281</v>
      </c>
      <c r="U26" s="75">
        <f>VLOOKUP($D26,Résultats!$B$2:$AZ$251,U$2,FALSE)</f>
        <v>2043.5459450000001</v>
      </c>
      <c r="V26" s="75">
        <f>VLOOKUP($D26,Résultats!$B$2:$AZ$251,V$2,FALSE)</f>
        <v>2005.8330599999999</v>
      </c>
      <c r="W26" s="75">
        <f>VLOOKUP($D26,Résultats!$B$2:$AZ$251,W$2,FALSE)</f>
        <v>1990.3514170000001</v>
      </c>
      <c r="X26" s="75">
        <f>VLOOKUP($D26,Résultats!$B$2:$AZ$251,X$2,FALSE)</f>
        <v>1878.6347780000001</v>
      </c>
      <c r="Y26" s="75">
        <f>VLOOKUP($D26,Résultats!$B$2:$AZ$251,Y$2,FALSE)</f>
        <v>1933.2146519999999</v>
      </c>
      <c r="Z26" s="75">
        <f>VLOOKUP($D26,Résultats!$B$2:$AZ$251,Z$2,FALSE)</f>
        <v>1955.3128879999999</v>
      </c>
      <c r="AA26" s="75">
        <f>VLOOKUP($D26,Résultats!$B$2:$AZ$251,AA$2,FALSE)</f>
        <v>1963.5312289999999</v>
      </c>
      <c r="AB26" s="75">
        <f>VLOOKUP($D26,Résultats!$B$2:$AZ$251,AB$2,FALSE)</f>
        <v>1966.373605</v>
      </c>
      <c r="AC26" s="75">
        <f>VLOOKUP($D26,Résultats!$B$2:$AZ$251,AC$2,FALSE)</f>
        <v>1966.92182</v>
      </c>
      <c r="AD26" s="75">
        <f>VLOOKUP($D26,Résultats!$B$2:$AZ$251,AD$2,FALSE)</f>
        <v>1950.672982</v>
      </c>
      <c r="AE26" s="75">
        <f>VLOOKUP($D26,Résultats!$B$2:$AZ$251,AE$2,FALSE)</f>
        <v>1947.171206</v>
      </c>
      <c r="AF26" s="75">
        <f>VLOOKUP($D26,Résultats!$B$2:$AZ$251,AF$2,FALSE)</f>
        <v>1949.9792219999999</v>
      </c>
      <c r="AG26" s="75">
        <f>VLOOKUP($D26,Résultats!$B$2:$AZ$251,AG$2,FALSE)</f>
        <v>1955.9805329999999</v>
      </c>
      <c r="AH26" s="75">
        <f>VLOOKUP($D26,Résultats!$B$2:$AZ$251,AH$2,FALSE)</f>
        <v>1963.2610380000001</v>
      </c>
      <c r="AI26" s="75">
        <f>VLOOKUP($D26,Résultats!$B$2:$AZ$251,AI$2,FALSE)</f>
        <v>1960.645839</v>
      </c>
      <c r="AJ26" s="75">
        <f>VLOOKUP($D26,Résultats!$B$2:$AZ$251,AJ$2,FALSE)</f>
        <v>1963.76223</v>
      </c>
      <c r="AK26" s="75">
        <f>VLOOKUP($D26,Résultats!$B$2:$AZ$251,AK$2,FALSE)</f>
        <v>1969.224166</v>
      </c>
      <c r="AL26" s="75">
        <f>VLOOKUP($D26,Résultats!$B$2:$AZ$251,AL$2,FALSE)</f>
        <v>1975.5611039999999</v>
      </c>
      <c r="AM26" s="75">
        <f>VLOOKUP($D26,Résultats!$B$2:$AZ$251,AM$2,FALSE)</f>
        <v>1983.088608</v>
      </c>
    </row>
    <row r="27" spans="1:39" x14ac:dyDescent="0.25">
      <c r="C27" s="76" t="s">
        <v>118</v>
      </c>
      <c r="D27" s="76" t="s">
        <v>73</v>
      </c>
      <c r="E27" s="77">
        <f>VLOOKUP($D27,Résultats!$B$2:$AZ$251,E$2,FALSE)</f>
        <v>2.1814515330000002</v>
      </c>
      <c r="F27" s="77">
        <f>VLOOKUP($D27,Résultats!$B$2:$AZ$251,F$2,FALSE)</f>
        <v>44.357182160000001</v>
      </c>
      <c r="G27" s="77">
        <f>VLOOKUP($D27,Résultats!$B$2:$AZ$251,G$2,FALSE)</f>
        <v>107.2252111</v>
      </c>
      <c r="H27" s="77">
        <f>VLOOKUP($D27,Résultats!$B$2:$AZ$251,H$2,FALSE)</f>
        <v>138.14774120000001</v>
      </c>
      <c r="I27" s="77">
        <f>VLOOKUP($D27,Résultats!$B$2:$AZ$251,I$2,FALSE)</f>
        <v>145.02039300000001</v>
      </c>
      <c r="J27" s="77">
        <f>VLOOKUP($D27,Résultats!$B$2:$AZ$251,J$2,FALSE)</f>
        <v>161.64122710000001</v>
      </c>
      <c r="K27" s="77">
        <f>VLOOKUP($D27,Résultats!$B$2:$AZ$251,K$2,FALSE)</f>
        <v>196.9162709</v>
      </c>
      <c r="L27" s="77">
        <f>VLOOKUP($D27,Résultats!$B$2:$AZ$251,L$2,FALSE)</f>
        <v>245.74170129999999</v>
      </c>
      <c r="M27" s="77">
        <f>VLOOKUP($D27,Résultats!$B$2:$AZ$251,M$2,FALSE)</f>
        <v>288.10064620000003</v>
      </c>
      <c r="N27" s="77">
        <f>VLOOKUP($D27,Résultats!$B$2:$AZ$251,N$2,FALSE)</f>
        <v>331.27395239999998</v>
      </c>
      <c r="O27" s="77">
        <f>VLOOKUP($D27,Résultats!$B$2:$AZ$251,O$2,FALSE)</f>
        <v>437.9187225</v>
      </c>
      <c r="P27" s="77">
        <f>VLOOKUP($D27,Résultats!$B$2:$AZ$251,P$2,FALSE)</f>
        <v>527.74213020000002</v>
      </c>
      <c r="Q27" s="77">
        <f>VLOOKUP($D27,Résultats!$B$2:$AZ$251,Q$2,FALSE)</f>
        <v>609.35584559999995</v>
      </c>
      <c r="R27" s="77">
        <f>VLOOKUP($D27,Résultats!$B$2:$AZ$251,R$2,FALSE)</f>
        <v>685.360097</v>
      </c>
      <c r="S27" s="77">
        <f>VLOOKUP($D27,Résultats!$B$2:$AZ$251,S$2,FALSE)</f>
        <v>757.00987199999997</v>
      </c>
      <c r="T27" s="77">
        <f>VLOOKUP($D27,Résultats!$B$2:$AZ$251,T$2,FALSE)</f>
        <v>824.10681580000005</v>
      </c>
      <c r="U27" s="77">
        <f>VLOOKUP($D27,Résultats!$B$2:$AZ$251,U$2,FALSE)</f>
        <v>842.34711819999995</v>
      </c>
      <c r="V27" s="77">
        <f>VLOOKUP($D27,Résultats!$B$2:$AZ$251,V$2,FALSE)</f>
        <v>877.8001041</v>
      </c>
      <c r="W27" s="77">
        <f>VLOOKUP($D27,Résultats!$B$2:$AZ$251,W$2,FALSE)</f>
        <v>918.0926561</v>
      </c>
      <c r="X27" s="77">
        <f>VLOOKUP($D27,Résultats!$B$2:$AZ$251,X$2,FALSE)</f>
        <v>907.74082650000003</v>
      </c>
      <c r="Y27" s="77">
        <f>VLOOKUP($D27,Résultats!$B$2:$AZ$251,Y$2,FALSE)</f>
        <v>973.32377059999999</v>
      </c>
      <c r="Z27" s="77">
        <f>VLOOKUP($D27,Résultats!$B$2:$AZ$251,Z$2,FALSE)</f>
        <v>1021.118927</v>
      </c>
      <c r="AA27" s="77">
        <f>VLOOKUP($D27,Résultats!$B$2:$AZ$251,AA$2,FALSE)</f>
        <v>1059.4624690000001</v>
      </c>
      <c r="AB27" s="77">
        <f>VLOOKUP($D27,Résultats!$B$2:$AZ$251,AB$2,FALSE)</f>
        <v>1092.5537919999999</v>
      </c>
      <c r="AC27" s="77">
        <f>VLOOKUP($D27,Résultats!$B$2:$AZ$251,AC$2,FALSE)</f>
        <v>1122.10499</v>
      </c>
      <c r="AD27" s="77">
        <f>VLOOKUP($D27,Résultats!$B$2:$AZ$251,AD$2,FALSE)</f>
        <v>1139.7523920000001</v>
      </c>
      <c r="AE27" s="77">
        <f>VLOOKUP($D27,Résultats!$B$2:$AZ$251,AE$2,FALSE)</f>
        <v>1162.6839359999999</v>
      </c>
      <c r="AF27" s="77">
        <f>VLOOKUP($D27,Résultats!$B$2:$AZ$251,AF$2,FALSE)</f>
        <v>1187.655953</v>
      </c>
      <c r="AG27" s="77">
        <f>VLOOKUP($D27,Résultats!$B$2:$AZ$251,AG$2,FALSE)</f>
        <v>1213.1140499999999</v>
      </c>
      <c r="AH27" s="77">
        <f>VLOOKUP($D27,Résultats!$B$2:$AZ$251,AH$2,FALSE)</f>
        <v>1238.0880219999999</v>
      </c>
      <c r="AI27" s="77">
        <f>VLOOKUP($D27,Résultats!$B$2:$AZ$251,AI$2,FALSE)</f>
        <v>1255.5776410000001</v>
      </c>
      <c r="AJ27" s="77">
        <f>VLOOKUP($D27,Résultats!$B$2:$AZ$251,AJ$2,FALSE)</f>
        <v>1275.565049</v>
      </c>
      <c r="AK27" s="77">
        <f>VLOOKUP($D27,Résultats!$B$2:$AZ$251,AK$2,FALSE)</f>
        <v>1296.078352</v>
      </c>
      <c r="AL27" s="77">
        <f>VLOOKUP($D27,Résultats!$B$2:$AZ$251,AL$2,FALSE)</f>
        <v>1316.2832410000001</v>
      </c>
      <c r="AM27" s="77">
        <f>VLOOKUP($D27,Résultats!$B$2:$AZ$251,AM$2,FALSE)</f>
        <v>1336.4883460000001</v>
      </c>
    </row>
    <row r="28" spans="1:39" x14ac:dyDescent="0.25">
      <c r="C28" s="56" t="s">
        <v>27</v>
      </c>
      <c r="D28" s="78" t="s">
        <v>74</v>
      </c>
      <c r="E28" s="31">
        <f>VLOOKUP($D28,Résultats!$B$2:$AZ$251,E$2,FALSE)</f>
        <v>6.4968774199999999E-3</v>
      </c>
      <c r="F28" s="31">
        <f>VLOOKUP($D28,Résultats!$B$2:$AZ$251,F$2,FALSE)</f>
        <v>0.77700234800000001</v>
      </c>
      <c r="G28" s="31">
        <f>VLOOKUP($D28,Résultats!$B$2:$AZ$251,G$2,FALSE)</f>
        <v>1.476323399</v>
      </c>
      <c r="H28" s="31">
        <f>VLOOKUP($D28,Résultats!$B$2:$AZ$251,H$2,FALSE)</f>
        <v>2.1404573349999998</v>
      </c>
      <c r="I28" s="31">
        <f>VLOOKUP($D28,Résultats!$B$2:$AZ$251,I$2,FALSE)</f>
        <v>2.4959395849999999</v>
      </c>
      <c r="J28" s="31">
        <f>VLOOKUP($D28,Résultats!$B$2:$AZ$251,J$2,FALSE)</f>
        <v>3.0917951050000001</v>
      </c>
      <c r="K28" s="31">
        <f>VLOOKUP($D28,Résultats!$B$2:$AZ$251,K$2,FALSE)</f>
        <v>6.0983960250000004</v>
      </c>
      <c r="L28" s="31">
        <f>VLOOKUP($D28,Résultats!$B$2:$AZ$251,L$2,FALSE)</f>
        <v>9.5555471609999998</v>
      </c>
      <c r="M28" s="31">
        <f>VLOOKUP($D28,Résultats!$B$2:$AZ$251,M$2,FALSE)</f>
        <v>11.92136532</v>
      </c>
      <c r="N28" s="31">
        <f>VLOOKUP($D28,Résultats!$B$2:$AZ$251,N$2,FALSE)</f>
        <v>14.576812110000001</v>
      </c>
      <c r="O28" s="31">
        <f>VLOOKUP($D28,Résultats!$B$2:$AZ$251,O$2,FALSE)</f>
        <v>20.448721070000001</v>
      </c>
      <c r="P28" s="31">
        <f>VLOOKUP($D28,Résultats!$B$2:$AZ$251,P$2,FALSE)</f>
        <v>26.067688799999999</v>
      </c>
      <c r="Q28" s="31">
        <f>VLOOKUP($D28,Résultats!$B$2:$AZ$251,Q$2,FALSE)</f>
        <v>31.739100440000001</v>
      </c>
      <c r="R28" s="31">
        <f>VLOOKUP($D28,Résultats!$B$2:$AZ$251,R$2,FALSE)</f>
        <v>37.537727760000003</v>
      </c>
      <c r="S28" s="31">
        <f>VLOOKUP($D28,Résultats!$B$2:$AZ$251,S$2,FALSE)</f>
        <v>43.493020379999997</v>
      </c>
      <c r="T28" s="31">
        <f>VLOOKUP($D28,Résultats!$B$2:$AZ$251,T$2,FALSE)</f>
        <v>49.392630699999998</v>
      </c>
      <c r="U28" s="31">
        <f>VLOOKUP($D28,Résultats!$B$2:$AZ$251,U$2,FALSE)</f>
        <v>52.475865980000002</v>
      </c>
      <c r="V28" s="31">
        <f>VLOOKUP($D28,Résultats!$B$2:$AZ$251,V$2,FALSE)</f>
        <v>56.716760819999998</v>
      </c>
      <c r="W28" s="31">
        <f>VLOOKUP($D28,Résultats!$B$2:$AZ$251,W$2,FALSE)</f>
        <v>61.423230539999999</v>
      </c>
      <c r="X28" s="31">
        <f>VLOOKUP($D28,Résultats!$B$2:$AZ$251,X$2,FALSE)</f>
        <v>62.789953269999998</v>
      </c>
      <c r="Y28" s="31">
        <f>VLOOKUP($D28,Résultats!$B$2:$AZ$251,Y$2,FALSE)</f>
        <v>69.550446649999998</v>
      </c>
      <c r="Z28" s="31">
        <f>VLOOKUP($D28,Résultats!$B$2:$AZ$251,Z$2,FALSE)</f>
        <v>75.296785040000003</v>
      </c>
      <c r="AA28" s="31">
        <f>VLOOKUP($D28,Résultats!$B$2:$AZ$251,AA$2,FALSE)</f>
        <v>80.551193369999893</v>
      </c>
      <c r="AB28" s="31">
        <f>VLOOKUP($D28,Résultats!$B$2:$AZ$251,AB$2,FALSE)</f>
        <v>85.587615080000006</v>
      </c>
      <c r="AC28" s="31">
        <f>VLOOKUP($D28,Résultats!$B$2:$AZ$251,AC$2,FALSE)</f>
        <v>90.51599032</v>
      </c>
      <c r="AD28" s="31">
        <f>VLOOKUP($D28,Résultats!$B$2:$AZ$251,AD$2,FALSE)</f>
        <v>95.458815979999997</v>
      </c>
      <c r="AE28" s="31">
        <f>VLOOKUP($D28,Résultats!$B$2:$AZ$251,AE$2,FALSE)</f>
        <v>101.03028639999999</v>
      </c>
      <c r="AF28" s="31">
        <f>VLOOKUP($D28,Résultats!$B$2:$AZ$251,AF$2,FALSE)</f>
        <v>106.99568499999999</v>
      </c>
      <c r="AG28" s="31">
        <f>VLOOKUP($D28,Résultats!$B$2:$AZ$251,AG$2,FALSE)</f>
        <v>113.2386643</v>
      </c>
      <c r="AH28" s="31">
        <f>VLOOKUP($D28,Résultats!$B$2:$AZ$251,AH$2,FALSE)</f>
        <v>119.6794459</v>
      </c>
      <c r="AI28" s="31">
        <f>VLOOKUP($D28,Résultats!$B$2:$AZ$251,AI$2,FALSE)</f>
        <v>125.6226578</v>
      </c>
      <c r="AJ28" s="31">
        <f>VLOOKUP($D28,Résultats!$B$2:$AZ$251,AJ$2,FALSE)</f>
        <v>132.0370087</v>
      </c>
      <c r="AK28" s="31">
        <f>VLOOKUP($D28,Résultats!$B$2:$AZ$251,AK$2,FALSE)</f>
        <v>138.7464118</v>
      </c>
      <c r="AL28" s="31">
        <f>VLOOKUP($D28,Résultats!$B$2:$AZ$251,AL$2,FALSE)</f>
        <v>145.67340179999999</v>
      </c>
      <c r="AM28" s="31">
        <f>VLOOKUP($D28,Résultats!$B$2:$AZ$251,AM$2,FALSE)</f>
        <v>152.86088570000001</v>
      </c>
    </row>
    <row r="29" spans="1:39" x14ac:dyDescent="0.25">
      <c r="C29" s="56" t="s">
        <v>28</v>
      </c>
      <c r="D29" s="78" t="s">
        <v>75</v>
      </c>
      <c r="E29" s="31">
        <f>VLOOKUP($D29,Résultats!$B$2:$AZ$251,E$2,FALSE)</f>
        <v>1.4892842099999999E-2</v>
      </c>
      <c r="F29" s="31">
        <f>VLOOKUP($D29,Résultats!$B$2:$AZ$251,F$2,FALSE)</f>
        <v>0.73297229620000004</v>
      </c>
      <c r="G29" s="31">
        <f>VLOOKUP($D29,Résultats!$B$2:$AZ$251,G$2,FALSE)</f>
        <v>1.5097505010000001</v>
      </c>
      <c r="H29" s="31">
        <f>VLOOKUP($D29,Résultats!$B$2:$AZ$251,H$2,FALSE)</f>
        <v>2.1012064050000001</v>
      </c>
      <c r="I29" s="31">
        <f>VLOOKUP($D29,Résultats!$B$2:$AZ$251,I$2,FALSE)</f>
        <v>2.3676302749999998</v>
      </c>
      <c r="J29" s="31">
        <f>VLOOKUP($D29,Résultats!$B$2:$AZ$251,J$2,FALSE)</f>
        <v>2.8389203890000001</v>
      </c>
      <c r="K29" s="31">
        <f>VLOOKUP($D29,Résultats!$B$2:$AZ$251,K$2,FALSE)</f>
        <v>4.9199763870000002</v>
      </c>
      <c r="L29" s="31">
        <f>VLOOKUP($D29,Résultats!$B$2:$AZ$251,L$2,FALSE)</f>
        <v>7.3052408949999998</v>
      </c>
      <c r="M29" s="31">
        <f>VLOOKUP($D29,Résultats!$B$2:$AZ$251,M$2,FALSE)</f>
        <v>8.9842963999999998</v>
      </c>
      <c r="N29" s="31">
        <f>VLOOKUP($D29,Résultats!$B$2:$AZ$251,N$2,FALSE)</f>
        <v>10.83175217</v>
      </c>
      <c r="O29" s="31">
        <f>VLOOKUP($D29,Résultats!$B$2:$AZ$251,O$2,FALSE)</f>
        <v>14.98957959</v>
      </c>
      <c r="P29" s="31">
        <f>VLOOKUP($D29,Résultats!$B$2:$AZ$251,P$2,FALSE)</f>
        <v>18.863151290000001</v>
      </c>
      <c r="Q29" s="31">
        <f>VLOOKUP($D29,Résultats!$B$2:$AZ$251,Q$2,FALSE)</f>
        <v>22.686902610000001</v>
      </c>
      <c r="R29" s="31">
        <f>VLOOKUP($D29,Résultats!$B$2:$AZ$251,R$2,FALSE)</f>
        <v>26.518750619999999</v>
      </c>
      <c r="S29" s="31">
        <f>VLOOKUP($D29,Résultats!$B$2:$AZ$251,S$2,FALSE)</f>
        <v>30.380844280000002</v>
      </c>
      <c r="T29" s="31">
        <f>VLOOKUP($D29,Résultats!$B$2:$AZ$251,T$2,FALSE)</f>
        <v>34.15462505</v>
      </c>
      <c r="U29" s="31">
        <f>VLOOKUP($D29,Résultats!$B$2:$AZ$251,U$2,FALSE)</f>
        <v>35.947962619999998</v>
      </c>
      <c r="V29" s="31">
        <f>VLOOKUP($D29,Résultats!$B$2:$AZ$251,V$2,FALSE)</f>
        <v>38.505776640000001</v>
      </c>
      <c r="W29" s="31">
        <f>VLOOKUP($D29,Résultats!$B$2:$AZ$251,W$2,FALSE)</f>
        <v>41.339569910000002</v>
      </c>
      <c r="X29" s="31">
        <f>VLOOKUP($D29,Résultats!$B$2:$AZ$251,X$2,FALSE)</f>
        <v>41.90307172</v>
      </c>
      <c r="Y29" s="31">
        <f>VLOOKUP($D29,Résultats!$B$2:$AZ$251,Y$2,FALSE)</f>
        <v>46.026816340000003</v>
      </c>
      <c r="Z29" s="31">
        <f>VLOOKUP($D29,Résultats!$B$2:$AZ$251,Z$2,FALSE)</f>
        <v>49.419537869999999</v>
      </c>
      <c r="AA29" s="31">
        <f>VLOOKUP($D29,Résultats!$B$2:$AZ$251,AA$2,FALSE)</f>
        <v>52.437206590000002</v>
      </c>
      <c r="AB29" s="31">
        <f>VLOOKUP($D29,Résultats!$B$2:$AZ$251,AB$2,FALSE)</f>
        <v>55.263727029999998</v>
      </c>
      <c r="AC29" s="31">
        <f>VLOOKUP($D29,Résultats!$B$2:$AZ$251,AC$2,FALSE)</f>
        <v>57.97216598</v>
      </c>
      <c r="AD29" s="31">
        <f>VLOOKUP($D29,Résultats!$B$2:$AZ$251,AD$2,FALSE)</f>
        <v>60.488586429999998</v>
      </c>
      <c r="AE29" s="31">
        <f>VLOOKUP($D29,Résultats!$B$2:$AZ$251,AE$2,FALSE)</f>
        <v>63.334903609999998</v>
      </c>
      <c r="AF29" s="31">
        <f>VLOOKUP($D29,Résultats!$B$2:$AZ$251,AF$2,FALSE)</f>
        <v>66.351638739999999</v>
      </c>
      <c r="AG29" s="31">
        <f>VLOOKUP($D29,Résultats!$B$2:$AZ$251,AG$2,FALSE)</f>
        <v>69.457970590000002</v>
      </c>
      <c r="AH29" s="31">
        <f>VLOOKUP($D29,Résultats!$B$2:$AZ$251,AH$2,FALSE)</f>
        <v>72.598282170000004</v>
      </c>
      <c r="AI29" s="31">
        <f>VLOOKUP($D29,Résultats!$B$2:$AZ$251,AI$2,FALSE)</f>
        <v>75.349613489999996</v>
      </c>
      <c r="AJ29" s="31">
        <f>VLOOKUP($D29,Résultats!$B$2:$AZ$251,AJ$2,FALSE)</f>
        <v>78.293966810000001</v>
      </c>
      <c r="AK29" s="31">
        <f>VLOOKUP($D29,Résultats!$B$2:$AZ$251,AK$2,FALSE)</f>
        <v>81.316330269999995</v>
      </c>
      <c r="AL29" s="31">
        <f>VLOOKUP($D29,Résultats!$B$2:$AZ$251,AL$2,FALSE)</f>
        <v>84.363449270000004</v>
      </c>
      <c r="AM29" s="31">
        <f>VLOOKUP($D29,Résultats!$B$2:$AZ$251,AM$2,FALSE)</f>
        <v>87.452550259999995</v>
      </c>
    </row>
    <row r="30" spans="1:39" x14ac:dyDescent="0.25">
      <c r="C30" s="56" t="s">
        <v>29</v>
      </c>
      <c r="D30" s="78" t="s">
        <v>76</v>
      </c>
      <c r="E30" s="31">
        <f>VLOOKUP($D30,Résultats!$B$2:$AZ$251,E$2,FALSE)</f>
        <v>6.0970695800000002E-2</v>
      </c>
      <c r="F30" s="31">
        <f>VLOOKUP($D30,Résultats!$B$2:$AZ$251,F$2,FALSE)</f>
        <v>1.3966499729999999</v>
      </c>
      <c r="G30" s="31">
        <f>VLOOKUP($D30,Résultats!$B$2:$AZ$251,G$2,FALSE)</f>
        <v>3.290990045</v>
      </c>
      <c r="H30" s="31">
        <f>VLOOKUP($D30,Résultats!$B$2:$AZ$251,H$2,FALSE)</f>
        <v>4.2916947179999996</v>
      </c>
      <c r="I30" s="31">
        <f>VLOOKUP($D30,Résultats!$B$2:$AZ$251,I$2,FALSE)</f>
        <v>4.5571307980000002</v>
      </c>
      <c r="J30" s="31">
        <f>VLOOKUP($D30,Résultats!$B$2:$AZ$251,J$2,FALSE)</f>
        <v>5.141413225</v>
      </c>
      <c r="K30" s="31">
        <f>VLOOKUP($D30,Résultats!$B$2:$AZ$251,K$2,FALSE)</f>
        <v>6.6546788799999996</v>
      </c>
      <c r="L30" s="31">
        <f>VLOOKUP($D30,Résultats!$B$2:$AZ$251,L$2,FALSE)</f>
        <v>8.5401770280000004</v>
      </c>
      <c r="M30" s="31">
        <f>VLOOKUP($D30,Résultats!$B$2:$AZ$251,M$2,FALSE)</f>
        <v>10.081535130000001</v>
      </c>
      <c r="N30" s="31">
        <f>VLOOKUP($D30,Résultats!$B$2:$AZ$251,N$2,FALSE)</f>
        <v>11.665533249999999</v>
      </c>
      <c r="O30" s="31">
        <f>VLOOKUP($D30,Résultats!$B$2:$AZ$251,O$2,FALSE)</f>
        <v>15.505516999999999</v>
      </c>
      <c r="P30" s="31">
        <f>VLOOKUP($D30,Résultats!$B$2:$AZ$251,P$2,FALSE)</f>
        <v>18.77001022</v>
      </c>
      <c r="Q30" s="31">
        <f>VLOOKUP($D30,Résultats!$B$2:$AZ$251,Q$2,FALSE)</f>
        <v>21.748811790000001</v>
      </c>
      <c r="R30" s="31">
        <f>VLOOKUP($D30,Résultats!$B$2:$AZ$251,R$2,FALSE)</f>
        <v>24.523778020000002</v>
      </c>
      <c r="S30" s="31">
        <f>VLOOKUP($D30,Résultats!$B$2:$AZ$251,S$2,FALSE)</f>
        <v>27.131014329999999</v>
      </c>
      <c r="T30" s="31">
        <f>VLOOKUP($D30,Résultats!$B$2:$AZ$251,T$2,FALSE)</f>
        <v>29.555145069999998</v>
      </c>
      <c r="U30" s="31">
        <f>VLOOKUP($D30,Résultats!$B$2:$AZ$251,U$2,FALSE)</f>
        <v>30.206115690000001</v>
      </c>
      <c r="V30" s="31">
        <f>VLOOKUP($D30,Résultats!$B$2:$AZ$251,V$2,FALSE)</f>
        <v>31.452585670000001</v>
      </c>
      <c r="W30" s="31">
        <f>VLOOKUP($D30,Résultats!$B$2:$AZ$251,W$2,FALSE)</f>
        <v>32.848752689999998</v>
      </c>
      <c r="X30" s="31">
        <f>VLOOKUP($D30,Résultats!$B$2:$AZ$251,X$2,FALSE)</f>
        <v>32.41080565</v>
      </c>
      <c r="Y30" s="31">
        <f>VLOOKUP($D30,Résultats!$B$2:$AZ$251,Y$2,FALSE)</f>
        <v>34.657024800000002</v>
      </c>
      <c r="Z30" s="31">
        <f>VLOOKUP($D30,Résultats!$B$2:$AZ$251,Z$2,FALSE)</f>
        <v>36.235479689999998</v>
      </c>
      <c r="AA30" s="31">
        <f>VLOOKUP($D30,Résultats!$B$2:$AZ$251,AA$2,FALSE)</f>
        <v>37.443559950000001</v>
      </c>
      <c r="AB30" s="31">
        <f>VLOOKUP($D30,Résultats!$B$2:$AZ$251,AB$2,FALSE)</f>
        <v>38.429701430000001</v>
      </c>
      <c r="AC30" s="31">
        <f>VLOOKUP($D30,Résultats!$B$2:$AZ$251,AC$2,FALSE)</f>
        <v>39.253254779999999</v>
      </c>
      <c r="AD30" s="31">
        <f>VLOOKUP($D30,Résultats!$B$2:$AZ$251,AD$2,FALSE)</f>
        <v>39.539899679999998</v>
      </c>
      <c r="AE30" s="31">
        <f>VLOOKUP($D30,Résultats!$B$2:$AZ$251,AE$2,FALSE)</f>
        <v>39.945439409999999</v>
      </c>
      <c r="AF30" s="31">
        <f>VLOOKUP($D30,Résultats!$B$2:$AZ$251,AF$2,FALSE)</f>
        <v>40.349200830000001</v>
      </c>
      <c r="AG30" s="31">
        <f>VLOOKUP($D30,Résultats!$B$2:$AZ$251,AG$2,FALSE)</f>
        <v>40.69086154</v>
      </c>
      <c r="AH30" s="31">
        <f>VLOOKUP($D30,Résultats!$B$2:$AZ$251,AH$2,FALSE)</f>
        <v>40.931509519999999</v>
      </c>
      <c r="AI30" s="31">
        <f>VLOOKUP($D30,Résultats!$B$2:$AZ$251,AI$2,FALSE)</f>
        <v>40.837641789999999</v>
      </c>
      <c r="AJ30" s="31">
        <f>VLOOKUP($D30,Résultats!$B$2:$AZ$251,AJ$2,FALSE)</f>
        <v>40.733897970000001</v>
      </c>
      <c r="AK30" s="31">
        <f>VLOOKUP($D30,Résultats!$B$2:$AZ$251,AK$2,FALSE)</f>
        <v>40.547741760000001</v>
      </c>
      <c r="AL30" s="31">
        <f>VLOOKUP($D30,Résultats!$B$2:$AZ$251,AL$2,FALSE)</f>
        <v>40.245882039999998</v>
      </c>
      <c r="AM30" s="31">
        <f>VLOOKUP($D30,Résultats!$B$2:$AZ$251,AM$2,FALSE)</f>
        <v>39.830880739999998</v>
      </c>
    </row>
    <row r="31" spans="1:39" x14ac:dyDescent="0.25">
      <c r="C31" s="56" t="s">
        <v>30</v>
      </c>
      <c r="D31" s="78" t="s">
        <v>77</v>
      </c>
      <c r="E31" s="31">
        <f>VLOOKUP($D31,Résultats!$B$2:$AZ$251,E$2,FALSE)</f>
        <v>1.4323115909999999</v>
      </c>
      <c r="F31" s="31">
        <f>VLOOKUP($D31,Résultats!$B$2:$AZ$251,F$2,FALSE)</f>
        <v>28.894378629999999</v>
      </c>
      <c r="G31" s="31">
        <f>VLOOKUP($D31,Résultats!$B$2:$AZ$251,G$2,FALSE)</f>
        <v>70.058586210000001</v>
      </c>
      <c r="H31" s="31">
        <f>VLOOKUP($D31,Résultats!$B$2:$AZ$251,H$2,FALSE)</f>
        <v>90.137484990000004</v>
      </c>
      <c r="I31" s="31">
        <f>VLOOKUP($D31,Résultats!$B$2:$AZ$251,I$2,FALSE)</f>
        <v>94.490162620000007</v>
      </c>
      <c r="J31" s="31">
        <f>VLOOKUP($D31,Résultats!$B$2:$AZ$251,J$2,FALSE)</f>
        <v>105.15509900000001</v>
      </c>
      <c r="K31" s="31">
        <f>VLOOKUP($D31,Résultats!$B$2:$AZ$251,K$2,FALSE)</f>
        <v>126.8391525</v>
      </c>
      <c r="L31" s="31">
        <f>VLOOKUP($D31,Résultats!$B$2:$AZ$251,L$2,FALSE)</f>
        <v>157.20896250000001</v>
      </c>
      <c r="M31" s="31">
        <f>VLOOKUP($D31,Résultats!$B$2:$AZ$251,M$2,FALSE)</f>
        <v>183.90413330000001</v>
      </c>
      <c r="N31" s="31">
        <f>VLOOKUP($D31,Résultats!$B$2:$AZ$251,N$2,FALSE)</f>
        <v>210.97336240000001</v>
      </c>
      <c r="O31" s="31">
        <f>VLOOKUP($D31,Résultats!$B$2:$AZ$251,O$2,FALSE)</f>
        <v>278.22313580000002</v>
      </c>
      <c r="P31" s="31">
        <f>VLOOKUP($D31,Résultats!$B$2:$AZ$251,P$2,FALSE)</f>
        <v>334.48119150000002</v>
      </c>
      <c r="Q31" s="31">
        <f>VLOOKUP($D31,Résultats!$B$2:$AZ$251,Q$2,FALSE)</f>
        <v>385.27241709999998</v>
      </c>
      <c r="R31" s="31">
        <f>VLOOKUP($D31,Résultats!$B$2:$AZ$251,R$2,FALSE)</f>
        <v>432.27447430000001</v>
      </c>
      <c r="S31" s="31">
        <f>VLOOKUP($D31,Résultats!$B$2:$AZ$251,S$2,FALSE)</f>
        <v>476.30068210000002</v>
      </c>
      <c r="T31" s="31">
        <f>VLOOKUP($D31,Résultats!$B$2:$AZ$251,T$2,FALSE)</f>
        <v>517.34135430000003</v>
      </c>
      <c r="U31" s="31">
        <f>VLOOKUP($D31,Résultats!$B$2:$AZ$251,U$2,FALSE)</f>
        <v>527.64519380000002</v>
      </c>
      <c r="V31" s="31">
        <f>VLOOKUP($D31,Résultats!$B$2:$AZ$251,V$2,FALSE)</f>
        <v>548.67990380000003</v>
      </c>
      <c r="W31" s="31">
        <f>VLOOKUP($D31,Résultats!$B$2:$AZ$251,W$2,FALSE)</f>
        <v>572.64970129999995</v>
      </c>
      <c r="X31" s="31">
        <f>VLOOKUP($D31,Résultats!$B$2:$AZ$251,X$2,FALSE)</f>
        <v>565.00121690000003</v>
      </c>
      <c r="Y31" s="31">
        <f>VLOOKUP($D31,Résultats!$B$2:$AZ$251,Y$2,FALSE)</f>
        <v>604.53353330000004</v>
      </c>
      <c r="Z31" s="31">
        <f>VLOOKUP($D31,Résultats!$B$2:$AZ$251,Z$2,FALSE)</f>
        <v>632.86800589999996</v>
      </c>
      <c r="AA31" s="31">
        <f>VLOOKUP($D31,Résultats!$B$2:$AZ$251,AA$2,FALSE)</f>
        <v>655.22495670000001</v>
      </c>
      <c r="AB31" s="31">
        <f>VLOOKUP($D31,Résultats!$B$2:$AZ$251,AB$2,FALSE)</f>
        <v>674.2279896</v>
      </c>
      <c r="AC31" s="31">
        <f>VLOOKUP($D31,Résultats!$B$2:$AZ$251,AC$2,FALSE)</f>
        <v>690.9479225</v>
      </c>
      <c r="AD31" s="31">
        <f>VLOOKUP($D31,Résultats!$B$2:$AZ$251,AD$2,FALSE)</f>
        <v>699.77252669999996</v>
      </c>
      <c r="AE31" s="31">
        <f>VLOOKUP($D31,Résultats!$B$2:$AZ$251,AE$2,FALSE)</f>
        <v>711.73425599999996</v>
      </c>
      <c r="AF31" s="31">
        <f>VLOOKUP($D31,Résultats!$B$2:$AZ$251,AF$2,FALSE)</f>
        <v>724.82096369999999</v>
      </c>
      <c r="AG31" s="31">
        <f>VLOOKUP($D31,Résultats!$B$2:$AZ$251,AG$2,FALSE)</f>
        <v>738.07119560000001</v>
      </c>
      <c r="AH31" s="31">
        <f>VLOOKUP($D31,Résultats!$B$2:$AZ$251,AH$2,FALSE)</f>
        <v>750.88946180000005</v>
      </c>
      <c r="AI31" s="31">
        <f>VLOOKUP($D31,Résultats!$B$2:$AZ$251,AI$2,FALSE)</f>
        <v>759.04214300000001</v>
      </c>
      <c r="AJ31" s="31">
        <f>VLOOKUP($D31,Résultats!$B$2:$AZ$251,AJ$2,FALSE)</f>
        <v>768.58240339999998</v>
      </c>
      <c r="AK31" s="31">
        <f>VLOOKUP($D31,Résultats!$B$2:$AZ$251,AK$2,FALSE)</f>
        <v>778.3073521</v>
      </c>
      <c r="AL31" s="31">
        <f>VLOOKUP($D31,Résultats!$B$2:$AZ$251,AL$2,FALSE)</f>
        <v>787.71074590000001</v>
      </c>
      <c r="AM31" s="31">
        <f>VLOOKUP($D31,Résultats!$B$2:$AZ$251,AM$2,FALSE)</f>
        <v>796.97401620000005</v>
      </c>
    </row>
    <row r="32" spans="1:39" x14ac:dyDescent="0.25">
      <c r="C32" s="56" t="s">
        <v>31</v>
      </c>
      <c r="D32" s="78" t="s">
        <v>78</v>
      </c>
      <c r="E32" s="31">
        <f>VLOOKUP($D32,Résultats!$B$2:$AZ$251,E$2,FALSE)</f>
        <v>0.56452867159999998</v>
      </c>
      <c r="F32" s="31">
        <f>VLOOKUP($D32,Résultats!$B$2:$AZ$251,F$2,FALSE)</f>
        <v>11.037901700000001</v>
      </c>
      <c r="G32" s="31">
        <f>VLOOKUP($D32,Résultats!$B$2:$AZ$251,G$2,FALSE)</f>
        <v>26.984386010000001</v>
      </c>
      <c r="H32" s="31">
        <f>VLOOKUP($D32,Résultats!$B$2:$AZ$251,H$2,FALSE)</f>
        <v>34.587213920000003</v>
      </c>
      <c r="I32" s="31">
        <f>VLOOKUP($D32,Résultats!$B$2:$AZ$251,I$2,FALSE)</f>
        <v>36.120489460000002</v>
      </c>
      <c r="J32" s="31">
        <f>VLOOKUP($D32,Résultats!$B$2:$AZ$251,J$2,FALSE)</f>
        <v>40.02687409</v>
      </c>
      <c r="K32" s="31">
        <f>VLOOKUP($D32,Résultats!$B$2:$AZ$251,K$2,FALSE)</f>
        <v>47.003787189999997</v>
      </c>
      <c r="L32" s="31">
        <f>VLOOKUP($D32,Résultats!$B$2:$AZ$251,L$2,FALSE)</f>
        <v>57.200145139999997</v>
      </c>
      <c r="M32" s="31">
        <f>VLOOKUP($D32,Résultats!$B$2:$AZ$251,M$2,FALSE)</f>
        <v>66.524593640000006</v>
      </c>
      <c r="N32" s="31">
        <f>VLOOKUP($D32,Résultats!$B$2:$AZ$251,N$2,FALSE)</f>
        <v>75.849293549999999</v>
      </c>
      <c r="O32" s="31">
        <f>VLOOKUP($D32,Résultats!$B$2:$AZ$251,O$2,FALSE)</f>
        <v>99.397018009999996</v>
      </c>
      <c r="P32" s="31">
        <f>VLOOKUP($D32,Résultats!$B$2:$AZ$251,P$2,FALSE)</f>
        <v>118.7400992</v>
      </c>
      <c r="Q32" s="31">
        <f>VLOOKUP($D32,Résultats!$B$2:$AZ$251,Q$2,FALSE)</f>
        <v>135.9081779</v>
      </c>
      <c r="R32" s="31">
        <f>VLOOKUP($D32,Résultats!$B$2:$AZ$251,R$2,FALSE)</f>
        <v>151.52941910000001</v>
      </c>
      <c r="S32" s="31">
        <f>VLOOKUP($D32,Résultats!$B$2:$AZ$251,S$2,FALSE)</f>
        <v>165.91385080000001</v>
      </c>
      <c r="T32" s="31">
        <f>VLOOKUP($D32,Résultats!$B$2:$AZ$251,T$2,FALSE)</f>
        <v>179.16490590000001</v>
      </c>
      <c r="U32" s="31">
        <f>VLOOKUP($D32,Résultats!$B$2:$AZ$251,U$2,FALSE)</f>
        <v>181.7265477</v>
      </c>
      <c r="V32" s="31">
        <f>VLOOKUP($D32,Résultats!$B$2:$AZ$251,V$2,FALSE)</f>
        <v>187.95371610000001</v>
      </c>
      <c r="W32" s="31">
        <f>VLOOKUP($D32,Résultats!$B$2:$AZ$251,W$2,FALSE)</f>
        <v>195.12336250000001</v>
      </c>
      <c r="X32" s="31">
        <f>VLOOKUP($D32,Résultats!$B$2:$AZ$251,X$2,FALSE)</f>
        <v>191.5091899</v>
      </c>
      <c r="Y32" s="31">
        <f>VLOOKUP($D32,Résultats!$B$2:$AZ$251,Y$2,FALSE)</f>
        <v>203.83320950000001</v>
      </c>
      <c r="Z32" s="31">
        <f>VLOOKUP($D32,Résultats!$B$2:$AZ$251,Z$2,FALSE)</f>
        <v>212.2737458</v>
      </c>
      <c r="AA32" s="31">
        <f>VLOOKUP($D32,Résultats!$B$2:$AZ$251,AA$2,FALSE)</f>
        <v>218.62906090000001</v>
      </c>
      <c r="AB32" s="31">
        <f>VLOOKUP($D32,Résultats!$B$2:$AZ$251,AB$2,FALSE)</f>
        <v>223.7987565</v>
      </c>
      <c r="AC32" s="31">
        <f>VLOOKUP($D32,Résultats!$B$2:$AZ$251,AC$2,FALSE)</f>
        <v>228.1522525</v>
      </c>
      <c r="AD32" s="31">
        <f>VLOOKUP($D32,Résultats!$B$2:$AZ$251,AD$2,FALSE)</f>
        <v>229.48447300000001</v>
      </c>
      <c r="AE32" s="31">
        <f>VLOOKUP($D32,Résultats!$B$2:$AZ$251,AE$2,FALSE)</f>
        <v>231.80186259999999</v>
      </c>
      <c r="AF32" s="31">
        <f>VLOOKUP($D32,Résultats!$B$2:$AZ$251,AF$2,FALSE)</f>
        <v>234.43365320000001</v>
      </c>
      <c r="AG32" s="31">
        <f>VLOOKUP($D32,Résultats!$B$2:$AZ$251,AG$2,FALSE)</f>
        <v>237.0646721</v>
      </c>
      <c r="AH32" s="31">
        <f>VLOOKUP($D32,Résultats!$B$2:$AZ$251,AH$2,FALSE)</f>
        <v>239.50560479999999</v>
      </c>
      <c r="AI32" s="31">
        <f>VLOOKUP($D32,Résultats!$B$2:$AZ$251,AI$2,FALSE)</f>
        <v>240.42031729999999</v>
      </c>
      <c r="AJ32" s="31">
        <f>VLOOKUP($D32,Résultats!$B$2:$AZ$251,AJ$2,FALSE)</f>
        <v>241.74484480000001</v>
      </c>
      <c r="AK32" s="31">
        <f>VLOOKUP($D32,Résultats!$B$2:$AZ$251,AK$2,FALSE)</f>
        <v>243.0970796</v>
      </c>
      <c r="AL32" s="31">
        <f>VLOOKUP($D32,Résultats!$B$2:$AZ$251,AL$2,FALSE)</f>
        <v>244.3220245</v>
      </c>
      <c r="AM32" s="31">
        <f>VLOOKUP($D32,Résultats!$B$2:$AZ$251,AM$2,FALSE)</f>
        <v>245.48074639999999</v>
      </c>
    </row>
    <row r="33" spans="2:39" x14ac:dyDescent="0.25">
      <c r="C33" s="56" t="s">
        <v>32</v>
      </c>
      <c r="D33" s="78" t="s">
        <v>79</v>
      </c>
      <c r="E33" s="31">
        <f>VLOOKUP($D33,Résultats!$B$2:$AZ$251,E$2,FALSE)</f>
        <v>7.6963009400000002E-3</v>
      </c>
      <c r="F33" s="31">
        <f>VLOOKUP($D33,Résultats!$B$2:$AZ$251,F$2,FALSE)</f>
        <v>0</v>
      </c>
      <c r="G33" s="31">
        <f>VLOOKUP($D33,Résultats!$B$2:$AZ$251,G$2,FALSE)</f>
        <v>0</v>
      </c>
      <c r="H33" s="31">
        <f>VLOOKUP($D33,Résultats!$B$2:$AZ$251,H$2,FALSE)</f>
        <v>0</v>
      </c>
      <c r="I33" s="31">
        <f>VLOOKUP($D33,Résultats!$B$2:$AZ$251,I$2,FALSE)</f>
        <v>0</v>
      </c>
      <c r="J33" s="31">
        <f>VLOOKUP($D33,Résultats!$B$2:$AZ$251,J$2,FALSE)</f>
        <v>0</v>
      </c>
      <c r="K33" s="31">
        <f>VLOOKUP($D33,Résultats!$B$2:$AZ$251,K$2,FALSE)</f>
        <v>0</v>
      </c>
      <c r="L33" s="31">
        <f>VLOOKUP($D33,Résultats!$B$2:$AZ$251,L$2,FALSE)</f>
        <v>0</v>
      </c>
      <c r="M33" s="31">
        <f>VLOOKUP($D33,Résultats!$B$2:$AZ$251,M$2,FALSE)</f>
        <v>0</v>
      </c>
      <c r="N33" s="31">
        <f>VLOOKUP($D33,Résultats!$B$2:$AZ$251,N$2,FALSE)</f>
        <v>0</v>
      </c>
      <c r="O33" s="31">
        <f>VLOOKUP($D33,Résultats!$B$2:$AZ$251,O$2,FALSE)</f>
        <v>0</v>
      </c>
      <c r="P33" s="31">
        <f>VLOOKUP($D33,Résultats!$B$2:$AZ$251,P$2,FALSE)</f>
        <v>0</v>
      </c>
      <c r="Q33" s="31">
        <f>VLOOKUP($D33,Résultats!$B$2:$AZ$251,Q$2,FALSE)</f>
        <v>0</v>
      </c>
      <c r="R33" s="31">
        <f>VLOOKUP($D33,Résultats!$B$2:$AZ$251,R$2,FALSE)</f>
        <v>0</v>
      </c>
      <c r="S33" s="31">
        <f>VLOOKUP($D33,Résultats!$B$2:$AZ$251,S$2,FALSE)</f>
        <v>0</v>
      </c>
      <c r="T33" s="31">
        <f>VLOOKUP($D33,Résultats!$B$2:$AZ$251,T$2,FALSE)</f>
        <v>0</v>
      </c>
      <c r="U33" s="31">
        <f>VLOOKUP($D33,Résultats!$B$2:$AZ$251,U$2,FALSE)</f>
        <v>0</v>
      </c>
      <c r="V33" s="31">
        <f>VLOOKUP($D33,Résultats!$B$2:$AZ$251,V$2,FALSE)</f>
        <v>0</v>
      </c>
      <c r="W33" s="31">
        <f>VLOOKUP($D33,Résultats!$B$2:$AZ$251,W$2,FALSE)</f>
        <v>0</v>
      </c>
      <c r="X33" s="31">
        <f>VLOOKUP($D33,Résultats!$B$2:$AZ$251,X$2,FALSE)</f>
        <v>0</v>
      </c>
      <c r="Y33" s="31">
        <f>VLOOKUP($D33,Résultats!$B$2:$AZ$251,Y$2,FALSE)</f>
        <v>0</v>
      </c>
      <c r="Z33" s="31">
        <f>VLOOKUP($D33,Résultats!$B$2:$AZ$251,Z$2,FALSE)</f>
        <v>0</v>
      </c>
      <c r="AA33" s="31">
        <f>VLOOKUP($D33,Résultats!$B$2:$AZ$251,AA$2,FALSE)</f>
        <v>0</v>
      </c>
      <c r="AB33" s="31">
        <f>VLOOKUP($D33,Résultats!$B$2:$AZ$251,AB$2,FALSE)</f>
        <v>0</v>
      </c>
      <c r="AC33" s="31">
        <f>VLOOKUP($D33,Résultats!$B$2:$AZ$251,AC$2,FALSE)</f>
        <v>0</v>
      </c>
      <c r="AD33" s="31">
        <f>VLOOKUP($D33,Résultats!$B$2:$AZ$251,AD$2,FALSE)</f>
        <v>0</v>
      </c>
      <c r="AE33" s="31">
        <f>VLOOKUP($D33,Résultats!$B$2:$AZ$251,AE$2,FALSE)</f>
        <v>0</v>
      </c>
      <c r="AF33" s="31">
        <f>VLOOKUP($D33,Résultats!$B$2:$AZ$251,AF$2,FALSE)</f>
        <v>0</v>
      </c>
      <c r="AG33" s="31">
        <f>VLOOKUP($D33,Résultats!$B$2:$AZ$251,AG$2,FALSE)</f>
        <v>0</v>
      </c>
      <c r="AH33" s="31">
        <f>VLOOKUP($D33,Résultats!$B$2:$AZ$251,AH$2,FALSE)</f>
        <v>0</v>
      </c>
      <c r="AI33" s="31">
        <f>VLOOKUP($D33,Résultats!$B$2:$AZ$251,AI$2,FALSE)</f>
        <v>0</v>
      </c>
      <c r="AJ33" s="31">
        <f>VLOOKUP($D33,Résultats!$B$2:$AZ$251,AJ$2,FALSE)</f>
        <v>0</v>
      </c>
      <c r="AK33" s="31">
        <f>VLOOKUP($D33,Résultats!$B$2:$AZ$251,AK$2,FALSE)</f>
        <v>0</v>
      </c>
      <c r="AL33" s="31">
        <f>VLOOKUP($D33,Résultats!$B$2:$AZ$251,AL$2,FALSE)</f>
        <v>0</v>
      </c>
      <c r="AM33" s="31">
        <f>VLOOKUP($D33,Résultats!$B$2:$AZ$251,AM$2,FALSE)</f>
        <v>0</v>
      </c>
    </row>
    <row r="34" spans="2:39" x14ac:dyDescent="0.25">
      <c r="C34" s="56" t="s">
        <v>33</v>
      </c>
      <c r="D34" s="78" t="s">
        <v>80</v>
      </c>
      <c r="E34" s="79">
        <f>VLOOKUP($D34,Résultats!$B$2:$AZ$251,E$2,FALSE)</f>
        <v>9.4554554400000004E-2</v>
      </c>
      <c r="F34" s="79">
        <f>VLOOKUP($D34,Résultats!$B$2:$AZ$251,F$2,FALSE)</f>
        <v>1.5182772090000001</v>
      </c>
      <c r="G34" s="79">
        <f>VLOOKUP($D34,Résultats!$B$2:$AZ$251,G$2,FALSE)</f>
        <v>3.9051749729999998</v>
      </c>
      <c r="H34" s="79">
        <f>VLOOKUP($D34,Résultats!$B$2:$AZ$251,H$2,FALSE)</f>
        <v>4.8896838689999997</v>
      </c>
      <c r="I34" s="79">
        <f>VLOOKUP($D34,Résultats!$B$2:$AZ$251,I$2,FALSE)</f>
        <v>4.9890402590000003</v>
      </c>
      <c r="J34" s="79">
        <f>VLOOKUP($D34,Résultats!$B$2:$AZ$251,J$2,FALSE)</f>
        <v>5.3871252829999996</v>
      </c>
      <c r="K34" s="79">
        <f>VLOOKUP($D34,Résultats!$B$2:$AZ$251,K$2,FALSE)</f>
        <v>5.4002799189999999</v>
      </c>
      <c r="L34" s="79">
        <f>VLOOKUP($D34,Résultats!$B$2:$AZ$251,L$2,FALSE)</f>
        <v>5.931628506</v>
      </c>
      <c r="M34" s="79">
        <f>VLOOKUP($D34,Résultats!$B$2:$AZ$251,M$2,FALSE)</f>
        <v>6.6847224360000004</v>
      </c>
      <c r="N34" s="79">
        <f>VLOOKUP($D34,Résultats!$B$2:$AZ$251,N$2,FALSE)</f>
        <v>7.377198945</v>
      </c>
      <c r="O34" s="79">
        <f>VLOOKUP($D34,Résultats!$B$2:$AZ$251,O$2,FALSE)</f>
        <v>9.3547510579999997</v>
      </c>
      <c r="P34" s="79">
        <f>VLOOKUP($D34,Résultats!$B$2:$AZ$251,P$2,FALSE)</f>
        <v>10.81998913</v>
      </c>
      <c r="Q34" s="79">
        <f>VLOOKUP($D34,Résultats!$B$2:$AZ$251,Q$2,FALSE)</f>
        <v>12.00043574</v>
      </c>
      <c r="R34" s="79">
        <f>VLOOKUP($D34,Résultats!$B$2:$AZ$251,R$2,FALSE)</f>
        <v>12.97594713</v>
      </c>
      <c r="S34" s="79">
        <f>VLOOKUP($D34,Résultats!$B$2:$AZ$251,S$2,FALSE)</f>
        <v>13.79046013</v>
      </c>
      <c r="T34" s="79">
        <f>VLOOKUP($D34,Résultats!$B$2:$AZ$251,T$2,FALSE)</f>
        <v>14.498154789999999</v>
      </c>
      <c r="U34" s="79">
        <f>VLOOKUP($D34,Résultats!$B$2:$AZ$251,U$2,FALSE)</f>
        <v>14.345432369999999</v>
      </c>
      <c r="V34" s="79">
        <f>VLOOKUP($D34,Résultats!$B$2:$AZ$251,V$2,FALSE)</f>
        <v>14.49136113</v>
      </c>
      <c r="W34" s="79">
        <f>VLOOKUP($D34,Résultats!$B$2:$AZ$251,W$2,FALSE)</f>
        <v>14.70803914</v>
      </c>
      <c r="X34" s="79">
        <f>VLOOKUP($D34,Résultats!$B$2:$AZ$251,X$2,FALSE)</f>
        <v>14.12658905</v>
      </c>
      <c r="Y34" s="79">
        <f>VLOOKUP($D34,Résultats!$B$2:$AZ$251,Y$2,FALSE)</f>
        <v>14.722739990000001</v>
      </c>
      <c r="Z34" s="79">
        <f>VLOOKUP($D34,Résultats!$B$2:$AZ$251,Z$2,FALSE)</f>
        <v>15.025372900000001</v>
      </c>
      <c r="AA34" s="79">
        <f>VLOOKUP($D34,Résultats!$B$2:$AZ$251,AA$2,FALSE)</f>
        <v>15.17649166</v>
      </c>
      <c r="AB34" s="79">
        <f>VLOOKUP($D34,Résultats!$B$2:$AZ$251,AB$2,FALSE)</f>
        <v>15.246002839999999</v>
      </c>
      <c r="AC34" s="79">
        <f>VLOOKUP($D34,Résultats!$B$2:$AZ$251,AC$2,FALSE)</f>
        <v>15.263403950000001</v>
      </c>
      <c r="AD34" s="79">
        <f>VLOOKUP($D34,Résultats!$B$2:$AZ$251,AD$2,FALSE)</f>
        <v>15.008090620000001</v>
      </c>
      <c r="AE34" s="79">
        <f>VLOOKUP($D34,Résultats!$B$2:$AZ$251,AE$2,FALSE)</f>
        <v>14.83718824</v>
      </c>
      <c r="AF34" s="79">
        <f>VLOOKUP($D34,Résultats!$B$2:$AZ$251,AF$2,FALSE)</f>
        <v>14.704811449999999</v>
      </c>
      <c r="AG34" s="79">
        <f>VLOOKUP($D34,Résultats!$B$2:$AZ$251,AG$2,FALSE)</f>
        <v>14.59068562</v>
      </c>
      <c r="AH34" s="79">
        <f>VLOOKUP($D34,Résultats!$B$2:$AZ$251,AH$2,FALSE)</f>
        <v>14.48371734</v>
      </c>
      <c r="AI34" s="79">
        <f>VLOOKUP($D34,Résultats!$B$2:$AZ$251,AI$2,FALSE)</f>
        <v>14.30526749</v>
      </c>
      <c r="AJ34" s="79">
        <f>VLOOKUP($D34,Résultats!$B$2:$AZ$251,AJ$2,FALSE)</f>
        <v>14.172927290000001</v>
      </c>
      <c r="AK34" s="79">
        <f>VLOOKUP($D34,Résultats!$B$2:$AZ$251,AK$2,FALSE)</f>
        <v>14.06343603</v>
      </c>
      <c r="AL34" s="79">
        <f>VLOOKUP($D34,Résultats!$B$2:$AZ$251,AL$2,FALSE)</f>
        <v>13.967737830000001</v>
      </c>
      <c r="AM34" s="79">
        <f>VLOOKUP($D34,Résultats!$B$2:$AZ$251,AM$2,FALSE)</f>
        <v>13.88926653</v>
      </c>
    </row>
    <row r="35" spans="2:39" x14ac:dyDescent="0.25">
      <c r="C35" s="76" t="s">
        <v>119</v>
      </c>
      <c r="D35" s="76" t="s">
        <v>65</v>
      </c>
      <c r="E35" s="77">
        <f>VLOOKUP($D35,Résultats!$B$2:$AZ$251,E$2,FALSE)</f>
        <v>2370.8185480000002</v>
      </c>
      <c r="F35" s="77">
        <f>VLOOKUP($D35,Résultats!$B$2:$AZ$251,F$2,FALSE)</f>
        <v>1896.029818</v>
      </c>
      <c r="G35" s="77">
        <f>VLOOKUP($D35,Résultats!$B$2:$AZ$251,G$2,FALSE)</f>
        <v>2096.5167889999998</v>
      </c>
      <c r="H35" s="77">
        <f>VLOOKUP($D35,Résultats!$B$2:$AZ$251,H$2,FALSE)</f>
        <v>2102.1542589999999</v>
      </c>
      <c r="I35" s="77">
        <f>VLOOKUP($D35,Résultats!$B$2:$AZ$251,I$2,FALSE)</f>
        <v>1728.491315</v>
      </c>
      <c r="J35" s="77">
        <f>VLOOKUP($D35,Résultats!$B$2:$AZ$251,J$2,FALSE)</f>
        <v>1521.1300510000001</v>
      </c>
      <c r="K35" s="77">
        <f>VLOOKUP($D35,Résultats!$B$2:$AZ$251,K$2,FALSE)</f>
        <v>1475.2997330000001</v>
      </c>
      <c r="L35" s="77">
        <f>VLOOKUP($D35,Résultats!$B$2:$AZ$251,L$2,FALSE)</f>
        <v>1479.6842670000001</v>
      </c>
      <c r="M35" s="77">
        <f>VLOOKUP($D35,Résultats!$B$2:$AZ$251,M$2,FALSE)</f>
        <v>1408.680619</v>
      </c>
      <c r="N35" s="77">
        <f>VLOOKUP($D35,Résultats!$B$2:$AZ$251,N$2,FALSE)</f>
        <v>1330.2922349999999</v>
      </c>
      <c r="O35" s="77">
        <f>VLOOKUP($D35,Résultats!$B$2:$AZ$251,O$2,FALSE)</f>
        <v>1461.92037</v>
      </c>
      <c r="P35" s="77">
        <f>VLOOKUP($D35,Résultats!$B$2:$AZ$251,P$2,FALSE)</f>
        <v>1483.240239</v>
      </c>
      <c r="Q35" s="77">
        <f>VLOOKUP($D35,Résultats!$B$2:$AZ$251,Q$2,FALSE)</f>
        <v>1460.316333</v>
      </c>
      <c r="R35" s="77">
        <f>VLOOKUP($D35,Résultats!$B$2:$AZ$251,R$2,FALSE)</f>
        <v>1418.0704249999999</v>
      </c>
      <c r="S35" s="77">
        <f>VLOOKUP($D35,Résultats!$B$2:$AZ$251,S$2,FALSE)</f>
        <v>1368.5644910000001</v>
      </c>
      <c r="T35" s="77">
        <f>VLOOKUP($D35,Résultats!$B$2:$AZ$251,T$2,FALSE)</f>
        <v>1316.395994</v>
      </c>
      <c r="U35" s="77">
        <f>VLOOKUP($D35,Résultats!$B$2:$AZ$251,U$2,FALSE)</f>
        <v>1201.1988269999999</v>
      </c>
      <c r="V35" s="77">
        <f>VLOOKUP($D35,Résultats!$B$2:$AZ$251,V$2,FALSE)</f>
        <v>1128.032956</v>
      </c>
      <c r="W35" s="77">
        <f>VLOOKUP($D35,Résultats!$B$2:$AZ$251,W$2,FALSE)</f>
        <v>1072.258761</v>
      </c>
      <c r="X35" s="77">
        <f>VLOOKUP($D35,Résultats!$B$2:$AZ$251,X$2,FALSE)</f>
        <v>970.89395130000003</v>
      </c>
      <c r="Y35" s="77">
        <f>VLOOKUP($D35,Résultats!$B$2:$AZ$251,Y$2,FALSE)</f>
        <v>959.89088140000001</v>
      </c>
      <c r="Z35" s="77">
        <f>VLOOKUP($D35,Résultats!$B$2:$AZ$251,Z$2,FALSE)</f>
        <v>934.19396059999997</v>
      </c>
      <c r="AA35" s="77">
        <f>VLOOKUP($D35,Résultats!$B$2:$AZ$251,AA$2,FALSE)</f>
        <v>904.06875950000006</v>
      </c>
      <c r="AB35" s="77">
        <f>VLOOKUP($D35,Résultats!$B$2:$AZ$251,AB$2,FALSE)</f>
        <v>873.81981240000005</v>
      </c>
      <c r="AC35" s="77">
        <f>VLOOKUP($D35,Résultats!$B$2:$AZ$251,AC$2,FALSE)</f>
        <v>844.81682950000004</v>
      </c>
      <c r="AD35" s="77">
        <f>VLOOKUP($D35,Résultats!$B$2:$AZ$251,AD$2,FALSE)</f>
        <v>810.92058989999998</v>
      </c>
      <c r="AE35" s="77">
        <f>VLOOKUP($D35,Résultats!$B$2:$AZ$251,AE$2,FALSE)</f>
        <v>784.48726929999998</v>
      </c>
      <c r="AF35" s="77">
        <f>VLOOKUP($D35,Résultats!$B$2:$AZ$251,AF$2,FALSE)</f>
        <v>762.32326890000002</v>
      </c>
      <c r="AG35" s="77">
        <f>VLOOKUP($D35,Résultats!$B$2:$AZ$251,AG$2,FALSE)</f>
        <v>742.86648319999995</v>
      </c>
      <c r="AH35" s="77">
        <f>VLOOKUP($D35,Résultats!$B$2:$AZ$251,AH$2,FALSE)</f>
        <v>725.17301620000001</v>
      </c>
      <c r="AI35" s="77">
        <f>VLOOKUP($D35,Résultats!$B$2:$AZ$251,AI$2,FALSE)</f>
        <v>705.06819810000002</v>
      </c>
      <c r="AJ35" s="77">
        <f>VLOOKUP($D35,Résultats!$B$2:$AZ$251,AJ$2,FALSE)</f>
        <v>688.19718120000005</v>
      </c>
      <c r="AK35" s="77">
        <f>VLOOKUP($D35,Résultats!$B$2:$AZ$251,AK$2,FALSE)</f>
        <v>673.14581410000005</v>
      </c>
      <c r="AL35" s="77">
        <f>VLOOKUP($D35,Résultats!$B$2:$AZ$251,AL$2,FALSE)</f>
        <v>659.27786219999996</v>
      </c>
      <c r="AM35" s="77">
        <f>VLOOKUP($D35,Résultats!$B$2:$AZ$251,AM$2,FALSE)</f>
        <v>646.60026200000004</v>
      </c>
    </row>
    <row r="36" spans="2:39" x14ac:dyDescent="0.25">
      <c r="C36" s="56" t="s">
        <v>27</v>
      </c>
      <c r="D36" s="3" t="s">
        <v>66</v>
      </c>
      <c r="E36" s="31">
        <f>VLOOKUP($D36,Résultats!$B$2:$AZ$251,E$2,FALSE)</f>
        <v>1.1860022750000001</v>
      </c>
      <c r="F36" s="31">
        <f>VLOOKUP($D36,Résultats!$B$2:$AZ$251,F$2,FALSE)</f>
        <v>48.350584269999999</v>
      </c>
      <c r="G36" s="31">
        <f>VLOOKUP($D36,Résultats!$B$2:$AZ$251,G$2,FALSE)</f>
        <v>63.16542639</v>
      </c>
      <c r="H36" s="31">
        <f>VLOOKUP($D36,Résultats!$B$2:$AZ$251,H$2,FALSE)</f>
        <v>65.909576860000001</v>
      </c>
      <c r="I36" s="31">
        <f>VLOOKUP($D36,Résultats!$B$2:$AZ$251,I$2,FALSE)</f>
        <v>77.816087640000006</v>
      </c>
      <c r="J36" s="31">
        <f>VLOOKUP($D36,Résultats!$B$2:$AZ$251,J$2,FALSE)</f>
        <v>67.183105960000006</v>
      </c>
      <c r="K36" s="31">
        <f>VLOOKUP($D36,Résultats!$B$2:$AZ$251,K$2,FALSE)</f>
        <v>93.295612860000006</v>
      </c>
      <c r="L36" s="31">
        <f>VLOOKUP($D36,Résultats!$B$2:$AZ$251,L$2,FALSE)</f>
        <v>111.0143157</v>
      </c>
      <c r="M36" s="31">
        <f>VLOOKUP($D36,Résultats!$B$2:$AZ$251,M$2,FALSE)</f>
        <v>115.0472139</v>
      </c>
      <c r="N36" s="31">
        <f>VLOOKUP($D36,Résultats!$B$2:$AZ$251,N$2,FALSE)</f>
        <v>117.7373509</v>
      </c>
      <c r="O36" s="31">
        <f>VLOOKUP($D36,Résultats!$B$2:$AZ$251,O$2,FALSE)</f>
        <v>136.46423630000001</v>
      </c>
      <c r="P36" s="31">
        <f>VLOOKUP($D36,Résultats!$B$2:$AZ$251,P$2,FALSE)</f>
        <v>144.22782580000001</v>
      </c>
      <c r="Q36" s="31">
        <f>VLOOKUP($D36,Résultats!$B$2:$AZ$251,Q$2,FALSE)</f>
        <v>147.27454890000001</v>
      </c>
      <c r="R36" s="31">
        <f>VLOOKUP($D36,Résultats!$B$2:$AZ$251,R$2,FALSE)</f>
        <v>147.88229709999999</v>
      </c>
      <c r="S36" s="31">
        <f>VLOOKUP($D36,Résultats!$B$2:$AZ$251,S$2,FALSE)</f>
        <v>147.32097419999999</v>
      </c>
      <c r="T36" s="31">
        <f>VLOOKUP($D36,Résultats!$B$2:$AZ$251,T$2,FALSE)</f>
        <v>145.85389359999999</v>
      </c>
      <c r="U36" s="31">
        <f>VLOOKUP($D36,Résultats!$B$2:$AZ$251,U$2,FALSE)</f>
        <v>136.6831814</v>
      </c>
      <c r="V36" s="31">
        <f>VLOOKUP($D36,Résultats!$B$2:$AZ$251,V$2,FALSE)</f>
        <v>131.76241300000001</v>
      </c>
      <c r="W36" s="31">
        <f>VLOOKUP($D36,Résultats!$B$2:$AZ$251,W$2,FALSE)</f>
        <v>128.57329949999999</v>
      </c>
      <c r="X36" s="31">
        <f>VLOOKUP($D36,Résultats!$B$2:$AZ$251,X$2,FALSE)</f>
        <v>119.5150307</v>
      </c>
      <c r="Y36" s="31">
        <f>VLOOKUP($D36,Résultats!$B$2:$AZ$251,Y$2,FALSE)</f>
        <v>121.3398792</v>
      </c>
      <c r="Z36" s="31">
        <f>VLOOKUP($D36,Résultats!$B$2:$AZ$251,Z$2,FALSE)</f>
        <v>121.2491831</v>
      </c>
      <c r="AA36" s="31">
        <f>VLOOKUP($D36,Résultats!$B$2:$AZ$251,AA$2,FALSE)</f>
        <v>120.4395495</v>
      </c>
      <c r="AB36" s="31">
        <f>VLOOKUP($D36,Résultats!$B$2:$AZ$251,AB$2,FALSE)</f>
        <v>119.4692034</v>
      </c>
      <c r="AC36" s="31">
        <f>VLOOKUP($D36,Résultats!$B$2:$AZ$251,AC$2,FALSE)</f>
        <v>118.5216257</v>
      </c>
      <c r="AD36" s="31">
        <f>VLOOKUP($D36,Résultats!$B$2:$AZ$251,AD$2,FALSE)</f>
        <v>117.7485841</v>
      </c>
      <c r="AE36" s="31">
        <f>VLOOKUP($D36,Résultats!$B$2:$AZ$251,AE$2,FALSE)</f>
        <v>117.9003276</v>
      </c>
      <c r="AF36" s="31">
        <f>VLOOKUP($D36,Résultats!$B$2:$AZ$251,AF$2,FALSE)</f>
        <v>118.5584326</v>
      </c>
      <c r="AG36" s="31">
        <f>VLOOKUP($D36,Résultats!$B$2:$AZ$251,AG$2,FALSE)</f>
        <v>119.5370199</v>
      </c>
      <c r="AH36" s="31">
        <f>VLOOKUP($D36,Résultats!$B$2:$AZ$251,AH$2,FALSE)</f>
        <v>120.7270686</v>
      </c>
      <c r="AI36" s="31">
        <f>VLOOKUP($D36,Résultats!$B$2:$AZ$251,AI$2,FALSE)</f>
        <v>121.6394416</v>
      </c>
      <c r="AJ36" s="31">
        <f>VLOOKUP($D36,Résultats!$B$2:$AZ$251,AJ$2,FALSE)</f>
        <v>123.0838888</v>
      </c>
      <c r="AK36" s="31">
        <f>VLOOKUP($D36,Résultats!$B$2:$AZ$251,AK$2,FALSE)</f>
        <v>124.8177518</v>
      </c>
      <c r="AL36" s="31">
        <f>VLOOKUP($D36,Résultats!$B$2:$AZ$251,AL$2,FALSE)</f>
        <v>126.7353828</v>
      </c>
      <c r="AM36" s="31">
        <f>VLOOKUP($D36,Résultats!$B$2:$AZ$251,AM$2,FALSE)</f>
        <v>128.85324560000001</v>
      </c>
    </row>
    <row r="37" spans="2:39" x14ac:dyDescent="0.25">
      <c r="C37" s="56" t="s">
        <v>28</v>
      </c>
      <c r="D37" s="3" t="s">
        <v>67</v>
      </c>
      <c r="E37" s="31">
        <f>VLOOKUP($D37,Résultats!$B$2:$AZ$251,E$2,FALSE)</f>
        <v>426.96081909999998</v>
      </c>
      <c r="F37" s="31">
        <f>VLOOKUP($D37,Résultats!$B$2:$AZ$251,F$2,FALSE)</f>
        <v>367.07671549999998</v>
      </c>
      <c r="G37" s="31">
        <f>VLOOKUP($D37,Résultats!$B$2:$AZ$251,G$2,FALSE)</f>
        <v>408.35875900000002</v>
      </c>
      <c r="H37" s="31">
        <f>VLOOKUP($D37,Résultats!$B$2:$AZ$251,H$2,FALSE)</f>
        <v>411.61334119999998</v>
      </c>
      <c r="I37" s="31">
        <f>VLOOKUP($D37,Résultats!$B$2:$AZ$251,I$2,FALSE)</f>
        <v>351.39354300000002</v>
      </c>
      <c r="J37" s="31">
        <f>VLOOKUP($D37,Résultats!$B$2:$AZ$251,J$2,FALSE)</f>
        <v>303.50855819999998</v>
      </c>
      <c r="K37" s="31">
        <f>VLOOKUP($D37,Résultats!$B$2:$AZ$251,K$2,FALSE)</f>
        <v>307.22563480000002</v>
      </c>
      <c r="L37" s="31">
        <f>VLOOKUP($D37,Résultats!$B$2:$AZ$251,L$2,FALSE)</f>
        <v>313.02488099999999</v>
      </c>
      <c r="M37" s="31">
        <f>VLOOKUP($D37,Résultats!$B$2:$AZ$251,M$2,FALSE)</f>
        <v>299.24909150000002</v>
      </c>
      <c r="N37" s="31">
        <f>VLOOKUP($D37,Résultats!$B$2:$AZ$251,N$2,FALSE)</f>
        <v>283.51919789999999</v>
      </c>
      <c r="O37" s="31">
        <f>VLOOKUP($D37,Résultats!$B$2:$AZ$251,O$2,FALSE)</f>
        <v>313.01884949999999</v>
      </c>
      <c r="P37" s="31">
        <f>VLOOKUP($D37,Résultats!$B$2:$AZ$251,P$2,FALSE)</f>
        <v>318.69176520000002</v>
      </c>
      <c r="Q37" s="31">
        <f>VLOOKUP($D37,Résultats!$B$2:$AZ$251,Q$2,FALSE)</f>
        <v>314.74990919999999</v>
      </c>
      <c r="R37" s="31">
        <f>VLOOKUP($D37,Résultats!$B$2:$AZ$251,R$2,FALSE)</f>
        <v>306.49315619999999</v>
      </c>
      <c r="S37" s="31">
        <f>VLOOKUP($D37,Résultats!$B$2:$AZ$251,S$2,FALSE)</f>
        <v>296.5395618</v>
      </c>
      <c r="T37" s="31">
        <f>VLOOKUP($D37,Résultats!$B$2:$AZ$251,T$2,FALSE)</f>
        <v>285.82291309999999</v>
      </c>
      <c r="U37" s="31">
        <f>VLOOKUP($D37,Résultats!$B$2:$AZ$251,U$2,FALSE)</f>
        <v>261.24971549999998</v>
      </c>
      <c r="V37" s="31">
        <f>VLOOKUP($D37,Résultats!$B$2:$AZ$251,V$2,FALSE)</f>
        <v>245.7265615</v>
      </c>
      <c r="W37" s="31">
        <f>VLOOKUP($D37,Résultats!$B$2:$AZ$251,W$2,FALSE)</f>
        <v>233.9441554</v>
      </c>
      <c r="X37" s="31">
        <f>VLOOKUP($D37,Résultats!$B$2:$AZ$251,X$2,FALSE)</f>
        <v>212.15809849999999</v>
      </c>
      <c r="Y37" s="31">
        <f>VLOOKUP($D37,Résultats!$B$2:$AZ$251,Y$2,FALSE)</f>
        <v>210.08371349999999</v>
      </c>
      <c r="Z37" s="31">
        <f>VLOOKUP($D37,Résultats!$B$2:$AZ$251,Z$2,FALSE)</f>
        <v>204.76862170000001</v>
      </c>
      <c r="AA37" s="31">
        <f>VLOOKUP($D37,Résultats!$B$2:$AZ$251,AA$2,FALSE)</f>
        <v>198.44579469999999</v>
      </c>
      <c r="AB37" s="31">
        <f>VLOOKUP($D37,Résultats!$B$2:$AZ$251,AB$2,FALSE)</f>
        <v>192.0623669</v>
      </c>
      <c r="AC37" s="31">
        <f>VLOOKUP($D37,Résultats!$B$2:$AZ$251,AC$2,FALSE)</f>
        <v>185.91891330000001</v>
      </c>
      <c r="AD37" s="31">
        <f>VLOOKUP($D37,Résultats!$B$2:$AZ$251,AD$2,FALSE)</f>
        <v>178.70496410000001</v>
      </c>
      <c r="AE37" s="31">
        <f>VLOOKUP($D37,Résultats!$B$2:$AZ$251,AE$2,FALSE)</f>
        <v>173.06311969999999</v>
      </c>
      <c r="AF37" s="31">
        <f>VLOOKUP($D37,Résultats!$B$2:$AZ$251,AF$2,FALSE)</f>
        <v>168.3040015</v>
      </c>
      <c r="AG37" s="31">
        <f>VLOOKUP($D37,Résultats!$B$2:$AZ$251,AG$2,FALSE)</f>
        <v>164.0937103</v>
      </c>
      <c r="AH37" s="31">
        <f>VLOOKUP($D37,Résultats!$B$2:$AZ$251,AH$2,FALSE)</f>
        <v>160.2293817</v>
      </c>
      <c r="AI37" s="31">
        <f>VLOOKUP($D37,Résultats!$B$2:$AZ$251,AI$2,FALSE)</f>
        <v>155.72920389999999</v>
      </c>
      <c r="AJ37" s="31">
        <f>VLOOKUP($D37,Résultats!$B$2:$AZ$251,AJ$2,FALSE)</f>
        <v>151.8900093</v>
      </c>
      <c r="AK37" s="31">
        <f>VLOOKUP($D37,Résultats!$B$2:$AZ$251,AK$2,FALSE)</f>
        <v>148.3983528</v>
      </c>
      <c r="AL37" s="31">
        <f>VLOOKUP($D37,Résultats!$B$2:$AZ$251,AL$2,FALSE)</f>
        <v>145.1129894</v>
      </c>
      <c r="AM37" s="31">
        <f>VLOOKUP($D37,Résultats!$B$2:$AZ$251,AM$2,FALSE)</f>
        <v>142.03384729999999</v>
      </c>
    </row>
    <row r="38" spans="2:39" x14ac:dyDescent="0.25">
      <c r="C38" s="56" t="s">
        <v>29</v>
      </c>
      <c r="D38" s="3" t="s">
        <v>68</v>
      </c>
      <c r="E38" s="31">
        <f>VLOOKUP($D38,Résultats!$B$2:$AZ$251,E$2,FALSE)</f>
        <v>673.64929240000004</v>
      </c>
      <c r="F38" s="31">
        <f>VLOOKUP($D38,Résultats!$B$2:$AZ$251,F$2,FALSE)</f>
        <v>550.2628191</v>
      </c>
      <c r="G38" s="31">
        <f>VLOOKUP($D38,Résultats!$B$2:$AZ$251,G$2,FALSE)</f>
        <v>609.56262300000003</v>
      </c>
      <c r="H38" s="31">
        <f>VLOOKUP($D38,Résultats!$B$2:$AZ$251,H$2,FALSE)</f>
        <v>613.04205690000003</v>
      </c>
      <c r="I38" s="31">
        <f>VLOOKUP($D38,Résultats!$B$2:$AZ$251,I$2,FALSE)</f>
        <v>509.7433757</v>
      </c>
      <c r="J38" s="31">
        <f>VLOOKUP($D38,Résultats!$B$2:$AZ$251,J$2,FALSE)</f>
        <v>446.30902370000001</v>
      </c>
      <c r="K38" s="31">
        <f>VLOOKUP($D38,Résultats!$B$2:$AZ$251,K$2,FALSE)</f>
        <v>434.80923439999998</v>
      </c>
      <c r="L38" s="31">
        <f>VLOOKUP($D38,Résultats!$B$2:$AZ$251,L$2,FALSE)</f>
        <v>434.16975780000001</v>
      </c>
      <c r="M38" s="31">
        <f>VLOOKUP($D38,Résultats!$B$2:$AZ$251,M$2,FALSE)</f>
        <v>411.73620870000002</v>
      </c>
      <c r="N38" s="31">
        <f>VLOOKUP($D38,Résultats!$B$2:$AZ$251,N$2,FALSE)</f>
        <v>387.12490070000001</v>
      </c>
      <c r="O38" s="31">
        <f>VLOOKUP($D38,Résultats!$B$2:$AZ$251,O$2,FALSE)</f>
        <v>424.25500629999999</v>
      </c>
      <c r="P38" s="31">
        <f>VLOOKUP($D38,Résultats!$B$2:$AZ$251,P$2,FALSE)</f>
        <v>429.42422169999998</v>
      </c>
      <c r="Q38" s="31">
        <f>VLOOKUP($D38,Résultats!$B$2:$AZ$251,Q$2,FALSE)</f>
        <v>421.81807550000002</v>
      </c>
      <c r="R38" s="31">
        <f>VLOOKUP($D38,Résultats!$B$2:$AZ$251,R$2,FALSE)</f>
        <v>408.6795353</v>
      </c>
      <c r="S38" s="31">
        <f>VLOOKUP($D38,Résultats!$B$2:$AZ$251,S$2,FALSE)</f>
        <v>393.4910385</v>
      </c>
      <c r="T38" s="31">
        <f>VLOOKUP($D38,Résultats!$B$2:$AZ$251,T$2,FALSE)</f>
        <v>377.62268949999998</v>
      </c>
      <c r="U38" s="31">
        <f>VLOOKUP($D38,Résultats!$B$2:$AZ$251,U$2,FALSE)</f>
        <v>343.79529730000002</v>
      </c>
      <c r="V38" s="31">
        <f>VLOOKUP($D38,Résultats!$B$2:$AZ$251,V$2,FALSE)</f>
        <v>322.09483729999999</v>
      </c>
      <c r="W38" s="31">
        <f>VLOOKUP($D38,Résultats!$B$2:$AZ$251,W$2,FALSE)</f>
        <v>305.4111896</v>
      </c>
      <c r="X38" s="31">
        <f>VLOOKUP($D38,Résultats!$B$2:$AZ$251,X$2,FALSE)</f>
        <v>275.81855109999998</v>
      </c>
      <c r="Y38" s="31">
        <f>VLOOKUP($D38,Résultats!$B$2:$AZ$251,Y$2,FALSE)</f>
        <v>271.93717620000001</v>
      </c>
      <c r="Z38" s="31">
        <f>VLOOKUP($D38,Résultats!$B$2:$AZ$251,Z$2,FALSE)</f>
        <v>263.88974100000001</v>
      </c>
      <c r="AA38" s="31">
        <f>VLOOKUP($D38,Résultats!$B$2:$AZ$251,AA$2,FALSE)</f>
        <v>254.6091079</v>
      </c>
      <c r="AB38" s="31">
        <f>VLOOKUP($D38,Résultats!$B$2:$AZ$251,AB$2,FALSE)</f>
        <v>245.31282440000001</v>
      </c>
      <c r="AC38" s="31">
        <f>VLOOKUP($D38,Résultats!$B$2:$AZ$251,AC$2,FALSE)</f>
        <v>236.38731200000001</v>
      </c>
      <c r="AD38" s="31">
        <f>VLOOKUP($D38,Résultats!$B$2:$AZ$251,AD$2,FALSE)</f>
        <v>225.84125299999999</v>
      </c>
      <c r="AE38" s="31">
        <f>VLOOKUP($D38,Résultats!$B$2:$AZ$251,AE$2,FALSE)</f>
        <v>217.3858591</v>
      </c>
      <c r="AF38" s="31">
        <f>VLOOKUP($D38,Résultats!$B$2:$AZ$251,AF$2,FALSE)</f>
        <v>210.12246909999999</v>
      </c>
      <c r="AG38" s="31">
        <f>VLOOKUP($D38,Résultats!$B$2:$AZ$251,AG$2,FALSE)</f>
        <v>203.60668190000001</v>
      </c>
      <c r="AH38" s="31">
        <f>VLOOKUP($D38,Résultats!$B$2:$AZ$251,AH$2,FALSE)</f>
        <v>197.56867919999999</v>
      </c>
      <c r="AI38" s="31">
        <f>VLOOKUP($D38,Résultats!$B$2:$AZ$251,AI$2,FALSE)</f>
        <v>190.8080324</v>
      </c>
      <c r="AJ38" s="31">
        <f>VLOOKUP($D38,Résultats!$B$2:$AZ$251,AJ$2,FALSE)</f>
        <v>184.9032407</v>
      </c>
      <c r="AK38" s="31">
        <f>VLOOKUP($D38,Résultats!$B$2:$AZ$251,AK$2,FALSE)</f>
        <v>179.47156759999999</v>
      </c>
      <c r="AL38" s="31">
        <f>VLOOKUP($D38,Résultats!$B$2:$AZ$251,AL$2,FALSE)</f>
        <v>174.34020570000001</v>
      </c>
      <c r="AM38" s="31">
        <f>VLOOKUP($D38,Résultats!$B$2:$AZ$251,AM$2,FALSE)</f>
        <v>169.50694290000001</v>
      </c>
    </row>
    <row r="39" spans="2:39" x14ac:dyDescent="0.25">
      <c r="C39" s="56" t="s">
        <v>30</v>
      </c>
      <c r="D39" s="3" t="s">
        <v>69</v>
      </c>
      <c r="E39" s="31">
        <f>VLOOKUP($D39,Résultats!$B$2:$AZ$251,E$2,FALSE)</f>
        <v>664.16127419999998</v>
      </c>
      <c r="F39" s="31">
        <f>VLOOKUP($D39,Résultats!$B$2:$AZ$251,F$2,FALSE)</f>
        <v>524.87307080000005</v>
      </c>
      <c r="G39" s="31">
        <f>VLOOKUP($D39,Résultats!$B$2:$AZ$251,G$2,FALSE)</f>
        <v>577.19383649999997</v>
      </c>
      <c r="H39" s="31">
        <f>VLOOKUP($D39,Résultats!$B$2:$AZ$251,H$2,FALSE)</f>
        <v>582.53502249999997</v>
      </c>
      <c r="I39" s="31">
        <f>VLOOKUP($D39,Résultats!$B$2:$AZ$251,I$2,FALSE)</f>
        <v>473.15781920000001</v>
      </c>
      <c r="J39" s="31">
        <f>VLOOKUP($D39,Résultats!$B$2:$AZ$251,J$2,FALSE)</f>
        <v>425.78890269999999</v>
      </c>
      <c r="K39" s="31">
        <f>VLOOKUP($D39,Résultats!$B$2:$AZ$251,K$2,FALSE)</f>
        <v>406.37875220000001</v>
      </c>
      <c r="L39" s="31">
        <f>VLOOKUP($D39,Résultats!$B$2:$AZ$251,L$2,FALSE)</f>
        <v>401.34759700000001</v>
      </c>
      <c r="M39" s="31">
        <f>VLOOKUP($D39,Résultats!$B$2:$AZ$251,M$2,FALSE)</f>
        <v>378.74348350000002</v>
      </c>
      <c r="N39" s="31">
        <f>VLOOKUP($D39,Résultats!$B$2:$AZ$251,N$2,FALSE)</f>
        <v>354.39558529999999</v>
      </c>
      <c r="O39" s="31">
        <f>VLOOKUP($D39,Résultats!$B$2:$AZ$251,O$2,FALSE)</f>
        <v>386.74670450000002</v>
      </c>
      <c r="P39" s="31">
        <f>VLOOKUP($D39,Résultats!$B$2:$AZ$251,P$2,FALSE)</f>
        <v>390.14200879999999</v>
      </c>
      <c r="Q39" s="31">
        <f>VLOOKUP($D39,Résultats!$B$2:$AZ$251,Q$2,FALSE)</f>
        <v>382.0340731</v>
      </c>
      <c r="R39" s="31">
        <f>VLOOKUP($D39,Résultats!$B$2:$AZ$251,R$2,FALSE)</f>
        <v>369.04939719999999</v>
      </c>
      <c r="S39" s="31">
        <f>VLOOKUP($D39,Résultats!$B$2:$AZ$251,S$2,FALSE)</f>
        <v>354.32752360000001</v>
      </c>
      <c r="T39" s="31">
        <f>VLOOKUP($D39,Résultats!$B$2:$AZ$251,T$2,FALSE)</f>
        <v>339.16455339999999</v>
      </c>
      <c r="U39" s="31">
        <f>VLOOKUP($D39,Résultats!$B$2:$AZ$251,U$2,FALSE)</f>
        <v>308.05283259999999</v>
      </c>
      <c r="V39" s="31">
        <f>VLOOKUP($D39,Résultats!$B$2:$AZ$251,V$2,FALSE)</f>
        <v>287.9269013</v>
      </c>
      <c r="W39" s="31">
        <f>VLOOKUP($D39,Résultats!$B$2:$AZ$251,W$2,FALSE)</f>
        <v>272.35172879999999</v>
      </c>
      <c r="X39" s="31">
        <f>VLOOKUP($D39,Résultats!$B$2:$AZ$251,X$2,FALSE)</f>
        <v>245.3507778</v>
      </c>
      <c r="Y39" s="31">
        <f>VLOOKUP($D39,Résultats!$B$2:$AZ$251,Y$2,FALSE)</f>
        <v>241.27271909999999</v>
      </c>
      <c r="Z39" s="31">
        <f>VLOOKUP($D39,Résultats!$B$2:$AZ$251,Z$2,FALSE)</f>
        <v>233.5186842</v>
      </c>
      <c r="AA39" s="31">
        <f>VLOOKUP($D39,Résultats!$B$2:$AZ$251,AA$2,FALSE)</f>
        <v>224.71240119999999</v>
      </c>
      <c r="AB39" s="31">
        <f>VLOOKUP($D39,Résultats!$B$2:$AZ$251,AB$2,FALSE)</f>
        <v>215.9300331</v>
      </c>
      <c r="AC39" s="31">
        <f>VLOOKUP($D39,Résultats!$B$2:$AZ$251,AC$2,FALSE)</f>
        <v>207.5127262</v>
      </c>
      <c r="AD39" s="31">
        <f>VLOOKUP($D39,Résultats!$B$2:$AZ$251,AD$2,FALSE)</f>
        <v>197.5407548</v>
      </c>
      <c r="AE39" s="31">
        <f>VLOOKUP($D39,Résultats!$B$2:$AZ$251,AE$2,FALSE)</f>
        <v>189.4569017</v>
      </c>
      <c r="AF39" s="31">
        <f>VLOOKUP($D39,Résultats!$B$2:$AZ$251,AF$2,FALSE)</f>
        <v>182.46253899999999</v>
      </c>
      <c r="AG39" s="31">
        <f>VLOOKUP($D39,Résultats!$B$2:$AZ$251,AG$2,FALSE)</f>
        <v>176.1588342</v>
      </c>
      <c r="AH39" s="31">
        <f>VLOOKUP($D39,Résultats!$B$2:$AZ$251,AH$2,FALSE)</f>
        <v>170.3039741</v>
      </c>
      <c r="AI39" s="31">
        <f>VLOOKUP($D39,Résultats!$B$2:$AZ$251,AI$2,FALSE)</f>
        <v>163.85845420000001</v>
      </c>
      <c r="AJ39" s="31">
        <f>VLOOKUP($D39,Résultats!$B$2:$AZ$251,AJ$2,FALSE)</f>
        <v>158.18248779999999</v>
      </c>
      <c r="AK39" s="31">
        <f>VLOOKUP($D39,Résultats!$B$2:$AZ$251,AK$2,FALSE)</f>
        <v>152.9485889</v>
      </c>
      <c r="AL39" s="31">
        <f>VLOOKUP($D39,Résultats!$B$2:$AZ$251,AL$2,FALSE)</f>
        <v>148.00891530000001</v>
      </c>
      <c r="AM39" s="31">
        <f>VLOOKUP($D39,Résultats!$B$2:$AZ$251,AM$2,FALSE)</f>
        <v>143.3608629</v>
      </c>
    </row>
    <row r="40" spans="2:39" x14ac:dyDescent="0.25">
      <c r="C40" s="56" t="s">
        <v>31</v>
      </c>
      <c r="D40" s="3" t="s">
        <v>70</v>
      </c>
      <c r="E40" s="31">
        <f>VLOOKUP($D40,Résultats!$B$2:$AZ$251,E$2,FALSE)</f>
        <v>426.96081909999998</v>
      </c>
      <c r="F40" s="31">
        <f>VLOOKUP($D40,Résultats!$B$2:$AZ$251,F$2,FALSE)</f>
        <v>314.26744150000002</v>
      </c>
      <c r="G40" s="31">
        <f>VLOOKUP($D40,Résultats!$B$2:$AZ$251,G$2,FALSE)</f>
        <v>336.87461660000002</v>
      </c>
      <c r="H40" s="31">
        <f>VLOOKUP($D40,Résultats!$B$2:$AZ$251,H$2,FALSE)</f>
        <v>333.7617133</v>
      </c>
      <c r="I40" s="31">
        <f>VLOOKUP($D40,Résultats!$B$2:$AZ$251,I$2,FALSE)</f>
        <v>254.7385883</v>
      </c>
      <c r="J40" s="31">
        <f>VLOOKUP($D40,Résultats!$B$2:$AZ$251,J$2,FALSE)</f>
        <v>240.89395440000001</v>
      </c>
      <c r="K40" s="31">
        <f>VLOOKUP($D40,Résultats!$B$2:$AZ$251,K$2,FALSE)</f>
        <v>208.97924330000001</v>
      </c>
      <c r="L40" s="31">
        <f>VLOOKUP($D40,Résultats!$B$2:$AZ$251,L$2,FALSE)</f>
        <v>199.78414789999999</v>
      </c>
      <c r="M40" s="31">
        <f>VLOOKUP($D40,Résultats!$B$2:$AZ$251,M$2,FALSE)</f>
        <v>186.07718120000001</v>
      </c>
      <c r="N40" s="31">
        <f>VLOOKUP($D40,Résultats!$B$2:$AZ$251,N$2,FALSE)</f>
        <v>171.97750500000001</v>
      </c>
      <c r="O40" s="31">
        <f>VLOOKUP($D40,Résultats!$B$2:$AZ$251,O$2,FALSE)</f>
        <v>185.5459913</v>
      </c>
      <c r="P40" s="31">
        <f>VLOOKUP($D40,Résultats!$B$2:$AZ$251,P$2,FALSE)</f>
        <v>185.5199164</v>
      </c>
      <c r="Q40" s="31">
        <f>VLOOKUP($D40,Résultats!$B$2:$AZ$251,Q$2,FALSE)</f>
        <v>180.1997484</v>
      </c>
      <c r="R40" s="31">
        <f>VLOOKUP($D40,Résultats!$B$2:$AZ$251,R$2,FALSE)</f>
        <v>172.78694400000001</v>
      </c>
      <c r="S40" s="31">
        <f>VLOOKUP($D40,Résultats!$B$2:$AZ$251,S$2,FALSE)</f>
        <v>164.73525359999999</v>
      </c>
      <c r="T40" s="31">
        <f>VLOOKUP($D40,Résultats!$B$2:$AZ$251,T$2,FALSE)</f>
        <v>156.71306630000001</v>
      </c>
      <c r="U40" s="31">
        <f>VLOOKUP($D40,Résultats!$B$2:$AZ$251,U$2,FALSE)</f>
        <v>141.5525591</v>
      </c>
      <c r="V40" s="31">
        <f>VLOOKUP($D40,Résultats!$B$2:$AZ$251,V$2,FALSE)</f>
        <v>131.5897636</v>
      </c>
      <c r="W40" s="31">
        <f>VLOOKUP($D40,Résultats!$B$2:$AZ$251,W$2,FALSE)</f>
        <v>123.79489820000001</v>
      </c>
      <c r="X40" s="31">
        <f>VLOOKUP($D40,Résultats!$B$2:$AZ$251,X$2,FALSE)</f>
        <v>110.9123566</v>
      </c>
      <c r="Y40" s="31">
        <f>VLOOKUP($D40,Résultats!$B$2:$AZ$251,Y$2,FALSE)</f>
        <v>108.4622865</v>
      </c>
      <c r="Z40" s="31">
        <f>VLOOKUP($D40,Résultats!$B$2:$AZ$251,Z$2,FALSE)</f>
        <v>104.3994534</v>
      </c>
      <c r="AA40" s="31">
        <f>VLOOKUP($D40,Résultats!$B$2:$AZ$251,AA$2,FALSE)</f>
        <v>99.923224840000003</v>
      </c>
      <c r="AB40" s="31">
        <f>VLOOKUP($D40,Résultats!$B$2:$AZ$251,AB$2,FALSE)</f>
        <v>95.511726019999998</v>
      </c>
      <c r="AC40" s="31">
        <f>VLOOKUP($D40,Résultats!$B$2:$AZ$251,AC$2,FALSE)</f>
        <v>91.315439269999999</v>
      </c>
      <c r="AD40" s="31">
        <f>VLOOKUP($D40,Résultats!$B$2:$AZ$251,AD$2,FALSE)</f>
        <v>86.3565179</v>
      </c>
      <c r="AE40" s="31">
        <f>VLOOKUP($D40,Résultats!$B$2:$AZ$251,AE$2,FALSE)</f>
        <v>82.307282720000003</v>
      </c>
      <c r="AF40" s="31">
        <f>VLOOKUP($D40,Résultats!$B$2:$AZ$251,AF$2,FALSE)</f>
        <v>78.804349700000003</v>
      </c>
      <c r="AG40" s="31">
        <f>VLOOKUP($D40,Résultats!$B$2:$AZ$251,AG$2,FALSE)</f>
        <v>75.662719929999994</v>
      </c>
      <c r="AH40" s="31">
        <f>VLOOKUP($D40,Résultats!$B$2:$AZ$251,AH$2,FALSE)</f>
        <v>72.770744289999996</v>
      </c>
      <c r="AI40" s="31">
        <f>VLOOKUP($D40,Résultats!$B$2:$AZ$251,AI$2,FALSE)</f>
        <v>69.688359800000001</v>
      </c>
      <c r="AJ40" s="31">
        <f>VLOOKUP($D40,Résultats!$B$2:$AZ$251,AJ$2,FALSE)</f>
        <v>66.988755040000001</v>
      </c>
      <c r="AK40" s="31">
        <f>VLOOKUP($D40,Résultats!$B$2:$AZ$251,AK$2,FALSE)</f>
        <v>64.532098829999995</v>
      </c>
      <c r="AL40" s="31">
        <f>VLOOKUP($D40,Résultats!$B$2:$AZ$251,AL$2,FALSE)</f>
        <v>62.254183060000003</v>
      </c>
      <c r="AM40" s="31">
        <f>VLOOKUP($D40,Résultats!$B$2:$AZ$251,AM$2,FALSE)</f>
        <v>60.151980559999998</v>
      </c>
    </row>
    <row r="41" spans="2:39" x14ac:dyDescent="0.25">
      <c r="C41" s="56" t="s">
        <v>32</v>
      </c>
      <c r="D41" s="3" t="s">
        <v>71</v>
      </c>
      <c r="E41" s="31">
        <f>VLOOKUP($D41,Résultats!$B$2:$AZ$251,E$2,FALSE)</f>
        <v>142.32027299999999</v>
      </c>
      <c r="F41" s="31">
        <f>VLOOKUP($D41,Résultats!$B$2:$AZ$251,F$2,FALSE)</f>
        <v>80.680120709999997</v>
      </c>
      <c r="G41" s="31">
        <f>VLOOKUP($D41,Résultats!$B$2:$AZ$251,G$2,FALSE)</f>
        <v>90.043851290000006</v>
      </c>
      <c r="H41" s="31">
        <f>VLOOKUP($D41,Résultats!$B$2:$AZ$251,H$2,FALSE)</f>
        <v>86.77779305</v>
      </c>
      <c r="I41" s="31">
        <f>VLOOKUP($D41,Résultats!$B$2:$AZ$251,I$2,FALSE)</f>
        <v>58.414458529999997</v>
      </c>
      <c r="J41" s="31">
        <f>VLOOKUP($D41,Résultats!$B$2:$AZ$251,J$2,FALSE)</f>
        <v>37.446505930000001</v>
      </c>
      <c r="K41" s="31">
        <f>VLOOKUP($D41,Résultats!$B$2:$AZ$251,K$2,FALSE)</f>
        <v>24.611255159999999</v>
      </c>
      <c r="L41" s="31">
        <f>VLOOKUP($D41,Résultats!$B$2:$AZ$251,L$2,FALSE)</f>
        <v>20.343567220000001</v>
      </c>
      <c r="M41" s="31">
        <f>VLOOKUP($D41,Résultats!$B$2:$AZ$251,M$2,FALSE)</f>
        <v>17.827440020000001</v>
      </c>
      <c r="N41" s="31">
        <f>VLOOKUP($D41,Résultats!$B$2:$AZ$251,N$2,FALSE)</f>
        <v>15.53769501</v>
      </c>
      <c r="O41" s="31">
        <f>VLOOKUP($D41,Résultats!$B$2:$AZ$251,O$2,FALSE)</f>
        <v>15.889581769999999</v>
      </c>
      <c r="P41" s="31">
        <f>VLOOKUP($D41,Résultats!$B$2:$AZ$251,P$2,FALSE)</f>
        <v>15.23450113</v>
      </c>
      <c r="Q41" s="31">
        <f>VLOOKUP($D41,Résultats!$B$2:$AZ$251,Q$2,FALSE)</f>
        <v>14.239978000000001</v>
      </c>
      <c r="R41" s="31">
        <f>VLOOKUP($D41,Résultats!$B$2:$AZ$251,R$2,FALSE)</f>
        <v>13.17909485</v>
      </c>
      <c r="S41" s="31">
        <f>VLOOKUP($D41,Résultats!$B$2:$AZ$251,S$2,FALSE)</f>
        <v>12.15013946</v>
      </c>
      <c r="T41" s="31">
        <f>VLOOKUP($D41,Résultats!$B$2:$AZ$251,T$2,FALSE)</f>
        <v>11.21887819</v>
      </c>
      <c r="U41" s="31">
        <f>VLOOKUP($D41,Résultats!$B$2:$AZ$251,U$2,FALSE)</f>
        <v>9.8652413909999996</v>
      </c>
      <c r="V41" s="31">
        <f>VLOOKUP($D41,Résultats!$B$2:$AZ$251,V$2,FALSE)</f>
        <v>8.9324788040000005</v>
      </c>
      <c r="W41" s="31">
        <f>VLOOKUP($D41,Résultats!$B$2:$AZ$251,W$2,FALSE)</f>
        <v>8.1834895549999995</v>
      </c>
      <c r="X41" s="31">
        <f>VLOOKUP($D41,Résultats!$B$2:$AZ$251,X$2,FALSE)</f>
        <v>7.1391364319999999</v>
      </c>
      <c r="Y41" s="31">
        <f>VLOOKUP($D41,Résultats!$B$2:$AZ$251,Y$2,FALSE)</f>
        <v>6.7951069740000003</v>
      </c>
      <c r="Z41" s="31">
        <f>VLOOKUP($D41,Résultats!$B$2:$AZ$251,Z$2,FALSE)</f>
        <v>6.3682770729999998</v>
      </c>
      <c r="AA41" s="31">
        <f>VLOOKUP($D41,Résultats!$B$2:$AZ$251,AA$2,FALSE)</f>
        <v>5.9386812400000002</v>
      </c>
      <c r="AB41" s="31">
        <f>VLOOKUP($D41,Résultats!$B$2:$AZ$251,AB$2,FALSE)</f>
        <v>5.5336586719999996</v>
      </c>
      <c r="AC41" s="31">
        <f>VLOOKUP($D41,Résultats!$B$2:$AZ$251,AC$2,FALSE)</f>
        <v>5.1608129959999998</v>
      </c>
      <c r="AD41" s="31">
        <f>VLOOKUP($D41,Résultats!$B$2:$AZ$251,AD$2,FALSE)</f>
        <v>4.7285159800000001</v>
      </c>
      <c r="AE41" s="31">
        <f>VLOOKUP($D41,Résultats!$B$2:$AZ$251,AE$2,FALSE)</f>
        <v>4.3737785120000003</v>
      </c>
      <c r="AF41" s="31">
        <f>VLOOKUP($D41,Résultats!$B$2:$AZ$251,AF$2,FALSE)</f>
        <v>4.0714771279999997</v>
      </c>
      <c r="AG41" s="31">
        <f>VLOOKUP($D41,Résultats!$B$2:$AZ$251,AG$2,FALSE)</f>
        <v>3.8075169999999998</v>
      </c>
      <c r="AH41" s="31">
        <f>VLOOKUP($D41,Résultats!$B$2:$AZ$251,AH$2,FALSE)</f>
        <v>3.5731682199999999</v>
      </c>
      <c r="AI41" s="31">
        <f>VLOOKUP($D41,Résultats!$B$2:$AZ$251,AI$2,FALSE)</f>
        <v>3.3447061749999998</v>
      </c>
      <c r="AJ41" s="31">
        <f>VLOOKUP($D41,Résultats!$B$2:$AZ$251,AJ$2,FALSE)</f>
        <v>3.1487995569999998</v>
      </c>
      <c r="AK41" s="31">
        <f>VLOOKUP($D41,Résultats!$B$2:$AZ$251,AK$2,FALSE)</f>
        <v>2.9774540370000002</v>
      </c>
      <c r="AL41" s="31">
        <f>VLOOKUP($D41,Résultats!$B$2:$AZ$251,AL$2,FALSE)</f>
        <v>2.8261859220000001</v>
      </c>
      <c r="AM41" s="31">
        <f>VLOOKUP($D41,Résultats!$B$2:$AZ$251,AM$2,FALSE)</f>
        <v>2.6933827749999999</v>
      </c>
    </row>
    <row r="42" spans="2:39" x14ac:dyDescent="0.25">
      <c r="C42" s="80" t="s">
        <v>33</v>
      </c>
      <c r="D42" s="7" t="s">
        <v>72</v>
      </c>
      <c r="E42" s="81">
        <f>VLOOKUP($D42,Résultats!$B$2:$AZ$251,E$2,FALSE)</f>
        <v>35.580068259999997</v>
      </c>
      <c r="F42" s="81">
        <f>VLOOKUP($D42,Résultats!$B$2:$AZ$251,F$2,FALSE)</f>
        <v>10.519065919999999</v>
      </c>
      <c r="G42" s="81">
        <f>VLOOKUP($D42,Résultats!$B$2:$AZ$251,G$2,FALSE)</f>
        <v>11.317676049999999</v>
      </c>
      <c r="H42" s="81">
        <f>VLOOKUP($D42,Résultats!$B$2:$AZ$251,H$2,FALSE)</f>
        <v>8.5147549859999998</v>
      </c>
      <c r="I42" s="81">
        <f>VLOOKUP($D42,Résultats!$B$2:$AZ$251,I$2,FALSE)</f>
        <v>3.2274422889999999</v>
      </c>
      <c r="J42" s="81">
        <f>VLOOKUP($D42,Résultats!$B$2:$AZ$251,J$2,FALSE)</f>
        <v>0</v>
      </c>
      <c r="K42" s="81">
        <f>VLOOKUP($D42,Résultats!$B$2:$AZ$251,K$2,FALSE)</f>
        <v>0</v>
      </c>
      <c r="L42" s="81">
        <f>VLOOKUP($D42,Résultats!$B$2:$AZ$251,L$2,FALSE)</f>
        <v>0</v>
      </c>
      <c r="M42" s="81">
        <f>VLOOKUP($D42,Résultats!$B$2:$AZ$251,M$2,FALSE)</f>
        <v>0</v>
      </c>
      <c r="N42" s="81">
        <f>VLOOKUP($D42,Résultats!$B$2:$AZ$251,N$2,FALSE)</f>
        <v>0</v>
      </c>
      <c r="O42" s="81">
        <f>VLOOKUP($D42,Résultats!$B$2:$AZ$251,O$2,FALSE)</f>
        <v>0</v>
      </c>
      <c r="P42" s="81">
        <f>VLOOKUP($D42,Résultats!$B$2:$AZ$251,P$2,FALSE)</f>
        <v>0</v>
      </c>
      <c r="Q42" s="81">
        <f>VLOOKUP($D42,Résultats!$B$2:$AZ$251,Q$2,FALSE)</f>
        <v>0</v>
      </c>
      <c r="R42" s="81">
        <f>VLOOKUP($D42,Résultats!$B$2:$AZ$251,R$2,FALSE)</f>
        <v>0</v>
      </c>
      <c r="S42" s="81">
        <f>VLOOKUP($D42,Résultats!$B$2:$AZ$251,S$2,FALSE)</f>
        <v>0</v>
      </c>
      <c r="T42" s="81">
        <f>VLOOKUP($D42,Résultats!$B$2:$AZ$251,T$2,FALSE)</f>
        <v>0</v>
      </c>
      <c r="U42" s="81">
        <f>VLOOKUP($D42,Résultats!$B$2:$AZ$251,U$2,FALSE)</f>
        <v>0</v>
      </c>
      <c r="V42" s="81">
        <f>VLOOKUP($D42,Résultats!$B$2:$AZ$251,V$2,FALSE)</f>
        <v>0</v>
      </c>
      <c r="W42" s="81">
        <f>VLOOKUP($D42,Résultats!$B$2:$AZ$251,W$2,FALSE)</f>
        <v>0</v>
      </c>
      <c r="X42" s="81">
        <f>VLOOKUP($D42,Résultats!$B$2:$AZ$251,X$2,FALSE)</f>
        <v>0</v>
      </c>
      <c r="Y42" s="81">
        <f>VLOOKUP($D42,Résultats!$B$2:$AZ$251,Y$2,FALSE)</f>
        <v>0</v>
      </c>
      <c r="Z42" s="81">
        <f>VLOOKUP($D42,Résultats!$B$2:$AZ$251,Z$2,FALSE)</f>
        <v>0</v>
      </c>
      <c r="AA42" s="81">
        <f>VLOOKUP($D42,Résultats!$B$2:$AZ$251,AA$2,FALSE)</f>
        <v>0</v>
      </c>
      <c r="AB42" s="81">
        <f>VLOOKUP($D42,Résultats!$B$2:$AZ$251,AB$2,FALSE)</f>
        <v>0</v>
      </c>
      <c r="AC42" s="81">
        <f>VLOOKUP($D42,Résultats!$B$2:$AZ$251,AC$2,FALSE)</f>
        <v>0</v>
      </c>
      <c r="AD42" s="81">
        <f>VLOOKUP($D42,Résultats!$B$2:$AZ$251,AD$2,FALSE)</f>
        <v>0</v>
      </c>
      <c r="AE42" s="81">
        <f>VLOOKUP($D42,Résultats!$B$2:$AZ$251,AE$2,FALSE)</f>
        <v>0</v>
      </c>
      <c r="AF42" s="81">
        <f>VLOOKUP($D42,Résultats!$B$2:$AZ$251,AF$2,FALSE)</f>
        <v>0</v>
      </c>
      <c r="AG42" s="81">
        <f>VLOOKUP($D42,Résultats!$B$2:$AZ$251,AG$2,FALSE)</f>
        <v>0</v>
      </c>
      <c r="AH42" s="81">
        <f>VLOOKUP($D42,Résultats!$B$2:$AZ$251,AH$2,FALSE)</f>
        <v>0</v>
      </c>
      <c r="AI42" s="81">
        <f>VLOOKUP($D42,Résultats!$B$2:$AZ$251,AI$2,FALSE)</f>
        <v>0</v>
      </c>
      <c r="AJ42" s="81">
        <f>VLOOKUP($D42,Résultats!$B$2:$AZ$251,AJ$2,FALSE)</f>
        <v>0</v>
      </c>
      <c r="AK42" s="81">
        <f>VLOOKUP($D42,Résultats!$B$2:$AZ$251,AK$2,FALSE)</f>
        <v>0</v>
      </c>
      <c r="AL42" s="81">
        <f>VLOOKUP($D42,Résultats!$B$2:$AZ$251,AL$2,FALSE)</f>
        <v>0</v>
      </c>
      <c r="AM42" s="81">
        <f>VLOOKUP($D42,Résultats!$B$2:$AZ$251,AM$2,FALSE)</f>
        <v>0</v>
      </c>
    </row>
    <row r="43" spans="2:39" x14ac:dyDescent="0.25">
      <c r="C43" s="56"/>
      <c r="D43" s="3"/>
      <c r="E43" s="127"/>
      <c r="F43" s="127"/>
      <c r="G43" s="127"/>
      <c r="H43" s="127"/>
      <c r="I43" s="127"/>
      <c r="J43" s="126"/>
      <c r="K43" s="31"/>
      <c r="L43" s="31"/>
      <c r="M43" s="31"/>
      <c r="N43" s="127"/>
      <c r="O43" s="126"/>
      <c r="P43" s="31"/>
      <c r="Q43" s="31"/>
      <c r="R43" s="31"/>
      <c r="S43" s="127"/>
      <c r="T43" s="127"/>
      <c r="U43" s="127"/>
      <c r="V43" s="127"/>
      <c r="W43" s="127"/>
      <c r="X43" s="31"/>
      <c r="Y43" s="31"/>
      <c r="Z43" s="31"/>
      <c r="AA43" s="31"/>
      <c r="AB43" s="31"/>
      <c r="AC43" s="130"/>
      <c r="AD43" s="130"/>
      <c r="AE43" s="130"/>
      <c r="AF43" s="130"/>
      <c r="AG43" s="130"/>
      <c r="AH43" s="31"/>
      <c r="AI43" s="31"/>
      <c r="AJ43" s="31"/>
      <c r="AK43" s="31"/>
      <c r="AL43" s="31"/>
      <c r="AM43" s="130"/>
    </row>
    <row r="44" spans="2:39" x14ac:dyDescent="0.25">
      <c r="B44" s="23" t="s">
        <v>191</v>
      </c>
      <c r="C44" s="82" t="s">
        <v>162</v>
      </c>
      <c r="D44" s="82" t="s">
        <v>45</v>
      </c>
      <c r="E44" s="124">
        <f>VLOOKUP($D49,Résultats!$B$2:$AZ$212,E$2,FALSE)</f>
        <v>32001.800439999999</v>
      </c>
      <c r="F44" s="124">
        <f>VLOOKUP($D49,Résultats!$B$2:$AZ$212,F$2,FALSE)</f>
        <v>35911.307350000003</v>
      </c>
      <c r="G44" s="124">
        <f>VLOOKUP($D49,Résultats!$B$2:$AZ$212,G$2,FALSE)</f>
        <v>36708.886160000002</v>
      </c>
      <c r="H44" s="124">
        <f>VLOOKUP($D49,Résultats!$B$2:$AZ$212,H$2,FALSE)</f>
        <v>37113.743849999999</v>
      </c>
      <c r="I44" s="124">
        <f>VLOOKUP($D49,Résultats!$B$2:$AZ$212,I$2,FALSE)</f>
        <v>37131.568359999997</v>
      </c>
      <c r="J44" s="124">
        <f>VLOOKUP($D49,Résultats!$B$2:$AZ$212,J$2,FALSE)</f>
        <v>36957.76122</v>
      </c>
      <c r="K44" s="124">
        <f>VLOOKUP($D49,Résultats!$B$2:$AZ$212,K$2,FALSE)</f>
        <v>36576.76827</v>
      </c>
      <c r="L44" s="124">
        <f>VLOOKUP($D49,Résultats!$B$2:$AZ$212,L$2,FALSE)</f>
        <v>36150.619630000001</v>
      </c>
      <c r="M44" s="124">
        <f>VLOOKUP($D49,Résultats!$B$2:$AZ$212,M$2,FALSE)</f>
        <v>35720.893859999996</v>
      </c>
      <c r="N44" s="124">
        <f>VLOOKUP($D49,Résultats!$B$2:$AZ$212,N$2,FALSE)</f>
        <v>35281.231</v>
      </c>
      <c r="O44" s="124">
        <f>VLOOKUP($D49,Résultats!$B$2:$AZ$212,O$2,FALSE)</f>
        <v>35105.703560000002</v>
      </c>
      <c r="P44" s="124">
        <f>VLOOKUP($D49,Résultats!$B$2:$AZ$212,P$2,FALSE)</f>
        <v>35051.644549999997</v>
      </c>
      <c r="Q44" s="124">
        <f>VLOOKUP($D49,Résultats!$B$2:$AZ$212,Q$2,FALSE)</f>
        <v>35059.455280000002</v>
      </c>
      <c r="R44" s="124">
        <f>VLOOKUP($D49,Résultats!$B$2:$AZ$212,R$2,FALSE)</f>
        <v>35100.564899999998</v>
      </c>
      <c r="S44" s="124">
        <f>VLOOKUP($D49,Résultats!$B$2:$AZ$212,S$2,FALSE)</f>
        <v>35161.400150000001</v>
      </c>
      <c r="T44" s="124">
        <f>VLOOKUP($D49,Résultats!$B$2:$AZ$212,T$2,FALSE)</f>
        <v>35233.585310000002</v>
      </c>
      <c r="U44" s="124">
        <f>VLOOKUP($D49,Résultats!$B$2:$AZ$212,U$2,FALSE)</f>
        <v>35204.567410000003</v>
      </c>
      <c r="V44" s="124">
        <f>VLOOKUP($D49,Résultats!$B$2:$AZ$212,V$2,FALSE)</f>
        <v>35139.543570000002</v>
      </c>
      <c r="W44" s="124">
        <f>VLOOKUP($D49,Résultats!$B$2:$AZ$212,W$2,FALSE)</f>
        <v>35062.863010000001</v>
      </c>
      <c r="X44" s="124">
        <f>VLOOKUP($D49,Résultats!$B$2:$AZ$212,X$2,FALSE)</f>
        <v>34878.976430000002</v>
      </c>
      <c r="Y44" s="124">
        <f>VLOOKUP($D49,Résultats!$B$2:$AZ$212,Y$2,FALSE)</f>
        <v>34760.48659</v>
      </c>
      <c r="Z44" s="124">
        <f>VLOOKUP($D49,Résultats!$B$2:$AZ$212,Z$2,FALSE)</f>
        <v>34671.064969999999</v>
      </c>
      <c r="AA44" s="124">
        <f>VLOOKUP($D49,Résultats!$B$2:$AZ$212,AA$2,FALSE)</f>
        <v>34595.121789999997</v>
      </c>
      <c r="AB44" s="124">
        <f>VLOOKUP($D49,Résultats!$B$2:$AZ$212,AB$2,FALSE)</f>
        <v>34526.488230000003</v>
      </c>
      <c r="AC44" s="124">
        <f>VLOOKUP($D49,Résultats!$B$2:$AZ$212,AC$2,FALSE)</f>
        <v>34462.440150000002</v>
      </c>
      <c r="AD44" s="124">
        <f>VLOOKUP($D49,Résultats!$B$2:$AZ$212,AD$2,FALSE)</f>
        <v>34373.915489999999</v>
      </c>
      <c r="AE44" s="124">
        <f>VLOOKUP($D49,Résultats!$B$2:$AZ$212,AE$2,FALSE)</f>
        <v>34275.020299999996</v>
      </c>
      <c r="AF44" s="124">
        <f>VLOOKUP($D49,Résultats!$B$2:$AZ$212,AF$2,FALSE)</f>
        <v>34172.6031</v>
      </c>
      <c r="AG44" s="124">
        <f>VLOOKUP($D49,Résultats!$B$2:$AZ$212,AG$2,FALSE)</f>
        <v>34069.99308</v>
      </c>
      <c r="AH44" s="124">
        <f>VLOOKUP($D49,Résultats!$B$2:$AZ$212,AH$2,FALSE)</f>
        <v>33968.406049999998</v>
      </c>
      <c r="AI44" s="124">
        <f>VLOOKUP($D49,Résultats!$B$2:$AZ$212,AI$2,FALSE)</f>
        <v>33857.80762</v>
      </c>
      <c r="AJ44" s="124">
        <f>VLOOKUP($D49,Résultats!$B$2:$AZ$212,AJ$2,FALSE)</f>
        <v>33744.403740000002</v>
      </c>
      <c r="AK44" s="124">
        <f>VLOOKUP($D49,Résultats!$B$2:$AZ$212,AK$2,FALSE)</f>
        <v>33630.640019999999</v>
      </c>
      <c r="AL44" s="124">
        <f>VLOOKUP($D49,Résultats!$B$2:$AZ$212,AL$2,FALSE)</f>
        <v>33517.341500000002</v>
      </c>
      <c r="AM44" s="124">
        <f>VLOOKUP($D49,Résultats!$B$2:$AZ$212,AM$2,FALSE)</f>
        <v>33405.596259999998</v>
      </c>
    </row>
    <row r="45" spans="2:39" x14ac:dyDescent="0.25">
      <c r="C45" s="56" t="s">
        <v>8</v>
      </c>
      <c r="D45" s="78" t="s">
        <v>60</v>
      </c>
      <c r="E45" s="31">
        <f>VLOOKUP($D45,Résultats!$B$2:$AZ$212,E$2,FALSE)</f>
        <v>0</v>
      </c>
      <c r="F45" s="31">
        <f>VLOOKUP($D45,Résultats!$B$2:$AZ$212,F$2,FALSE)</f>
        <v>0</v>
      </c>
      <c r="G45" s="31">
        <f>VLOOKUP($D45,Résultats!$B$2:$AZ$212,G$2,FALSE)</f>
        <v>0</v>
      </c>
      <c r="H45" s="31">
        <f>VLOOKUP($D45,Résultats!$B$2:$AZ$212,H$2,FALSE)</f>
        <v>0</v>
      </c>
      <c r="I45" s="31">
        <f>VLOOKUP($D45,Résultats!$B$2:$AZ$212,I$2,FALSE)</f>
        <v>0</v>
      </c>
      <c r="J45" s="31">
        <f>VLOOKUP($D45,Résultats!$B$2:$AZ$212,J$2,FALSE)</f>
        <v>0</v>
      </c>
      <c r="K45" s="31">
        <f>VLOOKUP($D45,Résultats!$B$2:$AZ$212,K$2,FALSE)</f>
        <v>0</v>
      </c>
      <c r="L45" s="31">
        <f>VLOOKUP($D45,Résultats!$B$2:$AZ$212,L$2,FALSE)</f>
        <v>0</v>
      </c>
      <c r="M45" s="31">
        <f>VLOOKUP($D45,Résultats!$B$2:$AZ$212,M$2,FALSE)</f>
        <v>0</v>
      </c>
      <c r="N45" s="31">
        <f>VLOOKUP($D45,Résultats!$B$2:$AZ$212,N$2,FALSE)</f>
        <v>0</v>
      </c>
      <c r="O45" s="31">
        <f>VLOOKUP($D45,Résultats!$B$2:$AZ$212,O$2,FALSE)</f>
        <v>0</v>
      </c>
      <c r="P45" s="31">
        <f>VLOOKUP($D45,Résultats!$B$2:$AZ$212,P$2,FALSE)</f>
        <v>0</v>
      </c>
      <c r="Q45" s="31">
        <f>VLOOKUP($D45,Résultats!$B$2:$AZ$212,Q$2,FALSE)</f>
        <v>0</v>
      </c>
      <c r="R45" s="31">
        <f>VLOOKUP($D45,Résultats!$B$2:$AZ$212,R$2,FALSE)</f>
        <v>0</v>
      </c>
      <c r="S45" s="31">
        <f>VLOOKUP($D45,Résultats!$B$2:$AZ$212,S$2,FALSE)</f>
        <v>0</v>
      </c>
      <c r="T45" s="31">
        <f>VLOOKUP($D45,Résultats!$B$2:$AZ$212,T$2,FALSE)</f>
        <v>0</v>
      </c>
      <c r="U45" s="31">
        <f>VLOOKUP($D45,Résultats!$B$2:$AZ$212,U$2,FALSE)</f>
        <v>0</v>
      </c>
      <c r="V45" s="31">
        <f>VLOOKUP($D45,Résultats!$B$2:$AZ$212,V$2,FALSE)</f>
        <v>0</v>
      </c>
      <c r="W45" s="31">
        <f>VLOOKUP($D45,Résultats!$B$2:$AZ$212,W$2,FALSE)</f>
        <v>0</v>
      </c>
      <c r="X45" s="31">
        <f>VLOOKUP($D45,Résultats!$B$2:$AZ$212,X$2,FALSE)</f>
        <v>0</v>
      </c>
      <c r="Y45" s="31">
        <f>VLOOKUP($D45,Résultats!$B$2:$AZ$212,Y$2,FALSE)</f>
        <v>0</v>
      </c>
      <c r="Z45" s="31">
        <f>VLOOKUP($D45,Résultats!$B$2:$AZ$212,Z$2,FALSE)</f>
        <v>0</v>
      </c>
      <c r="AA45" s="31">
        <f>VLOOKUP($D45,Résultats!$B$2:$AZ$212,AA$2,FALSE)</f>
        <v>0</v>
      </c>
      <c r="AB45" s="31">
        <f>VLOOKUP($D45,Résultats!$B$2:$AZ$212,AB$2,FALSE)</f>
        <v>0</v>
      </c>
      <c r="AC45" s="31">
        <f>VLOOKUP($D45,Résultats!$B$2:$AZ$212,AC$2,FALSE)</f>
        <v>0</v>
      </c>
      <c r="AD45" s="31">
        <f>VLOOKUP($D45,Résultats!$B$2:$AZ$212,AD$2,FALSE)</f>
        <v>0</v>
      </c>
      <c r="AE45" s="31">
        <f>VLOOKUP($D45,Résultats!$B$2:$AZ$212,AE$2,FALSE)</f>
        <v>0</v>
      </c>
      <c r="AF45" s="31">
        <f>VLOOKUP($D45,Résultats!$B$2:$AZ$212,AF$2,FALSE)</f>
        <v>0</v>
      </c>
      <c r="AG45" s="31">
        <f>VLOOKUP($D45,Résultats!$B$2:$AZ$212,AG$2,FALSE)</f>
        <v>0</v>
      </c>
      <c r="AH45" s="31">
        <f>VLOOKUP($D45,Résultats!$B$2:$AZ$212,AH$2,FALSE)</f>
        <v>0</v>
      </c>
      <c r="AI45" s="31">
        <f>VLOOKUP($D45,Résultats!$B$2:$AZ$212,AI$2,FALSE)</f>
        <v>0</v>
      </c>
      <c r="AJ45" s="31">
        <f>VLOOKUP($D45,Résultats!$B$2:$AZ$212,AJ$2,FALSE)</f>
        <v>0</v>
      </c>
      <c r="AK45" s="31">
        <f>VLOOKUP($D45,Résultats!$B$2:$AZ$212,AK$2,FALSE)</f>
        <v>0</v>
      </c>
      <c r="AL45" s="31">
        <f>VLOOKUP($D45,Résultats!$B$2:$AZ$212,AL$2,FALSE)</f>
        <v>0</v>
      </c>
      <c r="AM45" s="31">
        <f>VLOOKUP($D45,Résultats!$B$2:$AZ$212,AM$2,FALSE)</f>
        <v>0</v>
      </c>
    </row>
    <row r="46" spans="2:39" x14ac:dyDescent="0.25">
      <c r="C46" s="56" t="s">
        <v>6</v>
      </c>
      <c r="D46" s="3" t="s">
        <v>61</v>
      </c>
      <c r="E46" s="31">
        <f>VLOOKUP($D46,Résultats!$B$2:$AZ$212,E$2,FALSE)</f>
        <v>31999.388770000001</v>
      </c>
      <c r="F46" s="31">
        <f>VLOOKUP($D46,Résultats!$B$2:$AZ$212,F$2,FALSE)</f>
        <v>35751.304250000001</v>
      </c>
      <c r="G46" s="31">
        <f>VLOOKUP($D46,Résultats!$B$2:$AZ$212,G$2,FALSE)</f>
        <v>36333.262540000003</v>
      </c>
      <c r="H46" s="31">
        <f>VLOOKUP($D46,Résultats!$B$2:$AZ$212,H$2,FALSE)</f>
        <v>36618.753669999998</v>
      </c>
      <c r="I46" s="31">
        <f>VLOOKUP($D46,Résultats!$B$2:$AZ$212,I$2,FALSE)</f>
        <v>36516.307309999997</v>
      </c>
      <c r="J46" s="31">
        <f>VLOOKUP($D46,Résultats!$B$2:$AZ$212,J$2,FALSE)</f>
        <v>36211.62199</v>
      </c>
      <c r="K46" s="31">
        <f>VLOOKUP($D46,Résultats!$B$2:$AZ$212,K$2,FALSE)</f>
        <v>35675.164949999998</v>
      </c>
      <c r="L46" s="31">
        <f>VLOOKUP($D46,Résultats!$B$2:$AZ$212,L$2,FALSE)</f>
        <v>35056.310100000002</v>
      </c>
      <c r="M46" s="31">
        <f>VLOOKUP($D46,Résultats!$B$2:$AZ$212,M$2,FALSE)</f>
        <v>34402.854829999997</v>
      </c>
      <c r="N46" s="31">
        <f>VLOOKUP($D46,Résultats!$B$2:$AZ$212,N$2,FALSE)</f>
        <v>33709.449719999997</v>
      </c>
      <c r="O46" s="31">
        <f>VLOOKUP($D46,Résultats!$B$2:$AZ$212,O$2,FALSE)</f>
        <v>33188.461280000003</v>
      </c>
      <c r="P46" s="31">
        <f>VLOOKUP($D46,Résultats!$B$2:$AZ$212,P$2,FALSE)</f>
        <v>32719.43909</v>
      </c>
      <c r="Q46" s="31">
        <f>VLOOKUP($D46,Résultats!$B$2:$AZ$212,Q$2,FALSE)</f>
        <v>32255.082539999999</v>
      </c>
      <c r="R46" s="31">
        <f>VLOOKUP($D46,Résultats!$B$2:$AZ$212,R$2,FALSE)</f>
        <v>31775.795170000001</v>
      </c>
      <c r="S46" s="31">
        <f>VLOOKUP($D46,Résultats!$B$2:$AZ$212,S$2,FALSE)</f>
        <v>31275.195240000001</v>
      </c>
      <c r="T46" s="31">
        <f>VLOOKUP($D46,Résultats!$B$2:$AZ$212,T$2,FALSE)</f>
        <v>30751.87386</v>
      </c>
      <c r="U46" s="31">
        <f>VLOOKUP($D46,Résultats!$B$2:$AZ$212,U$2,FALSE)</f>
        <v>30144.138940000001</v>
      </c>
      <c r="V46" s="31">
        <f>VLOOKUP($D46,Résultats!$B$2:$AZ$212,V$2,FALSE)</f>
        <v>29498.987249999998</v>
      </c>
      <c r="W46" s="31">
        <f>VLOOKUP($D46,Résultats!$B$2:$AZ$212,W$2,FALSE)</f>
        <v>28836.011460000002</v>
      </c>
      <c r="X46" s="31">
        <f>VLOOKUP($D46,Résultats!$B$2:$AZ$212,X$2,FALSE)</f>
        <v>28110.669450000001</v>
      </c>
      <c r="Y46" s="31">
        <f>VLOOKUP($D46,Résultats!$B$2:$AZ$212,Y$2,FALSE)</f>
        <v>27416.991539999999</v>
      </c>
      <c r="Z46" s="31">
        <f>VLOOKUP($D46,Résultats!$B$2:$AZ$212,Z$2,FALSE)</f>
        <v>26738.421289999998</v>
      </c>
      <c r="AA46" s="31">
        <f>VLOOKUP($D46,Résultats!$B$2:$AZ$212,AA$2,FALSE)</f>
        <v>26069.641739999999</v>
      </c>
      <c r="AB46" s="31">
        <f>VLOOKUP($D46,Résultats!$B$2:$AZ$212,AB$2,FALSE)</f>
        <v>25409.95321</v>
      </c>
      <c r="AC46" s="31">
        <f>VLOOKUP($D46,Résultats!$B$2:$AZ$212,AC$2,FALSE)</f>
        <v>24760.066910000001</v>
      </c>
      <c r="AD46" s="31">
        <f>VLOOKUP($D46,Résultats!$B$2:$AZ$212,AD$2,FALSE)</f>
        <v>24105.894789999998</v>
      </c>
      <c r="AE46" s="31">
        <f>VLOOKUP($D46,Résultats!$B$2:$AZ$212,AE$2,FALSE)</f>
        <v>23455.507369999999</v>
      </c>
      <c r="AF46" s="31">
        <f>VLOOKUP($D46,Résultats!$B$2:$AZ$212,AF$2,FALSE)</f>
        <v>22813.309239999999</v>
      </c>
      <c r="AG46" s="31">
        <f>VLOOKUP($D46,Résultats!$B$2:$AZ$212,AG$2,FALSE)</f>
        <v>22181.879980000002</v>
      </c>
      <c r="AH46" s="31">
        <f>VLOOKUP($D46,Résultats!$B$2:$AZ$212,AH$2,FALSE)</f>
        <v>21562.696639999998</v>
      </c>
      <c r="AI46" s="31">
        <f>VLOOKUP($D46,Résultats!$B$2:$AZ$212,AI$2,FALSE)</f>
        <v>20952.966260000001</v>
      </c>
      <c r="AJ46" s="31">
        <f>VLOOKUP($D46,Résultats!$B$2:$AZ$212,AJ$2,FALSE)</f>
        <v>20355.705389999999</v>
      </c>
      <c r="AK46" s="31">
        <f>VLOOKUP($D46,Résultats!$B$2:$AZ$212,AK$2,FALSE)</f>
        <v>19772.32618</v>
      </c>
      <c r="AL46" s="31">
        <f>VLOOKUP($D46,Résultats!$B$2:$AZ$212,AL$2,FALSE)</f>
        <v>19203.509249999999</v>
      </c>
      <c r="AM46" s="31">
        <f>VLOOKUP($D46,Résultats!$B$2:$AZ$212,AM$2,FALSE)</f>
        <v>18649.890179999999</v>
      </c>
    </row>
    <row r="47" spans="2:39" x14ac:dyDescent="0.25">
      <c r="C47" s="56" t="s">
        <v>34</v>
      </c>
      <c r="D47" s="3" t="s">
        <v>62</v>
      </c>
      <c r="E47" s="31">
        <f>VLOOKUP($D47,Résultats!$B$2:$AZ$212,E$2,FALSE)</f>
        <v>2.411668513</v>
      </c>
      <c r="F47" s="31">
        <f>VLOOKUP($D47,Résultats!$B$2:$AZ$212,F$2,FALSE)</f>
        <v>160.0030979</v>
      </c>
      <c r="G47" s="31">
        <f>VLOOKUP($D47,Résultats!$B$2:$AZ$212,G$2,FALSE)</f>
        <v>375.62361379999999</v>
      </c>
      <c r="H47" s="31">
        <f>VLOOKUP($D47,Résultats!$B$2:$AZ$212,H$2,FALSE)</f>
        <v>494.99017429999998</v>
      </c>
      <c r="I47" s="31">
        <f>VLOOKUP($D47,Résultats!$B$2:$AZ$212,I$2,FALSE)</f>
        <v>615.26105859999996</v>
      </c>
      <c r="J47" s="31">
        <f>VLOOKUP($D47,Résultats!$B$2:$AZ$212,J$2,FALSE)</f>
        <v>746.13923279999995</v>
      </c>
      <c r="K47" s="31">
        <f>VLOOKUP($D47,Résultats!$B$2:$AZ$212,K$2,FALSE)</f>
        <v>901.60332410000001</v>
      </c>
      <c r="L47" s="31">
        <f>VLOOKUP($D47,Résultats!$B$2:$AZ$212,L$2,FALSE)</f>
        <v>1094.309536</v>
      </c>
      <c r="M47" s="31">
        <f>VLOOKUP($D47,Résultats!$B$2:$AZ$212,M$2,FALSE)</f>
        <v>1318.039033</v>
      </c>
      <c r="N47" s="31">
        <f>VLOOKUP($D47,Résultats!$B$2:$AZ$212,N$2,FALSE)</f>
        <v>1571.781277</v>
      </c>
      <c r="O47" s="31">
        <f>VLOOKUP($D47,Résultats!$B$2:$AZ$212,O$2,FALSE)</f>
        <v>1917.2422779999999</v>
      </c>
      <c r="P47" s="31">
        <f>VLOOKUP($D47,Résultats!$B$2:$AZ$212,P$2,FALSE)</f>
        <v>2332.2054499999999</v>
      </c>
      <c r="Q47" s="31">
        <f>VLOOKUP($D47,Résultats!$B$2:$AZ$212,Q$2,FALSE)</f>
        <v>2804.3727399999998</v>
      </c>
      <c r="R47" s="31">
        <f>VLOOKUP($D47,Résultats!$B$2:$AZ$212,R$2,FALSE)</f>
        <v>3324.7697349999999</v>
      </c>
      <c r="S47" s="31">
        <f>VLOOKUP($D47,Résultats!$B$2:$AZ$212,S$2,FALSE)</f>
        <v>3886.2049160000001</v>
      </c>
      <c r="T47" s="31">
        <f>VLOOKUP($D47,Résultats!$B$2:$AZ$212,T$2,FALSE)</f>
        <v>4481.7114430000001</v>
      </c>
      <c r="U47" s="31">
        <f>VLOOKUP($D47,Résultats!$B$2:$AZ$212,U$2,FALSE)</f>
        <v>5060.428476</v>
      </c>
      <c r="V47" s="31">
        <f>VLOOKUP($D47,Résultats!$B$2:$AZ$212,V$2,FALSE)</f>
        <v>5640.5563169999996</v>
      </c>
      <c r="W47" s="31">
        <f>VLOOKUP($D47,Résultats!$B$2:$AZ$212,W$2,FALSE)</f>
        <v>6226.8515429999998</v>
      </c>
      <c r="X47" s="31">
        <f>VLOOKUP($D47,Résultats!$B$2:$AZ$212,X$2,FALSE)</f>
        <v>6768.3069850000002</v>
      </c>
      <c r="Y47" s="31">
        <f>VLOOKUP($D47,Résultats!$B$2:$AZ$212,Y$2,FALSE)</f>
        <v>7343.4950500000004</v>
      </c>
      <c r="Z47" s="31">
        <f>VLOOKUP($D47,Résultats!$B$2:$AZ$212,Z$2,FALSE)</f>
        <v>7932.6436800000001</v>
      </c>
      <c r="AA47" s="31">
        <f>VLOOKUP($D47,Résultats!$B$2:$AZ$212,AA$2,FALSE)</f>
        <v>8525.4800510000005</v>
      </c>
      <c r="AB47" s="31">
        <f>VLOOKUP($D47,Résultats!$B$2:$AZ$212,AB$2,FALSE)</f>
        <v>9116.5350170000002</v>
      </c>
      <c r="AC47" s="31">
        <f>VLOOKUP($D47,Résultats!$B$2:$AZ$212,AC$2,FALSE)</f>
        <v>9702.3732409999902</v>
      </c>
      <c r="AD47" s="31">
        <f>VLOOKUP($D47,Résultats!$B$2:$AZ$212,AD$2,FALSE)</f>
        <v>10268.020710000001</v>
      </c>
      <c r="AE47" s="31">
        <f>VLOOKUP($D47,Résultats!$B$2:$AZ$212,AE$2,FALSE)</f>
        <v>10819.512940000001</v>
      </c>
      <c r="AF47" s="31">
        <f>VLOOKUP($D47,Résultats!$B$2:$AZ$212,AF$2,FALSE)</f>
        <v>11359.29386</v>
      </c>
      <c r="AG47" s="31">
        <f>VLOOKUP($D47,Résultats!$B$2:$AZ$212,AG$2,FALSE)</f>
        <v>11888.1131</v>
      </c>
      <c r="AH47" s="31">
        <f>VLOOKUP($D47,Résultats!$B$2:$AZ$212,AH$2,FALSE)</f>
        <v>12405.709419999999</v>
      </c>
      <c r="AI47" s="31">
        <f>VLOOKUP($D47,Résultats!$B$2:$AZ$212,AI$2,FALSE)</f>
        <v>12904.84136</v>
      </c>
      <c r="AJ47" s="31">
        <f>VLOOKUP($D47,Résultats!$B$2:$AZ$212,AJ$2,FALSE)</f>
        <v>13388.698350000001</v>
      </c>
      <c r="AK47" s="31">
        <f>VLOOKUP($D47,Résultats!$B$2:$AZ$212,AK$2,FALSE)</f>
        <v>13858.313840000001</v>
      </c>
      <c r="AL47" s="31">
        <f>VLOOKUP($D47,Résultats!$B$2:$AZ$212,AL$2,FALSE)</f>
        <v>14313.832249999999</v>
      </c>
      <c r="AM47" s="31">
        <f>VLOOKUP($D47,Résultats!$B$2:$AZ$212,AM$2,FALSE)</f>
        <v>14755.70608</v>
      </c>
    </row>
    <row r="48" spans="2:39" x14ac:dyDescent="0.25">
      <c r="C48" s="56" t="s">
        <v>35</v>
      </c>
      <c r="D48" s="3" t="s">
        <v>63</v>
      </c>
      <c r="E48" s="31">
        <f>VLOOKUP($D48,Résultats!$B$2:$AZ$212,E$2,FALSE)</f>
        <v>2.2615513600000001E-2</v>
      </c>
      <c r="F48" s="31">
        <f>VLOOKUP($D48,Résultats!$B$2:$AZ$212,F$2,FALSE)</f>
        <v>0.43188859979999999</v>
      </c>
      <c r="G48" s="31">
        <f>VLOOKUP($D48,Résultats!$B$2:$AZ$212,G$2,FALSE)</f>
        <v>0.53400079190000005</v>
      </c>
      <c r="H48" s="31">
        <f>VLOOKUP($D48,Résultats!$B$2:$AZ$212,H$2,FALSE)</f>
        <v>0.58217645689999997</v>
      </c>
      <c r="I48" s="31">
        <f>VLOOKUP($D48,Résultats!$B$2:$AZ$212,I$2,FALSE)</f>
        <v>0.64133499569999997</v>
      </c>
      <c r="J48" s="31">
        <f>VLOOKUP($D48,Résultats!$B$2:$AZ$212,J$2,FALSE)</f>
        <v>0.68547466830000003</v>
      </c>
      <c r="K48" s="31">
        <f>VLOOKUP($D48,Résultats!$B$2:$AZ$212,K$2,FALSE)</f>
        <v>0.75310457470000003</v>
      </c>
      <c r="L48" s="31">
        <f>VLOOKUP($D48,Résultats!$B$2:$AZ$212,L$2,FALSE)</f>
        <v>0.83454038019999999</v>
      </c>
      <c r="M48" s="31">
        <f>VLOOKUP($D48,Résultats!$B$2:$AZ$212,M$2,FALSE)</f>
        <v>0.91572840330000005</v>
      </c>
      <c r="N48" s="31">
        <f>VLOOKUP($D48,Résultats!$B$2:$AZ$212,N$2,FALSE)</f>
        <v>0.9951642248</v>
      </c>
      <c r="O48" s="31">
        <f>VLOOKUP($D48,Résultats!$B$2:$AZ$212,O$2,FALSE)</f>
        <v>1.0911143299999999</v>
      </c>
      <c r="P48" s="31">
        <f>VLOOKUP($D48,Résultats!$B$2:$AZ$212,P$2,FALSE)</f>
        <v>1.190197223</v>
      </c>
      <c r="Q48" s="31">
        <f>VLOOKUP($D48,Résultats!$B$2:$AZ$212,Q$2,FALSE)</f>
        <v>1.2868899309999999</v>
      </c>
      <c r="R48" s="31">
        <f>VLOOKUP($D48,Résultats!$B$2:$AZ$212,R$2,FALSE)</f>
        <v>1.3785732040000001</v>
      </c>
      <c r="S48" s="31">
        <f>VLOOKUP($D48,Résultats!$B$2:$AZ$212,S$2,FALSE)</f>
        <v>1.464219213</v>
      </c>
      <c r="T48" s="31">
        <f>VLOOKUP($D48,Résultats!$B$2:$AZ$212,T$2,FALSE)</f>
        <v>1.543159009</v>
      </c>
      <c r="U48" s="31">
        <f>VLOOKUP($D48,Résultats!$B$2:$AZ$212,U$2,FALSE)</f>
        <v>1.6070697190000001</v>
      </c>
      <c r="V48" s="31">
        <f>VLOOKUP($D48,Résultats!$B$2:$AZ$212,V$2,FALSE)</f>
        <v>1.661646011</v>
      </c>
      <c r="W48" s="31">
        <f>VLOOKUP($D48,Résultats!$B$2:$AZ$212,W$2,FALSE)</f>
        <v>1.709397115</v>
      </c>
      <c r="X48" s="31">
        <f>VLOOKUP($D48,Résultats!$B$2:$AZ$212,X$2,FALSE)</f>
        <v>1.7440835889999999</v>
      </c>
      <c r="Y48" s="31">
        <f>VLOOKUP($D48,Résultats!$B$2:$AZ$212,Y$2,FALSE)</f>
        <v>1.778789306</v>
      </c>
      <c r="Z48" s="31">
        <f>VLOOKUP($D48,Résultats!$B$2:$AZ$212,Z$2,FALSE)</f>
        <v>1.811345727</v>
      </c>
      <c r="AA48" s="31">
        <f>VLOOKUP($D48,Résultats!$B$2:$AZ$212,AA$2,FALSE)</f>
        <v>1.8410660249999999</v>
      </c>
      <c r="AB48" s="31">
        <f>VLOOKUP($D48,Résultats!$B$2:$AZ$212,AB$2,FALSE)</f>
        <v>1.8679353970000001</v>
      </c>
      <c r="AC48" s="31">
        <f>VLOOKUP($D48,Résultats!$B$2:$AZ$212,AC$2,FALSE)</f>
        <v>1.8921475089999999</v>
      </c>
      <c r="AD48" s="31">
        <f>VLOOKUP($D48,Résultats!$B$2:$AZ$212,AD$2,FALSE)</f>
        <v>1.9133961930000001</v>
      </c>
      <c r="AE48" s="31">
        <f>VLOOKUP($D48,Résultats!$B$2:$AZ$212,AE$2,FALSE)</f>
        <v>1.932879435</v>
      </c>
      <c r="AF48" s="31">
        <f>VLOOKUP($D48,Résultats!$B$2:$AZ$212,AF$2,FALSE)</f>
        <v>1.9512527850000001</v>
      </c>
      <c r="AG48" s="31">
        <f>VLOOKUP($D48,Résultats!$B$2:$AZ$212,AG$2,FALSE)</f>
        <v>1.9689234600000001</v>
      </c>
      <c r="AH48" s="31">
        <f>VLOOKUP($D48,Résultats!$B$2:$AZ$212,AH$2,FALSE)</f>
        <v>1.986151432</v>
      </c>
      <c r="AI48" s="31">
        <f>VLOOKUP($D48,Résultats!$B$2:$AZ$212,AI$2,FALSE)</f>
        <v>2.002627596</v>
      </c>
      <c r="AJ48" s="31">
        <f>VLOOKUP($D48,Résultats!$B$2:$AZ$212,AJ$2,FALSE)</f>
        <v>2.0189780499999999</v>
      </c>
      <c r="AK48" s="31">
        <f>VLOOKUP($D48,Résultats!$B$2:$AZ$212,AK$2,FALSE)</f>
        <v>2.0355162309999999</v>
      </c>
      <c r="AL48" s="31">
        <f>VLOOKUP($D48,Résultats!$B$2:$AZ$212,AL$2,FALSE)</f>
        <v>2.0524163450000001</v>
      </c>
      <c r="AM48" s="31">
        <f>VLOOKUP($D48,Résultats!$B$2:$AZ$212,AM$2,FALSE)</f>
        <v>2.0698596810000001</v>
      </c>
    </row>
    <row r="49" spans="3:40" x14ac:dyDescent="0.25">
      <c r="C49" s="82" t="s">
        <v>162</v>
      </c>
      <c r="D49" s="82" t="s">
        <v>45</v>
      </c>
      <c r="E49" s="83">
        <f>VLOOKUP($D49,Résultats!$B$2:$AZ$212,E$2,FALSE)</f>
        <v>32001.800439999999</v>
      </c>
      <c r="F49" s="83">
        <f>VLOOKUP($D49,Résultats!$B$2:$AZ$212,F$2,FALSE)</f>
        <v>35911.307350000003</v>
      </c>
      <c r="G49" s="83">
        <f>VLOOKUP($D49,Résultats!$B$2:$AZ$212,G$2,FALSE)</f>
        <v>36708.886160000002</v>
      </c>
      <c r="H49" s="83">
        <f>VLOOKUP($D49,Résultats!$B$2:$AZ$212,H$2,FALSE)</f>
        <v>37113.743849999999</v>
      </c>
      <c r="I49" s="83">
        <f>VLOOKUP($D49,Résultats!$B$2:$AZ$212,I$2,FALSE)</f>
        <v>37131.568359999997</v>
      </c>
      <c r="J49" s="83">
        <f>VLOOKUP($D49,Résultats!$B$2:$AZ$212,J$2,FALSE)</f>
        <v>36957.76122</v>
      </c>
      <c r="K49" s="83">
        <f>VLOOKUP($D49,Résultats!$B$2:$AZ$212,K$2,FALSE)</f>
        <v>36576.76827</v>
      </c>
      <c r="L49" s="83">
        <f>VLOOKUP($D49,Résultats!$B$2:$AZ$212,L$2,FALSE)</f>
        <v>36150.619630000001</v>
      </c>
      <c r="M49" s="83">
        <f>VLOOKUP($D49,Résultats!$B$2:$AZ$212,M$2,FALSE)</f>
        <v>35720.893859999996</v>
      </c>
      <c r="N49" s="83">
        <f>VLOOKUP($D49,Résultats!$B$2:$AZ$212,N$2,FALSE)</f>
        <v>35281.231</v>
      </c>
      <c r="O49" s="83">
        <f>VLOOKUP($D49,Résultats!$B$2:$AZ$212,O$2,FALSE)</f>
        <v>35105.703560000002</v>
      </c>
      <c r="P49" s="83">
        <f>VLOOKUP($D49,Résultats!$B$2:$AZ$212,P$2,FALSE)</f>
        <v>35051.644549999997</v>
      </c>
      <c r="Q49" s="83">
        <f>VLOOKUP($D49,Résultats!$B$2:$AZ$212,Q$2,FALSE)</f>
        <v>35059.455280000002</v>
      </c>
      <c r="R49" s="83">
        <f>VLOOKUP($D49,Résultats!$B$2:$AZ$212,R$2,FALSE)</f>
        <v>35100.564899999998</v>
      </c>
      <c r="S49" s="83">
        <f>VLOOKUP($D49,Résultats!$B$2:$AZ$212,S$2,FALSE)</f>
        <v>35161.400150000001</v>
      </c>
      <c r="T49" s="83">
        <f>VLOOKUP($D49,Résultats!$B$2:$AZ$212,T$2,FALSE)</f>
        <v>35233.585310000002</v>
      </c>
      <c r="U49" s="83">
        <f>VLOOKUP($D49,Résultats!$B$2:$AZ$212,U$2,FALSE)</f>
        <v>35204.567410000003</v>
      </c>
      <c r="V49" s="83">
        <f>VLOOKUP($D49,Résultats!$B$2:$AZ$212,V$2,FALSE)</f>
        <v>35139.543570000002</v>
      </c>
      <c r="W49" s="83">
        <f>VLOOKUP($D49,Résultats!$B$2:$AZ$212,W$2,FALSE)</f>
        <v>35062.863010000001</v>
      </c>
      <c r="X49" s="83">
        <f>VLOOKUP($D49,Résultats!$B$2:$AZ$212,X$2,FALSE)</f>
        <v>34878.976430000002</v>
      </c>
      <c r="Y49" s="83">
        <f>VLOOKUP($D49,Résultats!$B$2:$AZ$212,Y$2,FALSE)</f>
        <v>34760.48659</v>
      </c>
      <c r="Z49" s="83">
        <f>VLOOKUP($D49,Résultats!$B$2:$AZ$212,Z$2,FALSE)</f>
        <v>34671.064969999999</v>
      </c>
      <c r="AA49" s="83">
        <f>VLOOKUP($D49,Résultats!$B$2:$AZ$212,AA$2,FALSE)</f>
        <v>34595.121789999997</v>
      </c>
      <c r="AB49" s="83">
        <f>VLOOKUP($D49,Résultats!$B$2:$AZ$212,AB$2,FALSE)</f>
        <v>34526.488230000003</v>
      </c>
      <c r="AC49" s="83">
        <f>VLOOKUP($D49,Résultats!$B$2:$AZ$212,AC$2,FALSE)</f>
        <v>34462.440150000002</v>
      </c>
      <c r="AD49" s="83">
        <f>VLOOKUP($D49,Résultats!$B$2:$AZ$212,AD$2,FALSE)</f>
        <v>34373.915489999999</v>
      </c>
      <c r="AE49" s="83">
        <f>VLOOKUP($D49,Résultats!$B$2:$AZ$212,AE$2,FALSE)</f>
        <v>34275.020299999996</v>
      </c>
      <c r="AF49" s="83">
        <f>VLOOKUP($D49,Résultats!$B$2:$AZ$212,AF$2,FALSE)</f>
        <v>34172.6031</v>
      </c>
      <c r="AG49" s="83">
        <f>VLOOKUP($D49,Résultats!$B$2:$AZ$212,AG$2,FALSE)</f>
        <v>34069.99308</v>
      </c>
      <c r="AH49" s="83">
        <f>VLOOKUP($D49,Résultats!$B$2:$AZ$212,AH$2,FALSE)</f>
        <v>33968.406049999998</v>
      </c>
      <c r="AI49" s="83">
        <f>VLOOKUP($D49,Résultats!$B$2:$AZ$212,AI$2,FALSE)</f>
        <v>33857.80762</v>
      </c>
      <c r="AJ49" s="83">
        <f>VLOOKUP($D49,Résultats!$B$2:$AZ$212,AJ$2,FALSE)</f>
        <v>33744.403740000002</v>
      </c>
      <c r="AK49" s="83">
        <f>VLOOKUP($D49,Résultats!$B$2:$AZ$212,AK$2,FALSE)</f>
        <v>33630.640019999999</v>
      </c>
      <c r="AL49" s="83">
        <f>VLOOKUP($D49,Résultats!$B$2:$AZ$212,AL$2,FALSE)</f>
        <v>33517.341500000002</v>
      </c>
      <c r="AM49" s="83">
        <f>VLOOKUP($D49,Résultats!$B$2:$AZ$212,AM$2,FALSE)</f>
        <v>33405.596259999998</v>
      </c>
    </row>
    <row r="50" spans="3:40" x14ac:dyDescent="0.25">
      <c r="C50" s="84" t="s">
        <v>118</v>
      </c>
      <c r="D50" s="3" t="s">
        <v>62</v>
      </c>
      <c r="E50" s="85">
        <f>VLOOKUP($D50,Résultats!$B$2:$AZ$212,E$2,FALSE)</f>
        <v>2.411668513</v>
      </c>
      <c r="F50" s="85">
        <f>VLOOKUP($D50,Résultats!$B$2:$AZ$212,F$2,FALSE)</f>
        <v>160.0030979</v>
      </c>
      <c r="G50" s="85">
        <f>VLOOKUP($D50,Résultats!$B$2:$AZ$212,G$2,FALSE)</f>
        <v>375.62361379999999</v>
      </c>
      <c r="H50" s="85">
        <f>VLOOKUP($D50,Résultats!$B$2:$AZ$212,H$2,FALSE)</f>
        <v>494.99017429999998</v>
      </c>
      <c r="I50" s="85">
        <f>VLOOKUP($D50,Résultats!$B$2:$AZ$212,I$2,FALSE)</f>
        <v>615.26105859999996</v>
      </c>
      <c r="J50" s="85">
        <f>VLOOKUP($D50,Résultats!$B$2:$AZ$212,J$2,FALSE)</f>
        <v>746.13923279999995</v>
      </c>
      <c r="K50" s="85">
        <f>VLOOKUP($D50,Résultats!$B$2:$AZ$212,K$2,FALSE)</f>
        <v>901.60332410000001</v>
      </c>
      <c r="L50" s="85">
        <f>VLOOKUP($D50,Résultats!$B$2:$AZ$212,L$2,FALSE)</f>
        <v>1094.309536</v>
      </c>
      <c r="M50" s="85">
        <f>VLOOKUP($D50,Résultats!$B$2:$AZ$212,M$2,FALSE)</f>
        <v>1318.039033</v>
      </c>
      <c r="N50" s="85">
        <f>VLOOKUP($D50,Résultats!$B$2:$AZ$212,N$2,FALSE)</f>
        <v>1571.781277</v>
      </c>
      <c r="O50" s="85">
        <f>VLOOKUP($D50,Résultats!$B$2:$AZ$212,O$2,FALSE)</f>
        <v>1917.2422779999999</v>
      </c>
      <c r="P50" s="85">
        <f>VLOOKUP($D50,Résultats!$B$2:$AZ$212,P$2,FALSE)</f>
        <v>2332.2054499999999</v>
      </c>
      <c r="Q50" s="85">
        <f>VLOOKUP($D50,Résultats!$B$2:$AZ$212,Q$2,FALSE)</f>
        <v>2804.3727399999998</v>
      </c>
      <c r="R50" s="85">
        <f>VLOOKUP($D50,Résultats!$B$2:$AZ$212,R$2,FALSE)</f>
        <v>3324.7697349999999</v>
      </c>
      <c r="S50" s="85">
        <f>VLOOKUP($D50,Résultats!$B$2:$AZ$212,S$2,FALSE)</f>
        <v>3886.2049160000001</v>
      </c>
      <c r="T50" s="85">
        <f>VLOOKUP($D50,Résultats!$B$2:$AZ$212,T$2,FALSE)</f>
        <v>4481.7114430000001</v>
      </c>
      <c r="U50" s="85">
        <f>VLOOKUP($D50,Résultats!$B$2:$AZ$212,U$2,FALSE)</f>
        <v>5060.428476</v>
      </c>
      <c r="V50" s="85">
        <f>VLOOKUP($D50,Résultats!$B$2:$AZ$212,V$2,FALSE)</f>
        <v>5640.5563169999996</v>
      </c>
      <c r="W50" s="85">
        <f>VLOOKUP($D50,Résultats!$B$2:$AZ$212,W$2,FALSE)</f>
        <v>6226.8515429999998</v>
      </c>
      <c r="X50" s="85">
        <f>VLOOKUP($D50,Résultats!$B$2:$AZ$212,X$2,FALSE)</f>
        <v>6768.3069850000002</v>
      </c>
      <c r="Y50" s="85">
        <f>VLOOKUP($D50,Résultats!$B$2:$AZ$212,Y$2,FALSE)</f>
        <v>7343.4950500000004</v>
      </c>
      <c r="Z50" s="85">
        <f>VLOOKUP($D50,Résultats!$B$2:$AZ$212,Z$2,FALSE)</f>
        <v>7932.6436800000001</v>
      </c>
      <c r="AA50" s="85">
        <f>VLOOKUP($D50,Résultats!$B$2:$AZ$212,AA$2,FALSE)</f>
        <v>8525.4800510000005</v>
      </c>
      <c r="AB50" s="85">
        <f>VLOOKUP($D50,Résultats!$B$2:$AZ$212,AB$2,FALSE)</f>
        <v>9116.5350170000002</v>
      </c>
      <c r="AC50" s="85">
        <f>VLOOKUP($D50,Résultats!$B$2:$AZ$212,AC$2,FALSE)</f>
        <v>9702.3732409999902</v>
      </c>
      <c r="AD50" s="85">
        <f>VLOOKUP($D50,Résultats!$B$2:$AZ$212,AD$2,FALSE)</f>
        <v>10268.020710000001</v>
      </c>
      <c r="AE50" s="85">
        <f>VLOOKUP($D50,Résultats!$B$2:$AZ$212,AE$2,FALSE)</f>
        <v>10819.512940000001</v>
      </c>
      <c r="AF50" s="85">
        <f>VLOOKUP($D50,Résultats!$B$2:$AZ$212,AF$2,FALSE)</f>
        <v>11359.29386</v>
      </c>
      <c r="AG50" s="85">
        <f>VLOOKUP($D50,Résultats!$B$2:$AZ$212,AG$2,FALSE)</f>
        <v>11888.1131</v>
      </c>
      <c r="AH50" s="85">
        <f>VLOOKUP($D50,Résultats!$B$2:$AZ$212,AH$2,FALSE)</f>
        <v>12405.709419999999</v>
      </c>
      <c r="AI50" s="85">
        <f>VLOOKUP($D50,Résultats!$B$2:$AZ$212,AI$2,FALSE)</f>
        <v>12904.84136</v>
      </c>
      <c r="AJ50" s="85">
        <f>VLOOKUP($D50,Résultats!$B$2:$AZ$212,AJ$2,FALSE)</f>
        <v>13388.698350000001</v>
      </c>
      <c r="AK50" s="85">
        <f>VLOOKUP($D50,Résultats!$B$2:$AZ$212,AK$2,FALSE)</f>
        <v>13858.313840000001</v>
      </c>
      <c r="AL50" s="85">
        <f>VLOOKUP($D50,Résultats!$B$2:$AZ$212,AL$2,FALSE)</f>
        <v>14313.832249999999</v>
      </c>
      <c r="AM50" s="85">
        <f>VLOOKUP($D50,Résultats!$B$2:$AZ$212,AM$2,FALSE)</f>
        <v>14755.70608</v>
      </c>
    </row>
    <row r="51" spans="3:40" x14ac:dyDescent="0.25">
      <c r="C51" s="86" t="s">
        <v>27</v>
      </c>
      <c r="D51" s="87" t="s">
        <v>53</v>
      </c>
      <c r="E51" s="31">
        <f>VLOOKUP($D51,Résultats!$B$2:$AZ$212,E$2,FALSE)</f>
        <v>7.1825179100000001E-3</v>
      </c>
      <c r="F51" s="31">
        <f>VLOOKUP($D51,Résultats!$B$2:$AZ$212,F$2,FALSE)</f>
        <v>2.2621376369999999</v>
      </c>
      <c r="G51" s="31">
        <f>VLOOKUP($D51,Résultats!$B$2:$AZ$212,G$2,FALSE)</f>
        <v>5.3886071790000001</v>
      </c>
      <c r="H51" s="31">
        <f>VLOOKUP($D51,Résultats!$B$2:$AZ$212,H$2,FALSE)</f>
        <v>7.2596341549999996</v>
      </c>
      <c r="I51" s="31">
        <f>VLOOKUP($D51,Résultats!$B$2:$AZ$212,I$2,FALSE)</f>
        <v>9.3925920319999996</v>
      </c>
      <c r="J51" s="31">
        <f>VLOOKUP($D51,Résultats!$B$2:$AZ$212,J$2,FALSE)</f>
        <v>12.01475754</v>
      </c>
      <c r="K51" s="31">
        <f>VLOOKUP($D51,Résultats!$B$2:$AZ$212,K$2,FALSE)</f>
        <v>17.445667029999999</v>
      </c>
      <c r="L51" s="31">
        <f>VLOOKUP($D51,Résultats!$B$2:$AZ$212,L$2,FALSE)</f>
        <v>25.97499848</v>
      </c>
      <c r="M51" s="31">
        <f>VLOOKUP($D51,Résultats!$B$2:$AZ$212,M$2,FALSE)</f>
        <v>36.368422719999998</v>
      </c>
      <c r="N51" s="31">
        <f>VLOOKUP($D51,Résultats!$B$2:$AZ$212,N$2,FALSE)</f>
        <v>48.805915849999998</v>
      </c>
      <c r="O51" s="31">
        <f>VLOOKUP($D51,Résultats!$B$2:$AZ$212,O$2,FALSE)</f>
        <v>66.383700700000006</v>
      </c>
      <c r="P51" s="31">
        <f>VLOOKUP($D51,Résultats!$B$2:$AZ$212,P$2,FALSE)</f>
        <v>88.546465929999997</v>
      </c>
      <c r="Q51" s="31">
        <f>VLOOKUP($D51,Résultats!$B$2:$AZ$212,Q$2,FALSE)</f>
        <v>115.0769507</v>
      </c>
      <c r="R51" s="31">
        <f>VLOOKUP($D51,Résultats!$B$2:$AZ$212,R$2,FALSE)</f>
        <v>145.8454461</v>
      </c>
      <c r="S51" s="31">
        <f>VLOOKUP($D51,Résultats!$B$2:$AZ$212,S$2,FALSE)</f>
        <v>180.75932259999999</v>
      </c>
      <c r="T51" s="31">
        <f>VLOOKUP($D51,Résultats!$B$2:$AZ$212,T$2,FALSE)</f>
        <v>219.51905189999999</v>
      </c>
      <c r="U51" s="31">
        <f>VLOOKUP($D51,Résultats!$B$2:$AZ$212,U$2,FALSE)</f>
        <v>259.08203250000003</v>
      </c>
      <c r="V51" s="31">
        <f>VLOOKUP($D51,Résultats!$B$2:$AZ$212,V$2,FALSE)</f>
        <v>300.55867380000001</v>
      </c>
      <c r="W51" s="31">
        <f>VLOOKUP($D51,Résultats!$B$2:$AZ$212,W$2,FALSE)</f>
        <v>344.30198230000002</v>
      </c>
      <c r="X51" s="31">
        <f>VLOOKUP($D51,Résultats!$B$2:$AZ$212,X$2,FALSE)</f>
        <v>386.83887779999998</v>
      </c>
      <c r="Y51" s="31">
        <f>VLOOKUP($D51,Résultats!$B$2:$AZ$212,Y$2,FALSE)</f>
        <v>433.63409639999998</v>
      </c>
      <c r="Z51" s="31">
        <f>VLOOKUP($D51,Résultats!$B$2:$AZ$212,Z$2,FALSE)</f>
        <v>483.4229934</v>
      </c>
      <c r="AA51" s="31">
        <f>VLOOKUP($D51,Résultats!$B$2:$AZ$212,AA$2,FALSE)</f>
        <v>535.5375401</v>
      </c>
      <c r="AB51" s="31">
        <f>VLOOKUP($D51,Résultats!$B$2:$AZ$212,AB$2,FALSE)</f>
        <v>589.62294689999999</v>
      </c>
      <c r="AC51" s="31">
        <f>VLOOKUP($D51,Résultats!$B$2:$AZ$212,AC$2,FALSE)</f>
        <v>645.45523449999996</v>
      </c>
      <c r="AD51" s="31">
        <f>VLOOKUP($D51,Résultats!$B$2:$AZ$212,AD$2,FALSE)</f>
        <v>702.72143300000005</v>
      </c>
      <c r="AE51" s="31">
        <f>VLOOKUP($D51,Résultats!$B$2:$AZ$212,AE$2,FALSE)</f>
        <v>761.92306269999995</v>
      </c>
      <c r="AF51" s="31">
        <f>VLOOKUP($D51,Résultats!$B$2:$AZ$212,AF$2,FALSE)</f>
        <v>823.29461219999996</v>
      </c>
      <c r="AG51" s="31">
        <f>VLOOKUP($D51,Résultats!$B$2:$AZ$212,AG$2,FALSE)</f>
        <v>886.93721549999998</v>
      </c>
      <c r="AH51" s="31">
        <f>VLOOKUP($D51,Résultats!$B$2:$AZ$212,AH$2,FALSE)</f>
        <v>952.86289090000002</v>
      </c>
      <c r="AI51" s="31">
        <f>VLOOKUP($D51,Résultats!$B$2:$AZ$212,AI$2,FALSE)</f>
        <v>1020.384153</v>
      </c>
      <c r="AJ51" s="31">
        <f>VLOOKUP($D51,Résultats!$B$2:$AZ$212,AJ$2,FALSE)</f>
        <v>1089.820907</v>
      </c>
      <c r="AK51" s="31">
        <f>VLOOKUP($D51,Résultats!$B$2:$AZ$212,AK$2,FALSE)</f>
        <v>1161.2944230000001</v>
      </c>
      <c r="AL51" s="31">
        <f>VLOOKUP($D51,Résultats!$B$2:$AZ$212,AL$2,FALSE)</f>
        <v>1234.8377370000001</v>
      </c>
      <c r="AM51" s="31">
        <f>VLOOKUP($D51,Résultats!$B$2:$AZ$212,AM$2,FALSE)</f>
        <v>1310.521264</v>
      </c>
    </row>
    <row r="52" spans="3:40" x14ac:dyDescent="0.25">
      <c r="C52" s="56" t="s">
        <v>28</v>
      </c>
      <c r="D52" s="78" t="s">
        <v>54</v>
      </c>
      <c r="E52" s="31">
        <f>VLOOKUP($D52,Résultats!$B$2:$AZ$212,E$2,FALSE)</f>
        <v>1.6464540999999999E-2</v>
      </c>
      <c r="F52" s="31">
        <f>VLOOKUP($D52,Résultats!$B$2:$AZ$212,F$2,FALSE)</f>
        <v>2.2893892839999999</v>
      </c>
      <c r="G52" s="31">
        <f>VLOOKUP($D52,Résultats!$B$2:$AZ$212,G$2,FALSE)</f>
        <v>5.4271984460000002</v>
      </c>
      <c r="H52" s="31">
        <f>VLOOKUP($D52,Résultats!$B$2:$AZ$212,H$2,FALSE)</f>
        <v>7.2570449290000001</v>
      </c>
      <c r="I52" s="31">
        <f>VLOOKUP($D52,Résultats!$B$2:$AZ$212,I$2,FALSE)</f>
        <v>9.2618229569999997</v>
      </c>
      <c r="J52" s="31">
        <f>VLOOKUP($D52,Résultats!$B$2:$AZ$212,J$2,FALSE)</f>
        <v>11.6376522</v>
      </c>
      <c r="K52" s="31">
        <f>VLOOKUP($D52,Résultats!$B$2:$AZ$212,K$2,FALSE)</f>
        <v>15.911092350000001</v>
      </c>
      <c r="L52" s="31">
        <f>VLOOKUP($D52,Résultats!$B$2:$AZ$212,L$2,FALSE)</f>
        <v>22.28038664</v>
      </c>
      <c r="M52" s="31">
        <f>VLOOKUP($D52,Résultats!$B$2:$AZ$212,M$2,FALSE)</f>
        <v>29.954072060000001</v>
      </c>
      <c r="N52" s="31">
        <f>VLOOKUP($D52,Résultats!$B$2:$AZ$212,N$2,FALSE)</f>
        <v>39.02381999</v>
      </c>
      <c r="O52" s="31">
        <f>VLOOKUP($D52,Résultats!$B$2:$AZ$212,O$2,FALSE)</f>
        <v>51.71788076</v>
      </c>
      <c r="P52" s="31">
        <f>VLOOKUP($D52,Résultats!$B$2:$AZ$212,P$2,FALSE)</f>
        <v>67.538803770000001</v>
      </c>
      <c r="Q52" s="31">
        <f>VLOOKUP($D52,Résultats!$B$2:$AZ$212,Q$2,FALSE)</f>
        <v>86.252835570000002</v>
      </c>
      <c r="R52" s="31">
        <f>VLOOKUP($D52,Résultats!$B$2:$AZ$212,R$2,FALSE)</f>
        <v>107.69789</v>
      </c>
      <c r="S52" s="31">
        <f>VLOOKUP($D52,Résultats!$B$2:$AZ$212,S$2,FALSE)</f>
        <v>131.7435643</v>
      </c>
      <c r="T52" s="31">
        <f>VLOOKUP($D52,Résultats!$B$2:$AZ$212,T$2,FALSE)</f>
        <v>158.14856789999999</v>
      </c>
      <c r="U52" s="31">
        <f>VLOOKUP($D52,Résultats!$B$2:$AZ$212,U$2,FALSE)</f>
        <v>184.79367360000001</v>
      </c>
      <c r="V52" s="31">
        <f>VLOOKUP($D52,Résultats!$B$2:$AZ$212,V$2,FALSE)</f>
        <v>212.4292341</v>
      </c>
      <c r="W52" s="31">
        <f>VLOOKUP($D52,Résultats!$B$2:$AZ$212,W$2,FALSE)</f>
        <v>241.27296670000001</v>
      </c>
      <c r="X52" s="31">
        <f>VLOOKUP($D52,Résultats!$B$2:$AZ$212,X$2,FALSE)</f>
        <v>268.98351100000002</v>
      </c>
      <c r="Y52" s="31">
        <f>VLOOKUP($D52,Résultats!$B$2:$AZ$212,Y$2,FALSE)</f>
        <v>299.18776789999998</v>
      </c>
      <c r="Z52" s="31">
        <f>VLOOKUP($D52,Résultats!$B$2:$AZ$212,Z$2,FALSE)</f>
        <v>331.00802529999999</v>
      </c>
      <c r="AA52" s="31">
        <f>VLOOKUP($D52,Résultats!$B$2:$AZ$212,AA$2,FALSE)</f>
        <v>363.97417159999998</v>
      </c>
      <c r="AB52" s="31">
        <f>VLOOKUP($D52,Résultats!$B$2:$AZ$212,AB$2,FALSE)</f>
        <v>397.82765319999999</v>
      </c>
      <c r="AC52" s="31">
        <f>VLOOKUP($D52,Résultats!$B$2:$AZ$212,AC$2,FALSE)</f>
        <v>432.39819249999999</v>
      </c>
      <c r="AD52" s="31">
        <f>VLOOKUP($D52,Résultats!$B$2:$AZ$212,AD$2,FALSE)</f>
        <v>467.30108710000002</v>
      </c>
      <c r="AE52" s="31">
        <f>VLOOKUP($D52,Résultats!$B$2:$AZ$212,AE$2,FALSE)</f>
        <v>502.82044980000001</v>
      </c>
      <c r="AF52" s="31">
        <f>VLOOKUP($D52,Résultats!$B$2:$AZ$212,AF$2,FALSE)</f>
        <v>539.06307960000004</v>
      </c>
      <c r="AG52" s="31">
        <f>VLOOKUP($D52,Résultats!$B$2:$AZ$212,AG$2,FALSE)</f>
        <v>576.04737069999999</v>
      </c>
      <c r="AH52" s="31">
        <f>VLOOKUP($D52,Résultats!$B$2:$AZ$212,AH$2,FALSE)</f>
        <v>613.73369100000002</v>
      </c>
      <c r="AI52" s="31">
        <f>VLOOKUP($D52,Résultats!$B$2:$AZ$212,AI$2,FALSE)</f>
        <v>651.6605184</v>
      </c>
      <c r="AJ52" s="31">
        <f>VLOOKUP($D52,Résultats!$B$2:$AZ$212,AJ$2,FALSE)</f>
        <v>689.97531230000004</v>
      </c>
      <c r="AK52" s="31">
        <f>VLOOKUP($D52,Résultats!$B$2:$AZ$212,AK$2,FALSE)</f>
        <v>728.70057389999999</v>
      </c>
      <c r="AL52" s="31">
        <f>VLOOKUP($D52,Résultats!$B$2:$AZ$212,AL$2,FALSE)</f>
        <v>767.80311800000004</v>
      </c>
      <c r="AM52" s="31">
        <f>VLOOKUP($D52,Résultats!$B$2:$AZ$212,AM$2,FALSE)</f>
        <v>807.26797339999996</v>
      </c>
    </row>
    <row r="53" spans="3:40" x14ac:dyDescent="0.25">
      <c r="C53" s="56" t="s">
        <v>29</v>
      </c>
      <c r="D53" s="78" t="s">
        <v>55</v>
      </c>
      <c r="E53" s="31">
        <f>VLOOKUP($D53,Résultats!$B$2:$AZ$212,E$2,FALSE)</f>
        <v>6.7405168000000001E-2</v>
      </c>
      <c r="F53" s="31">
        <f>VLOOKUP($D53,Résultats!$B$2:$AZ$212,F$2,FALSE)</f>
        <v>4.9195040570000002</v>
      </c>
      <c r="G53" s="31">
        <f>VLOOKUP($D53,Résultats!$B$2:$AZ$212,G$2,FALSE)</f>
        <v>11.56907069</v>
      </c>
      <c r="H53" s="31">
        <f>VLOOKUP($D53,Résultats!$B$2:$AZ$212,H$2,FALSE)</f>
        <v>15.282311869999999</v>
      </c>
      <c r="I53" s="31">
        <f>VLOOKUP($D53,Résultats!$B$2:$AZ$212,I$2,FALSE)</f>
        <v>19.075327080000001</v>
      </c>
      <c r="J53" s="31">
        <f>VLOOKUP($D53,Résultats!$B$2:$AZ$212,J$2,FALSE)</f>
        <v>23.262973949999999</v>
      </c>
      <c r="K53" s="31">
        <f>VLOOKUP($D53,Résultats!$B$2:$AZ$212,K$2,FALSE)</f>
        <v>28.625265389999999</v>
      </c>
      <c r="L53" s="31">
        <f>VLOOKUP($D53,Résultats!$B$2:$AZ$212,L$2,FALSE)</f>
        <v>35.481603270000001</v>
      </c>
      <c r="M53" s="31">
        <f>VLOOKUP($D53,Résultats!$B$2:$AZ$212,M$2,FALSE)</f>
        <v>43.475985270000002</v>
      </c>
      <c r="N53" s="31">
        <f>VLOOKUP($D53,Résultats!$B$2:$AZ$212,N$2,FALSE)</f>
        <v>52.584107629999998</v>
      </c>
      <c r="O53" s="31">
        <f>VLOOKUP($D53,Résultats!$B$2:$AZ$212,O$2,FALSE)</f>
        <v>64.996441829999995</v>
      </c>
      <c r="P53" s="31">
        <f>VLOOKUP($D53,Résultats!$B$2:$AZ$212,P$2,FALSE)</f>
        <v>79.943131949999994</v>
      </c>
      <c r="Q53" s="31">
        <f>VLOOKUP($D53,Résultats!$B$2:$AZ$212,Q$2,FALSE)</f>
        <v>96.98940657</v>
      </c>
      <c r="R53" s="31">
        <f>VLOOKUP($D53,Résultats!$B$2:$AZ$212,R$2,FALSE)</f>
        <v>115.8079254</v>
      </c>
      <c r="S53" s="31">
        <f>VLOOKUP($D53,Résultats!$B$2:$AZ$212,S$2,FALSE)</f>
        <v>136.12670879999999</v>
      </c>
      <c r="T53" s="31">
        <f>VLOOKUP($D53,Résultats!$B$2:$AZ$212,T$2,FALSE)</f>
        <v>157.6744004</v>
      </c>
      <c r="U53" s="31">
        <f>VLOOKUP($D53,Résultats!$B$2:$AZ$212,U$2,FALSE)</f>
        <v>178.6055514</v>
      </c>
      <c r="V53" s="31">
        <f>VLOOKUP($D53,Résultats!$B$2:$AZ$212,V$2,FALSE)</f>
        <v>199.5519281</v>
      </c>
      <c r="W53" s="31">
        <f>VLOOKUP($D53,Résultats!$B$2:$AZ$212,W$2,FALSE)</f>
        <v>220.66233209999999</v>
      </c>
      <c r="X53" s="31">
        <f>VLOOKUP($D53,Résultats!$B$2:$AZ$212,X$2,FALSE)</f>
        <v>240.09300060000001</v>
      </c>
      <c r="Y53" s="31">
        <f>VLOOKUP($D53,Résultats!$B$2:$AZ$212,Y$2,FALSE)</f>
        <v>260.6269077</v>
      </c>
      <c r="Z53" s="31">
        <f>VLOOKUP($D53,Résultats!$B$2:$AZ$212,Z$2,FALSE)</f>
        <v>281.53139279999999</v>
      </c>
      <c r="AA53" s="31">
        <f>VLOOKUP($D53,Résultats!$B$2:$AZ$212,AA$2,FALSE)</f>
        <v>302.41428259999998</v>
      </c>
      <c r="AB53" s="31">
        <f>VLOOKUP($D53,Résultats!$B$2:$AZ$212,AB$2,FALSE)</f>
        <v>323.05490859999998</v>
      </c>
      <c r="AC53" s="31">
        <f>VLOOKUP($D53,Résultats!$B$2:$AZ$212,AC$2,FALSE)</f>
        <v>343.30493339999998</v>
      </c>
      <c r="AD53" s="31">
        <f>VLOOKUP($D53,Résultats!$B$2:$AZ$212,AD$2,FALSE)</f>
        <v>362.5309317</v>
      </c>
      <c r="AE53" s="31">
        <f>VLOOKUP($D53,Résultats!$B$2:$AZ$212,AE$2,FALSE)</f>
        <v>380.89714900000001</v>
      </c>
      <c r="AF53" s="31">
        <f>VLOOKUP($D53,Résultats!$B$2:$AZ$212,AF$2,FALSE)</f>
        <v>398.43813729999999</v>
      </c>
      <c r="AG53" s="31">
        <f>VLOOKUP($D53,Résultats!$B$2:$AZ$212,AG$2,FALSE)</f>
        <v>415.1267014</v>
      </c>
      <c r="AH53" s="31">
        <f>VLOOKUP($D53,Résultats!$B$2:$AZ$212,AH$2,FALSE)</f>
        <v>430.89901689999999</v>
      </c>
      <c r="AI53" s="31">
        <f>VLOOKUP($D53,Résultats!$B$2:$AZ$212,AI$2,FALSE)</f>
        <v>445.46232839999999</v>
      </c>
      <c r="AJ53" s="31">
        <f>VLOOKUP($D53,Résultats!$B$2:$AZ$212,AJ$2,FALSE)</f>
        <v>458.8672492</v>
      </c>
      <c r="AK53" s="31">
        <f>VLOOKUP($D53,Résultats!$B$2:$AZ$212,AK$2,FALSE)</f>
        <v>471.08985209999997</v>
      </c>
      <c r="AL53" s="31">
        <f>VLOOKUP($D53,Résultats!$B$2:$AZ$212,AL$2,FALSE)</f>
        <v>482.07549490000002</v>
      </c>
      <c r="AM53" s="31">
        <f>VLOOKUP($D53,Résultats!$B$2:$AZ$212,AM$2,FALSE)</f>
        <v>491.77665719999999</v>
      </c>
    </row>
    <row r="54" spans="3:40" x14ac:dyDescent="0.25">
      <c r="C54" s="56" t="s">
        <v>30</v>
      </c>
      <c r="D54" s="78" t="s">
        <v>56</v>
      </c>
      <c r="E54" s="31">
        <f>VLOOKUP($D54,Résultats!$B$2:$AZ$212,E$2,FALSE)</f>
        <v>1.5834689479999999</v>
      </c>
      <c r="F54" s="31">
        <f>VLOOKUP($D54,Résultats!$B$2:$AZ$212,F$2,FALSE)</f>
        <v>104.50189899999999</v>
      </c>
      <c r="G54" s="31">
        <f>VLOOKUP($D54,Résultats!$B$2:$AZ$212,G$2,FALSE)</f>
        <v>245.30097839999999</v>
      </c>
      <c r="H54" s="31">
        <f>VLOOKUP($D54,Résultats!$B$2:$AZ$212,H$2,FALSE)</f>
        <v>323.17341449999998</v>
      </c>
      <c r="I54" s="31">
        <f>VLOOKUP($D54,Résultats!$B$2:$AZ$212,I$2,FALSE)</f>
        <v>401.50490639999998</v>
      </c>
      <c r="J54" s="31">
        <f>VLOOKUP($D54,Résultats!$B$2:$AZ$212,J$2,FALSE)</f>
        <v>486.58476000000002</v>
      </c>
      <c r="K54" s="31">
        <f>VLOOKUP($D54,Résultats!$B$2:$AZ$212,K$2,FALSE)</f>
        <v>586.39142589999994</v>
      </c>
      <c r="L54" s="31">
        <f>VLOOKUP($D54,Résultats!$B$2:$AZ$212,L$2,FALSE)</f>
        <v>709.10677520000002</v>
      </c>
      <c r="M54" s="31">
        <f>VLOOKUP($D54,Résultats!$B$2:$AZ$212,M$2,FALSE)</f>
        <v>851.29874519999998</v>
      </c>
      <c r="N54" s="31">
        <f>VLOOKUP($D54,Résultats!$B$2:$AZ$212,N$2,FALSE)</f>
        <v>1012.195711</v>
      </c>
      <c r="O54" s="31">
        <f>VLOOKUP($D54,Résultats!$B$2:$AZ$212,O$2,FALSE)</f>
        <v>1230.8779219999999</v>
      </c>
      <c r="P54" s="31">
        <f>VLOOKUP($D54,Résultats!$B$2:$AZ$212,P$2,FALSE)</f>
        <v>1492.95453</v>
      </c>
      <c r="Q54" s="31">
        <f>VLOOKUP($D54,Résultats!$B$2:$AZ$212,Q$2,FALSE)</f>
        <v>1790.4060930000001</v>
      </c>
      <c r="R54" s="31">
        <f>VLOOKUP($D54,Résultats!$B$2:$AZ$212,R$2,FALSE)</f>
        <v>2117.3625619999998</v>
      </c>
      <c r="S54" s="31">
        <f>VLOOKUP($D54,Résultats!$B$2:$AZ$212,S$2,FALSE)</f>
        <v>2469.1125050000001</v>
      </c>
      <c r="T54" s="31">
        <f>VLOOKUP($D54,Résultats!$B$2:$AZ$212,T$2,FALSE)</f>
        <v>2841.2119469999998</v>
      </c>
      <c r="U54" s="31">
        <f>VLOOKUP($D54,Résultats!$B$2:$AZ$212,U$2,FALSE)</f>
        <v>3201.727026</v>
      </c>
      <c r="V54" s="31">
        <f>VLOOKUP($D54,Résultats!$B$2:$AZ$212,V$2,FALSE)</f>
        <v>3562.0700459999998</v>
      </c>
      <c r="W54" s="31">
        <f>VLOOKUP($D54,Résultats!$B$2:$AZ$212,W$2,FALSE)</f>
        <v>3925.1862150000002</v>
      </c>
      <c r="X54" s="31">
        <f>VLOOKUP($D54,Résultats!$B$2:$AZ$212,X$2,FALSE)</f>
        <v>4259.2941250000003</v>
      </c>
      <c r="Y54" s="31">
        <f>VLOOKUP($D54,Résultats!$B$2:$AZ$212,Y$2,FALSE)</f>
        <v>4613.2809459999999</v>
      </c>
      <c r="Z54" s="31">
        <f>VLOOKUP($D54,Résultats!$B$2:$AZ$212,Z$2,FALSE)</f>
        <v>4974.7794839999997</v>
      </c>
      <c r="AA54" s="31">
        <f>VLOOKUP($D54,Résultats!$B$2:$AZ$212,AA$2,FALSE)</f>
        <v>5337.3703530000003</v>
      </c>
      <c r="AB54" s="31">
        <f>VLOOKUP($D54,Résultats!$B$2:$AZ$212,AB$2,FALSE)</f>
        <v>5697.6353810000001</v>
      </c>
      <c r="AC54" s="31">
        <f>VLOOKUP($D54,Résultats!$B$2:$AZ$212,AC$2,FALSE)</f>
        <v>6053.4282810000004</v>
      </c>
      <c r="AD54" s="31">
        <f>VLOOKUP($D54,Résultats!$B$2:$AZ$212,AD$2,FALSE)</f>
        <v>6395.0097850000002</v>
      </c>
      <c r="AE54" s="31">
        <f>VLOOKUP($D54,Résultats!$B$2:$AZ$212,AE$2,FALSE)</f>
        <v>6726.0886970000001</v>
      </c>
      <c r="AF54" s="31">
        <f>VLOOKUP($D54,Résultats!$B$2:$AZ$212,AF$2,FALSE)</f>
        <v>7048.1498579999998</v>
      </c>
      <c r="AG54" s="31">
        <f>VLOOKUP($D54,Résultats!$B$2:$AZ$212,AG$2,FALSE)</f>
        <v>7361.6337130000002</v>
      </c>
      <c r="AH54" s="31">
        <f>VLOOKUP($D54,Résultats!$B$2:$AZ$212,AH$2,FALSE)</f>
        <v>7666.3635560000002</v>
      </c>
      <c r="AI54" s="31">
        <f>VLOOKUP($D54,Résultats!$B$2:$AZ$212,AI$2,FALSE)</f>
        <v>7957.9445070000002</v>
      </c>
      <c r="AJ54" s="31">
        <f>VLOOKUP($D54,Résultats!$B$2:$AZ$212,AJ$2,FALSE)</f>
        <v>8238.3094560000009</v>
      </c>
      <c r="AK54" s="31">
        <f>VLOOKUP($D54,Résultats!$B$2:$AZ$212,AK$2,FALSE)</f>
        <v>8508.0791869999903</v>
      </c>
      <c r="AL54" s="31">
        <f>VLOOKUP($D54,Résultats!$B$2:$AZ$212,AL$2,FALSE)</f>
        <v>8767.3378090000006</v>
      </c>
      <c r="AM54" s="31">
        <f>VLOOKUP($D54,Résultats!$B$2:$AZ$212,AM$2,FALSE)</f>
        <v>9016.3532130000003</v>
      </c>
    </row>
    <row r="55" spans="3:40" x14ac:dyDescent="0.25">
      <c r="C55" s="56" t="s">
        <v>31</v>
      </c>
      <c r="D55" s="78" t="s">
        <v>57</v>
      </c>
      <c r="E55" s="31">
        <f>VLOOKUP($D55,Résultats!$B$2:$AZ$212,E$2,FALSE)</f>
        <v>0.62410555599999995</v>
      </c>
      <c r="F55" s="31">
        <f>VLOOKUP($D55,Résultats!$B$2:$AZ$212,F$2,FALSE)</f>
        <v>40.218266749999998</v>
      </c>
      <c r="G55" s="31">
        <f>VLOOKUP($D55,Résultats!$B$2:$AZ$212,G$2,FALSE)</f>
        <v>94.363145250000002</v>
      </c>
      <c r="H55" s="31">
        <f>VLOOKUP($D55,Résultats!$B$2:$AZ$212,H$2,FALSE)</f>
        <v>124.23220190000001</v>
      </c>
      <c r="I55" s="31">
        <f>VLOOKUP($D55,Résultats!$B$2:$AZ$212,I$2,FALSE)</f>
        <v>154.1410813</v>
      </c>
      <c r="J55" s="31">
        <f>VLOOKUP($D55,Résultats!$B$2:$AZ$212,J$2,FALSE)</f>
        <v>186.46090129999999</v>
      </c>
      <c r="K55" s="31">
        <f>VLOOKUP($D55,Résultats!$B$2:$AZ$212,K$2,FALSE)</f>
        <v>223.1057495</v>
      </c>
      <c r="L55" s="31">
        <f>VLOOKUP($D55,Résultats!$B$2:$AZ$212,L$2,FALSE)</f>
        <v>267.18202710000003</v>
      </c>
      <c r="M55" s="31">
        <f>VLOOKUP($D55,Résultats!$B$2:$AZ$212,M$2,FALSE)</f>
        <v>317.99003090000002</v>
      </c>
      <c r="N55" s="31">
        <f>VLOOKUP($D55,Résultats!$B$2:$AZ$212,N$2,FALSE)</f>
        <v>375.1340285</v>
      </c>
      <c r="O55" s="31">
        <f>VLOOKUP($D55,Résultats!$B$2:$AZ$212,O$2,FALSE)</f>
        <v>452.46433889999997</v>
      </c>
      <c r="P55" s="31">
        <f>VLOOKUP($D55,Résultats!$B$2:$AZ$212,P$2,FALSE)</f>
        <v>544.58888879999995</v>
      </c>
      <c r="Q55" s="31">
        <f>VLOOKUP($D55,Résultats!$B$2:$AZ$212,Q$2,FALSE)</f>
        <v>648.46242619999998</v>
      </c>
      <c r="R55" s="31">
        <f>VLOOKUP($D55,Résultats!$B$2:$AZ$212,R$2,FALSE)</f>
        <v>761.84699680000006</v>
      </c>
      <c r="S55" s="31">
        <f>VLOOKUP($D55,Résultats!$B$2:$AZ$212,S$2,FALSE)</f>
        <v>882.94631830000003</v>
      </c>
      <c r="T55" s="31">
        <f>VLOOKUP($D55,Résultats!$B$2:$AZ$212,T$2,FALSE)</f>
        <v>1010.1732050000001</v>
      </c>
      <c r="U55" s="31">
        <f>VLOOKUP($D55,Résultats!$B$2:$AZ$212,U$2,FALSE)</f>
        <v>1132.4777999999999</v>
      </c>
      <c r="V55" s="31">
        <f>VLOOKUP($D55,Résultats!$B$2:$AZ$212,V$2,FALSE)</f>
        <v>1253.815175</v>
      </c>
      <c r="W55" s="31">
        <f>VLOOKUP($D55,Résultats!$B$2:$AZ$212,W$2,FALSE)</f>
        <v>1375.184704</v>
      </c>
      <c r="X55" s="31">
        <f>VLOOKUP($D55,Résultats!$B$2:$AZ$212,X$2,FALSE)</f>
        <v>1485.8006760000001</v>
      </c>
      <c r="Y55" s="31">
        <f>VLOOKUP($D55,Résultats!$B$2:$AZ$212,Y$2,FALSE)</f>
        <v>1602.233845</v>
      </c>
      <c r="Z55" s="31">
        <f>VLOOKUP($D55,Résultats!$B$2:$AZ$212,Z$2,FALSE)</f>
        <v>1720.2585409999999</v>
      </c>
      <c r="AA55" s="31">
        <f>VLOOKUP($D55,Résultats!$B$2:$AZ$212,AA$2,FALSE)</f>
        <v>1837.695923</v>
      </c>
      <c r="AB55" s="31">
        <f>VLOOKUP($D55,Résultats!$B$2:$AZ$212,AB$2,FALSE)</f>
        <v>1953.39492</v>
      </c>
      <c r="AC55" s="31">
        <f>VLOOKUP($D55,Résultats!$B$2:$AZ$212,AC$2,FALSE)</f>
        <v>2066.6415889999998</v>
      </c>
      <c r="AD55" s="31">
        <f>VLOOKUP($D55,Résultats!$B$2:$AZ$212,AD$2,FALSE)</f>
        <v>2173.8395770000002</v>
      </c>
      <c r="AE55" s="31">
        <f>VLOOKUP($D55,Résultats!$B$2:$AZ$212,AE$2,FALSE)</f>
        <v>2276.2462270000001</v>
      </c>
      <c r="AF55" s="31">
        <f>VLOOKUP($D55,Résultats!$B$2:$AZ$212,AF$2,FALSE)</f>
        <v>2374.3777110000001</v>
      </c>
      <c r="AG55" s="31">
        <f>VLOOKUP($D55,Résultats!$B$2:$AZ$212,AG$2,FALSE)</f>
        <v>2468.4075809999999</v>
      </c>
      <c r="AH55" s="31">
        <f>VLOOKUP($D55,Résultats!$B$2:$AZ$212,AH$2,FALSE)</f>
        <v>2558.3127260000001</v>
      </c>
      <c r="AI55" s="31">
        <f>VLOOKUP($D55,Résultats!$B$2:$AZ$212,AI$2,FALSE)</f>
        <v>2642.7383650000002</v>
      </c>
      <c r="AJ55" s="31">
        <f>VLOOKUP($D55,Résultats!$B$2:$AZ$212,AJ$2,FALSE)</f>
        <v>2722.352022</v>
      </c>
      <c r="AK55" s="31">
        <f>VLOOKUP($D55,Résultats!$B$2:$AZ$212,AK$2,FALSE)</f>
        <v>2797.4026800000001</v>
      </c>
      <c r="AL55" s="31">
        <f>VLOOKUP($D55,Résultats!$B$2:$AZ$212,AL$2,FALSE)</f>
        <v>2867.9729860000002</v>
      </c>
      <c r="AM55" s="31">
        <f>VLOOKUP($D55,Résultats!$B$2:$AZ$212,AM$2,FALSE)</f>
        <v>2934.2054199999998</v>
      </c>
    </row>
    <row r="56" spans="3:40" x14ac:dyDescent="0.25">
      <c r="C56" s="56" t="s">
        <v>32</v>
      </c>
      <c r="D56" s="78" t="s">
        <v>58</v>
      </c>
      <c r="E56" s="31">
        <f>VLOOKUP($D56,Résultats!$B$2:$AZ$212,E$2,FALSE)</f>
        <v>8.5085212099999998E-3</v>
      </c>
      <c r="F56" s="31">
        <f>VLOOKUP($D56,Résultats!$B$2:$AZ$212,F$2,FALSE)</f>
        <v>1.2114585299999999E-2</v>
      </c>
      <c r="G56" s="31">
        <f>VLOOKUP($D56,Résultats!$B$2:$AZ$212,G$2,FALSE)</f>
        <v>1.0332075499999999E-2</v>
      </c>
      <c r="H56" s="31">
        <f>VLOOKUP($D56,Résultats!$B$2:$AZ$212,H$2,FALSE)</f>
        <v>9.8154717399999997E-3</v>
      </c>
      <c r="I56" s="31">
        <f>VLOOKUP($D56,Résultats!$B$2:$AZ$212,I$2,FALSE)</f>
        <v>9.3246981499999996E-3</v>
      </c>
      <c r="J56" s="31">
        <f>VLOOKUP($D56,Résultats!$B$2:$AZ$212,J$2,FALSE)</f>
        <v>8.8584632500000003E-3</v>
      </c>
      <c r="K56" s="31">
        <f>VLOOKUP($D56,Résultats!$B$2:$AZ$212,K$2,FALSE)</f>
        <v>8.3663264000000005E-3</v>
      </c>
      <c r="L56" s="31">
        <f>VLOOKUP($D56,Résultats!$B$2:$AZ$212,L$2,FALSE)</f>
        <v>7.8741895500000006E-3</v>
      </c>
      <c r="M56" s="31">
        <f>VLOOKUP($D56,Résultats!$B$2:$AZ$212,M$2,FALSE)</f>
        <v>7.4110019300000001E-3</v>
      </c>
      <c r="N56" s="31">
        <f>VLOOKUP($D56,Résultats!$B$2:$AZ$212,N$2,FALSE)</f>
        <v>6.97506064E-3</v>
      </c>
      <c r="O56" s="31">
        <f>VLOOKUP($D56,Résultats!$B$2:$AZ$212,O$2,FALSE)</f>
        <v>6.5647629599999997E-3</v>
      </c>
      <c r="P56" s="31">
        <f>VLOOKUP($D56,Résultats!$B$2:$AZ$212,P$2,FALSE)</f>
        <v>6.1786004300000003E-3</v>
      </c>
      <c r="Q56" s="31">
        <f>VLOOKUP($D56,Résultats!$B$2:$AZ$212,Q$2,FALSE)</f>
        <v>5.8151533500000003E-3</v>
      </c>
      <c r="R56" s="31">
        <f>VLOOKUP($D56,Résultats!$B$2:$AZ$212,R$2,FALSE)</f>
        <v>5.4730854999999997E-3</v>
      </c>
      <c r="S56" s="31">
        <f>VLOOKUP($D56,Résultats!$B$2:$AZ$212,S$2,FALSE)</f>
        <v>5.1511393000000004E-3</v>
      </c>
      <c r="T56" s="31">
        <f>VLOOKUP($D56,Résultats!$B$2:$AZ$212,T$2,FALSE)</f>
        <v>4.8481310999999999E-3</v>
      </c>
      <c r="U56" s="31">
        <f>VLOOKUP($D56,Résultats!$B$2:$AZ$212,U$2,FALSE)</f>
        <v>4.5629469199999998E-3</v>
      </c>
      <c r="V56" s="31">
        <f>VLOOKUP($D56,Résultats!$B$2:$AZ$212,V$2,FALSE)</f>
        <v>4.2945382800000003E-3</v>
      </c>
      <c r="W56" s="31">
        <f>VLOOKUP($D56,Résultats!$B$2:$AZ$212,W$2,FALSE)</f>
        <v>4.0419183799999996E-3</v>
      </c>
      <c r="X56" s="31">
        <f>VLOOKUP($D56,Résultats!$B$2:$AZ$212,X$2,FALSE)</f>
        <v>3.80415847E-3</v>
      </c>
      <c r="Y56" s="31">
        <f>VLOOKUP($D56,Résultats!$B$2:$AZ$212,Y$2,FALSE)</f>
        <v>3.5803844500000002E-3</v>
      </c>
      <c r="Z56" s="31">
        <f>VLOOKUP($D56,Résultats!$B$2:$AZ$212,Z$2,FALSE)</f>
        <v>3.3697736000000002E-3</v>
      </c>
      <c r="AA56" s="31">
        <f>VLOOKUP($D56,Résultats!$B$2:$AZ$212,AA$2,FALSE)</f>
        <v>3.17155162E-3</v>
      </c>
      <c r="AB56" s="31">
        <f>VLOOKUP($D56,Résultats!$B$2:$AZ$212,AB$2,FALSE)</f>
        <v>2.98498976E-3</v>
      </c>
      <c r="AC56" s="31">
        <f>VLOOKUP($D56,Résultats!$B$2:$AZ$212,AC$2,FALSE)</f>
        <v>2.8094021299999998E-3</v>
      </c>
      <c r="AD56" s="31">
        <f>VLOOKUP($D56,Résultats!$B$2:$AZ$212,AD$2,FALSE)</f>
        <v>2.6431653099999999E-3</v>
      </c>
      <c r="AE56" s="31">
        <f>VLOOKUP($D56,Résultats!$B$2:$AZ$212,AE$2,FALSE)</f>
        <v>2.4858340499999999E-3</v>
      </c>
      <c r="AF56" s="31">
        <f>VLOOKUP($D56,Résultats!$B$2:$AZ$212,AF$2,FALSE)</f>
        <v>2.3369817099999999E-3</v>
      </c>
      <c r="AG56" s="31">
        <f>VLOOKUP($D56,Résultats!$B$2:$AZ$212,AG$2,FALSE)</f>
        <v>2.1961996800000001E-3</v>
      </c>
      <c r="AH56" s="31">
        <f>VLOOKUP($D56,Résultats!$B$2:$AZ$212,AH$2,FALSE)</f>
        <v>2.0630966699999999E-3</v>
      </c>
      <c r="AI56" s="31">
        <f>VLOOKUP($D56,Résultats!$B$2:$AZ$212,AI$2,FALSE)</f>
        <v>1.9372980899999999E-3</v>
      </c>
      <c r="AJ56" s="31">
        <f>VLOOKUP($D56,Résultats!$B$2:$AZ$212,AJ$2,FALSE)</f>
        <v>1.8184454500000001E-3</v>
      </c>
      <c r="AK56" s="31">
        <f>VLOOKUP($D56,Résultats!$B$2:$AZ$212,AK$2,FALSE)</f>
        <v>1.7061957300000001E-3</v>
      </c>
      <c r="AL56" s="31">
        <f>VLOOKUP($D56,Résultats!$B$2:$AZ$212,AL$2,FALSE)</f>
        <v>1.60022084E-3</v>
      </c>
      <c r="AM56" s="31">
        <f>VLOOKUP($D56,Résultats!$B$2:$AZ$212,AM$2,FALSE)</f>
        <v>1.50020703E-3</v>
      </c>
    </row>
    <row r="57" spans="3:40" x14ac:dyDescent="0.25">
      <c r="C57" s="56" t="s">
        <v>33</v>
      </c>
      <c r="D57" s="78" t="s">
        <v>59</v>
      </c>
      <c r="E57" s="31">
        <f>VLOOKUP($D57,Résultats!$B$2:$AZ$212,E$2,FALSE)</f>
        <v>0.1045332606</v>
      </c>
      <c r="F57" s="31">
        <f>VLOOKUP($D57,Résultats!$B$2:$AZ$212,F$2,FALSE)</f>
        <v>5.7997865720000004</v>
      </c>
      <c r="G57" s="31">
        <f>VLOOKUP($D57,Résultats!$B$2:$AZ$212,G$2,FALSE)</f>
        <v>13.56428174</v>
      </c>
      <c r="H57" s="31">
        <f>VLOOKUP($D57,Résultats!$B$2:$AZ$212,H$2,FALSE)</f>
        <v>17.77575152</v>
      </c>
      <c r="I57" s="31">
        <f>VLOOKUP($D57,Résultats!$B$2:$AZ$212,I$2,FALSE)</f>
        <v>21.876004200000001</v>
      </c>
      <c r="J57" s="31">
        <f>VLOOKUP($D57,Résultats!$B$2:$AZ$212,J$2,FALSE)</f>
        <v>26.169329279999999</v>
      </c>
      <c r="K57" s="31">
        <f>VLOOKUP($D57,Résultats!$B$2:$AZ$212,K$2,FALSE)</f>
        <v>30.11575757</v>
      </c>
      <c r="L57" s="31">
        <f>VLOOKUP($D57,Résultats!$B$2:$AZ$212,L$2,FALSE)</f>
        <v>34.275870920000003</v>
      </c>
      <c r="M57" s="31">
        <f>VLOOKUP($D57,Résultats!$B$2:$AZ$212,M$2,FALSE)</f>
        <v>38.944365660000003</v>
      </c>
      <c r="N57" s="31">
        <f>VLOOKUP($D57,Résultats!$B$2:$AZ$212,N$2,FALSE)</f>
        <v>44.030719560000001</v>
      </c>
      <c r="O57" s="31">
        <f>VLOOKUP($D57,Résultats!$B$2:$AZ$212,O$2,FALSE)</f>
        <v>50.795428289999997</v>
      </c>
      <c r="P57" s="31">
        <f>VLOOKUP($D57,Résultats!$B$2:$AZ$212,P$2,FALSE)</f>
        <v>58.627451049999998</v>
      </c>
      <c r="Q57" s="31">
        <f>VLOOKUP($D57,Résultats!$B$2:$AZ$212,Q$2,FALSE)</f>
        <v>67.179213200000007</v>
      </c>
      <c r="R57" s="31">
        <f>VLOOKUP($D57,Résultats!$B$2:$AZ$212,R$2,FALSE)</f>
        <v>76.203441900000001</v>
      </c>
      <c r="S57" s="31">
        <f>VLOOKUP($D57,Résultats!$B$2:$AZ$212,S$2,FALSE)</f>
        <v>85.511346630000006</v>
      </c>
      <c r="T57" s="31">
        <f>VLOOKUP($D57,Résultats!$B$2:$AZ$212,T$2,FALSE)</f>
        <v>94.979422200000002</v>
      </c>
      <c r="U57" s="31">
        <f>VLOOKUP($D57,Résultats!$B$2:$AZ$212,U$2,FALSE)</f>
        <v>103.73782970000001</v>
      </c>
      <c r="V57" s="31">
        <f>VLOOKUP($D57,Résultats!$B$2:$AZ$212,V$2,FALSE)</f>
        <v>112.12696560000001</v>
      </c>
      <c r="W57" s="31">
        <f>VLOOKUP($D57,Résultats!$B$2:$AZ$212,W$2,FALSE)</f>
        <v>120.2393009</v>
      </c>
      <c r="X57" s="31">
        <f>VLOOKUP($D57,Résultats!$B$2:$AZ$212,X$2,FALSE)</f>
        <v>127.29298989999999</v>
      </c>
      <c r="Y57" s="31">
        <f>VLOOKUP($D57,Résultats!$B$2:$AZ$212,Y$2,FALSE)</f>
        <v>134.5279069</v>
      </c>
      <c r="Z57" s="31">
        <f>VLOOKUP($D57,Résultats!$B$2:$AZ$212,Z$2,FALSE)</f>
        <v>141.63987349999999</v>
      </c>
      <c r="AA57" s="31">
        <f>VLOOKUP($D57,Résultats!$B$2:$AZ$212,AA$2,FALSE)</f>
        <v>148.48460789999999</v>
      </c>
      <c r="AB57" s="31">
        <f>VLOOKUP($D57,Résultats!$B$2:$AZ$212,AB$2,FALSE)</f>
        <v>154.99622210000001</v>
      </c>
      <c r="AC57" s="31">
        <f>VLOOKUP($D57,Résultats!$B$2:$AZ$212,AC$2,FALSE)</f>
        <v>161.14220119999999</v>
      </c>
      <c r="AD57" s="31">
        <f>VLOOKUP($D57,Résultats!$B$2:$AZ$212,AD$2,FALSE)</f>
        <v>166.61525030000001</v>
      </c>
      <c r="AE57" s="31">
        <f>VLOOKUP($D57,Résultats!$B$2:$AZ$212,AE$2,FALSE)</f>
        <v>171.53486409999999</v>
      </c>
      <c r="AF57" s="31">
        <f>VLOOKUP($D57,Résultats!$B$2:$AZ$212,AF$2,FALSE)</f>
        <v>175.96812679999999</v>
      </c>
      <c r="AG57" s="31">
        <f>VLOOKUP($D57,Résultats!$B$2:$AZ$212,AG$2,FALSE)</f>
        <v>179.95832290000001</v>
      </c>
      <c r="AH57" s="31">
        <f>VLOOKUP($D57,Résultats!$B$2:$AZ$212,AH$2,FALSE)</f>
        <v>183.53547520000001</v>
      </c>
      <c r="AI57" s="31">
        <f>VLOOKUP($D57,Résultats!$B$2:$AZ$212,AI$2,FALSE)</f>
        <v>186.64955520000001</v>
      </c>
      <c r="AJ57" s="31">
        <f>VLOOKUP($D57,Résultats!$B$2:$AZ$212,AJ$2,FALSE)</f>
        <v>189.3715895</v>
      </c>
      <c r="AK57" s="31">
        <f>VLOOKUP($D57,Résultats!$B$2:$AZ$212,AK$2,FALSE)</f>
        <v>191.7454213</v>
      </c>
      <c r="AL57" s="31">
        <f>VLOOKUP($D57,Résultats!$B$2:$AZ$212,AL$2,FALSE)</f>
        <v>193.80350559999999</v>
      </c>
      <c r="AM57" s="31">
        <f>VLOOKUP($D57,Résultats!$B$2:$AZ$212,AM$2,FALSE)</f>
        <v>195.58005299999999</v>
      </c>
    </row>
    <row r="58" spans="3:40" x14ac:dyDescent="0.25">
      <c r="C58" s="88" t="s">
        <v>119</v>
      </c>
      <c r="D58" s="76" t="s">
        <v>61</v>
      </c>
      <c r="E58" s="85">
        <f>VLOOKUP($D58,Résultats!$B$2:$AZ$212,E$2,FALSE)</f>
        <v>31999.388770000001</v>
      </c>
      <c r="F58" s="85">
        <f>VLOOKUP($D58,Résultats!$B$2:$AZ$212,F$2,FALSE)</f>
        <v>35751.304250000001</v>
      </c>
      <c r="G58" s="85">
        <f>VLOOKUP($D58,Résultats!$B$2:$AZ$212,G$2,FALSE)</f>
        <v>36333.262540000003</v>
      </c>
      <c r="H58" s="85">
        <f>VLOOKUP($D58,Résultats!$B$2:$AZ$212,H$2,FALSE)</f>
        <v>36618.753669999998</v>
      </c>
      <c r="I58" s="85">
        <f>VLOOKUP($D58,Résultats!$B$2:$AZ$212,I$2,FALSE)</f>
        <v>36516.307309999997</v>
      </c>
      <c r="J58" s="85">
        <f>VLOOKUP($D58,Résultats!$B$2:$AZ$212,J$2,FALSE)</f>
        <v>36211.62199</v>
      </c>
      <c r="K58" s="85">
        <f>VLOOKUP($D58,Résultats!$B$2:$AZ$212,K$2,FALSE)</f>
        <v>35675.164949999998</v>
      </c>
      <c r="L58" s="85">
        <f>VLOOKUP($D58,Résultats!$B$2:$AZ$212,L$2,FALSE)</f>
        <v>35056.310100000002</v>
      </c>
      <c r="M58" s="85">
        <f>VLOOKUP($D58,Résultats!$B$2:$AZ$212,M$2,FALSE)</f>
        <v>34402.854829999997</v>
      </c>
      <c r="N58" s="85">
        <f>VLOOKUP($D58,Résultats!$B$2:$AZ$212,N$2,FALSE)</f>
        <v>33709.449719999997</v>
      </c>
      <c r="O58" s="85">
        <f>VLOOKUP($D58,Résultats!$B$2:$AZ$212,O$2,FALSE)</f>
        <v>33188.461280000003</v>
      </c>
      <c r="P58" s="85">
        <f>VLOOKUP($D58,Résultats!$B$2:$AZ$212,P$2,FALSE)</f>
        <v>32719.43909</v>
      </c>
      <c r="Q58" s="85">
        <f>VLOOKUP($D58,Résultats!$B$2:$AZ$212,Q$2,FALSE)</f>
        <v>32255.082539999999</v>
      </c>
      <c r="R58" s="85">
        <f>VLOOKUP($D58,Résultats!$B$2:$AZ$212,R$2,FALSE)</f>
        <v>31775.795170000001</v>
      </c>
      <c r="S58" s="85">
        <f>VLOOKUP($D58,Résultats!$B$2:$AZ$212,S$2,FALSE)</f>
        <v>31275.195240000001</v>
      </c>
      <c r="T58" s="85">
        <f>VLOOKUP($D58,Résultats!$B$2:$AZ$212,T$2,FALSE)</f>
        <v>30751.87386</v>
      </c>
      <c r="U58" s="85">
        <f>VLOOKUP($D58,Résultats!$B$2:$AZ$212,U$2,FALSE)</f>
        <v>30144.138940000001</v>
      </c>
      <c r="V58" s="85">
        <f>VLOOKUP($D58,Résultats!$B$2:$AZ$212,V$2,FALSE)</f>
        <v>29498.987249999998</v>
      </c>
      <c r="W58" s="85">
        <f>VLOOKUP($D58,Résultats!$B$2:$AZ$212,W$2,FALSE)</f>
        <v>28836.011460000002</v>
      </c>
      <c r="X58" s="85">
        <f>VLOOKUP($D58,Résultats!$B$2:$AZ$212,X$2,FALSE)</f>
        <v>28110.669450000001</v>
      </c>
      <c r="Y58" s="85">
        <f>VLOOKUP($D58,Résultats!$B$2:$AZ$212,Y$2,FALSE)</f>
        <v>27416.991539999999</v>
      </c>
      <c r="Z58" s="85">
        <f>VLOOKUP($D58,Résultats!$B$2:$AZ$212,Z$2,FALSE)</f>
        <v>26738.421289999998</v>
      </c>
      <c r="AA58" s="85">
        <f>VLOOKUP($D58,Résultats!$B$2:$AZ$212,AA$2,FALSE)</f>
        <v>26069.641739999999</v>
      </c>
      <c r="AB58" s="85">
        <f>VLOOKUP($D58,Résultats!$B$2:$AZ$212,AB$2,FALSE)</f>
        <v>25409.95321</v>
      </c>
      <c r="AC58" s="85">
        <f>VLOOKUP($D58,Résultats!$B$2:$AZ$212,AC$2,FALSE)</f>
        <v>24760.066910000001</v>
      </c>
      <c r="AD58" s="85">
        <f>VLOOKUP($D58,Résultats!$B$2:$AZ$212,AD$2,FALSE)</f>
        <v>24105.894789999998</v>
      </c>
      <c r="AE58" s="85">
        <f>VLOOKUP($D58,Résultats!$B$2:$AZ$212,AE$2,FALSE)</f>
        <v>23455.507369999999</v>
      </c>
      <c r="AF58" s="85">
        <f>VLOOKUP($D58,Résultats!$B$2:$AZ$212,AF$2,FALSE)</f>
        <v>22813.309239999999</v>
      </c>
      <c r="AG58" s="85">
        <f>VLOOKUP($D58,Résultats!$B$2:$AZ$212,AG$2,FALSE)</f>
        <v>22181.879980000002</v>
      </c>
      <c r="AH58" s="85">
        <f>VLOOKUP($D58,Résultats!$B$2:$AZ$212,AH$2,FALSE)</f>
        <v>21562.696639999998</v>
      </c>
      <c r="AI58" s="85">
        <f>VLOOKUP($D58,Résultats!$B$2:$AZ$212,AI$2,FALSE)</f>
        <v>20952.966260000001</v>
      </c>
      <c r="AJ58" s="85">
        <f>VLOOKUP($D58,Résultats!$B$2:$AZ$212,AJ$2,FALSE)</f>
        <v>20355.705389999999</v>
      </c>
      <c r="AK58" s="85">
        <f>VLOOKUP($D58,Résultats!$B$2:$AZ$212,AK$2,FALSE)</f>
        <v>19772.32618</v>
      </c>
      <c r="AL58" s="85">
        <f>VLOOKUP($D58,Résultats!$B$2:$AZ$212,AL$2,FALSE)</f>
        <v>19203.509249999999</v>
      </c>
      <c r="AM58" s="85">
        <f>VLOOKUP($D58,Résultats!$B$2:$AZ$212,AM$2,FALSE)</f>
        <v>18649.890179999999</v>
      </c>
      <c r="AN58" s="21"/>
    </row>
    <row r="59" spans="3:40" x14ac:dyDescent="0.25">
      <c r="C59" s="56" t="s">
        <v>27</v>
      </c>
      <c r="D59" s="78" t="s">
        <v>46</v>
      </c>
      <c r="E59" s="89">
        <f>VLOOKUP($D59,Résultats!$B$2:$AZ$212,E$2,FALSE)</f>
        <v>18.581072330000001</v>
      </c>
      <c r="F59" s="89">
        <f>VLOOKUP($D59,Résultats!$B$2:$AZ$212,F$2,FALSE)</f>
        <v>378.64473459999999</v>
      </c>
      <c r="G59" s="89">
        <f>VLOOKUP($D59,Résultats!$B$2:$AZ$212,G$2,FALSE)</f>
        <v>468.55915429999999</v>
      </c>
      <c r="H59" s="89">
        <f>VLOOKUP($D59,Résultats!$B$2:$AZ$212,H$2,FALSE)</f>
        <v>511.04077339999998</v>
      </c>
      <c r="I59" s="89">
        <f>VLOOKUP($D59,Résultats!$B$2:$AZ$212,I$2,FALSE)</f>
        <v>563.30482240000003</v>
      </c>
      <c r="J59" s="89">
        <f>VLOOKUP($D59,Résultats!$B$2:$AZ$212,J$2,FALSE)</f>
        <v>602.32268720000002</v>
      </c>
      <c r="K59" s="89">
        <f>VLOOKUP($D59,Résultats!$B$2:$AZ$212,K$2,FALSE)</f>
        <v>662.15592860000004</v>
      </c>
      <c r="L59" s="89">
        <f>VLOOKUP($D59,Résultats!$B$2:$AZ$212,L$2,FALSE)</f>
        <v>734.21989550000001</v>
      </c>
      <c r="M59" s="89">
        <f>VLOOKUP($D59,Résultats!$B$2:$AZ$212,M$2,FALSE)</f>
        <v>806.07770379999999</v>
      </c>
      <c r="N59" s="89">
        <f>VLOOKUP($D59,Résultats!$B$2:$AZ$212,N$2,FALSE)</f>
        <v>876.39871919999996</v>
      </c>
      <c r="O59" s="89">
        <f>VLOOKUP($D59,Résultats!$B$2:$AZ$212,O$2,FALSE)</f>
        <v>961.31008959999997</v>
      </c>
      <c r="P59" s="89">
        <f>VLOOKUP($D59,Résultats!$B$2:$AZ$212,P$2,FALSE)</f>
        <v>1048.9902629999999</v>
      </c>
      <c r="Q59" s="89">
        <f>VLOOKUP($D59,Résultats!$B$2:$AZ$212,Q$2,FALSE)</f>
        <v>1134.5595020000001</v>
      </c>
      <c r="R59" s="89">
        <f>VLOOKUP($D59,Résultats!$B$2:$AZ$212,R$2,FALSE)</f>
        <v>1215.7030050000001</v>
      </c>
      <c r="S59" s="89">
        <f>VLOOKUP($D59,Résultats!$B$2:$AZ$212,S$2,FALSE)</f>
        <v>1291.5120380000001</v>
      </c>
      <c r="T59" s="89">
        <f>VLOOKUP($D59,Résultats!$B$2:$AZ$212,T$2,FALSE)</f>
        <v>1361.3946350000001</v>
      </c>
      <c r="U59" s="89">
        <f>VLOOKUP($D59,Résultats!$B$2:$AZ$212,U$2,FALSE)</f>
        <v>1417.9957790000001</v>
      </c>
      <c r="V59" s="89">
        <f>VLOOKUP($D59,Résultats!$B$2:$AZ$212,V$2,FALSE)</f>
        <v>1466.3466759999999</v>
      </c>
      <c r="W59" s="89">
        <f>VLOOKUP($D59,Résultats!$B$2:$AZ$212,W$2,FALSE)</f>
        <v>1508.6642890000001</v>
      </c>
      <c r="X59" s="89">
        <f>VLOOKUP($D59,Résultats!$B$2:$AZ$212,X$2,FALSE)</f>
        <v>1539.4343610000001</v>
      </c>
      <c r="Y59" s="89">
        <f>VLOOKUP($D59,Résultats!$B$2:$AZ$212,Y$2,FALSE)</f>
        <v>1570.219278</v>
      </c>
      <c r="Z59" s="89">
        <f>VLOOKUP($D59,Résultats!$B$2:$AZ$212,Z$2,FALSE)</f>
        <v>1599.102621</v>
      </c>
      <c r="AA59" s="89">
        <f>VLOOKUP($D59,Résultats!$B$2:$AZ$212,AA$2,FALSE)</f>
        <v>1625.4773110000001</v>
      </c>
      <c r="AB59" s="89">
        <f>VLOOKUP($D59,Résultats!$B$2:$AZ$212,AB$2,FALSE)</f>
        <v>1649.3302020000001</v>
      </c>
      <c r="AC59" s="89">
        <f>VLOOKUP($D59,Résultats!$B$2:$AZ$212,AC$2,FALSE)</f>
        <v>1670.832404</v>
      </c>
      <c r="AD59" s="89">
        <f>VLOOKUP($D59,Résultats!$B$2:$AZ$212,AD$2,FALSE)</f>
        <v>1689.7151650000001</v>
      </c>
      <c r="AE59" s="89">
        <f>VLOOKUP($D59,Résultats!$B$2:$AZ$212,AE$2,FALSE)</f>
        <v>1707.0372090000001</v>
      </c>
      <c r="AF59" s="89">
        <f>VLOOKUP($D59,Résultats!$B$2:$AZ$212,AF$2,FALSE)</f>
        <v>1723.377845</v>
      </c>
      <c r="AG59" s="89">
        <f>VLOOKUP($D59,Résultats!$B$2:$AZ$212,AG$2,FALSE)</f>
        <v>1739.0969219999999</v>
      </c>
      <c r="AH59" s="89">
        <f>VLOOKUP($D59,Résultats!$B$2:$AZ$212,AH$2,FALSE)</f>
        <v>1754.4241770000001</v>
      </c>
      <c r="AI59" s="89">
        <f>VLOOKUP($D59,Résultats!$B$2:$AZ$212,AI$2,FALSE)</f>
        <v>1769.0865349999999</v>
      </c>
      <c r="AJ59" s="89">
        <f>VLOOKUP($D59,Résultats!$B$2:$AZ$212,AJ$2,FALSE)</f>
        <v>1783.637508</v>
      </c>
      <c r="AK59" s="89">
        <f>VLOOKUP($D59,Résultats!$B$2:$AZ$212,AK$2,FALSE)</f>
        <v>1798.3541789999999</v>
      </c>
      <c r="AL59" s="89">
        <f>VLOOKUP($D59,Résultats!$B$2:$AZ$212,AL$2,FALSE)</f>
        <v>1813.3905440000001</v>
      </c>
      <c r="AM59" s="89">
        <f>VLOOKUP($D59,Résultats!$B$2:$AZ$212,AM$2,FALSE)</f>
        <v>1828.9068810000001</v>
      </c>
    </row>
    <row r="60" spans="3:40" x14ac:dyDescent="0.25">
      <c r="C60" s="56" t="s">
        <v>28</v>
      </c>
      <c r="D60" s="78" t="s">
        <v>47</v>
      </c>
      <c r="E60" s="89">
        <f>VLOOKUP($D60,Résultats!$B$2:$AZ$212,E$2,FALSE)</f>
        <v>1622.772802</v>
      </c>
      <c r="F60" s="89">
        <f>VLOOKUP($D60,Résultats!$B$2:$AZ$212,F$2,FALSE)</f>
        <v>4098.9306550000001</v>
      </c>
      <c r="G60" s="89">
        <f>VLOOKUP($D60,Résultats!$B$2:$AZ$212,G$2,FALSE)</f>
        <v>4626.5598669999999</v>
      </c>
      <c r="H60" s="89">
        <f>VLOOKUP($D60,Résultats!$B$2:$AZ$212,H$2,FALSE)</f>
        <v>4806.8452150000003</v>
      </c>
      <c r="I60" s="89">
        <f>VLOOKUP($D60,Résultats!$B$2:$AZ$212,I$2,FALSE)</f>
        <v>4917.8964969999997</v>
      </c>
      <c r="J60" s="89">
        <f>VLOOKUP($D60,Résultats!$B$2:$AZ$212,J$2,FALSE)</f>
        <v>4975.5102310000002</v>
      </c>
      <c r="K60" s="89">
        <f>VLOOKUP($D60,Résultats!$B$2:$AZ$212,K$2,FALSE)</f>
        <v>5006.3186299999998</v>
      </c>
      <c r="L60" s="89">
        <f>VLOOKUP($D60,Résultats!$B$2:$AZ$212,L$2,FALSE)</f>
        <v>5024.8541800000003</v>
      </c>
      <c r="M60" s="89">
        <f>VLOOKUP($D60,Résultats!$B$2:$AZ$212,M$2,FALSE)</f>
        <v>5028.5236139999997</v>
      </c>
      <c r="N60" s="89">
        <f>VLOOKUP($D60,Résultats!$B$2:$AZ$212,N$2,FALSE)</f>
        <v>5016.2473049999999</v>
      </c>
      <c r="O60" s="89">
        <f>VLOOKUP($D60,Résultats!$B$2:$AZ$212,O$2,FALSE)</f>
        <v>5034.1927839999998</v>
      </c>
      <c r="P60" s="89">
        <f>VLOOKUP($D60,Résultats!$B$2:$AZ$212,P$2,FALSE)</f>
        <v>5056.7555620000003</v>
      </c>
      <c r="Q60" s="89">
        <f>VLOOKUP($D60,Résultats!$B$2:$AZ$212,Q$2,FALSE)</f>
        <v>5074.0492610000001</v>
      </c>
      <c r="R60" s="89">
        <f>VLOOKUP($D60,Résultats!$B$2:$AZ$212,R$2,FALSE)</f>
        <v>5082.0689320000001</v>
      </c>
      <c r="S60" s="89">
        <f>VLOOKUP($D60,Résultats!$B$2:$AZ$212,S$2,FALSE)</f>
        <v>5079.663262</v>
      </c>
      <c r="T60" s="89">
        <f>VLOOKUP($D60,Résultats!$B$2:$AZ$212,T$2,FALSE)</f>
        <v>5066.6824539999998</v>
      </c>
      <c r="U60" s="89">
        <f>VLOOKUP($D60,Résultats!$B$2:$AZ$212,U$2,FALSE)</f>
        <v>5029.8920250000001</v>
      </c>
      <c r="V60" s="89">
        <f>VLOOKUP($D60,Résultats!$B$2:$AZ$212,V$2,FALSE)</f>
        <v>4979.742585</v>
      </c>
      <c r="W60" s="89">
        <f>VLOOKUP($D60,Résultats!$B$2:$AZ$212,W$2,FALSE)</f>
        <v>4920.760706</v>
      </c>
      <c r="X60" s="89">
        <f>VLOOKUP($D60,Résultats!$B$2:$AZ$212,X$2,FALSE)</f>
        <v>4843.4622929999996</v>
      </c>
      <c r="Y60" s="89">
        <f>VLOOKUP($D60,Résultats!$B$2:$AZ$212,Y$2,FALSE)</f>
        <v>4768.6364599999997</v>
      </c>
      <c r="Z60" s="89">
        <f>VLOOKUP($D60,Résultats!$B$2:$AZ$212,Z$2,FALSE)</f>
        <v>4692.897054</v>
      </c>
      <c r="AA60" s="89">
        <f>VLOOKUP($D60,Résultats!$B$2:$AZ$212,AA$2,FALSE)</f>
        <v>4615.2900810000001</v>
      </c>
      <c r="AB60" s="89">
        <f>VLOOKUP($D60,Résultats!$B$2:$AZ$212,AB$2,FALSE)</f>
        <v>4535.8647959999998</v>
      </c>
      <c r="AC60" s="89">
        <f>VLOOKUP($D60,Résultats!$B$2:$AZ$212,AC$2,FALSE)</f>
        <v>4454.9681330000003</v>
      </c>
      <c r="AD60" s="89">
        <f>VLOOKUP($D60,Résultats!$B$2:$AZ$212,AD$2,FALSE)</f>
        <v>4370.0655150000002</v>
      </c>
      <c r="AE60" s="89">
        <f>VLOOKUP($D60,Résultats!$B$2:$AZ$212,AE$2,FALSE)</f>
        <v>4283.0056880000002</v>
      </c>
      <c r="AF60" s="89">
        <f>VLOOKUP($D60,Résultats!$B$2:$AZ$212,AF$2,FALSE)</f>
        <v>4194.842283</v>
      </c>
      <c r="AG60" s="89">
        <f>VLOOKUP($D60,Résultats!$B$2:$AZ$212,AG$2,FALSE)</f>
        <v>4106.2346509999998</v>
      </c>
      <c r="AH60" s="89">
        <f>VLOOKUP($D60,Résultats!$B$2:$AZ$212,AH$2,FALSE)</f>
        <v>4017.601326</v>
      </c>
      <c r="AI60" s="89">
        <f>VLOOKUP($D60,Résultats!$B$2:$AZ$212,AI$2,FALSE)</f>
        <v>3928.35484</v>
      </c>
      <c r="AJ60" s="89">
        <f>VLOOKUP($D60,Résultats!$B$2:$AZ$212,AJ$2,FALSE)</f>
        <v>3839.241485</v>
      </c>
      <c r="AK60" s="89">
        <f>VLOOKUP($D60,Résultats!$B$2:$AZ$212,AK$2,FALSE)</f>
        <v>3750.6496219999999</v>
      </c>
      <c r="AL60" s="89">
        <f>VLOOKUP($D60,Résultats!$B$2:$AZ$212,AL$2,FALSE)</f>
        <v>3662.8030079999999</v>
      </c>
      <c r="AM60" s="89">
        <f>VLOOKUP($D60,Résultats!$B$2:$AZ$212,AM$2,FALSE)</f>
        <v>3575.9116669999999</v>
      </c>
    </row>
    <row r="61" spans="3:40" x14ac:dyDescent="0.25">
      <c r="C61" s="56" t="s">
        <v>29</v>
      </c>
      <c r="D61" s="78" t="s">
        <v>48</v>
      </c>
      <c r="E61" s="89">
        <f>VLOOKUP($D61,Résultats!$B$2:$AZ$212,E$2,FALSE)</f>
        <v>3840.9962489999998</v>
      </c>
      <c r="F61" s="89">
        <f>VLOOKUP($D61,Résultats!$B$2:$AZ$212,F$2,FALSE)</f>
        <v>7003.4231030000001</v>
      </c>
      <c r="G61" s="89">
        <f>VLOOKUP($D61,Résultats!$B$2:$AZ$212,G$2,FALSE)</f>
        <v>7671.321226</v>
      </c>
      <c r="H61" s="89">
        <f>VLOOKUP($D61,Résultats!$B$2:$AZ$212,H$2,FALSE)</f>
        <v>7900.7972220000001</v>
      </c>
      <c r="I61" s="89">
        <f>VLOOKUP($D61,Résultats!$B$2:$AZ$212,I$2,FALSE)</f>
        <v>8015.500736</v>
      </c>
      <c r="J61" s="89">
        <f>VLOOKUP($D61,Résultats!$B$2:$AZ$212,J$2,FALSE)</f>
        <v>8061.0347229999998</v>
      </c>
      <c r="K61" s="89">
        <f>VLOOKUP($D61,Résultats!$B$2:$AZ$212,K$2,FALSE)</f>
        <v>8048.0086950000004</v>
      </c>
      <c r="L61" s="89">
        <f>VLOOKUP($D61,Résultats!$B$2:$AZ$212,L$2,FALSE)</f>
        <v>8008.7661770000004</v>
      </c>
      <c r="M61" s="89">
        <f>VLOOKUP($D61,Résultats!$B$2:$AZ$212,M$2,FALSE)</f>
        <v>7949.3984929999997</v>
      </c>
      <c r="N61" s="89">
        <f>VLOOKUP($D61,Résultats!$B$2:$AZ$212,N$2,FALSE)</f>
        <v>7868.911717</v>
      </c>
      <c r="O61" s="89">
        <f>VLOOKUP($D61,Résultats!$B$2:$AZ$212,O$2,FALSE)</f>
        <v>7830.2895639999997</v>
      </c>
      <c r="P61" s="89">
        <f>VLOOKUP($D61,Résultats!$B$2:$AZ$212,P$2,FALSE)</f>
        <v>7799.1085169999997</v>
      </c>
      <c r="Q61" s="89">
        <f>VLOOKUP($D61,Résultats!$B$2:$AZ$212,Q$2,FALSE)</f>
        <v>7762.155503</v>
      </c>
      <c r="R61" s="89">
        <f>VLOOKUP($D61,Résultats!$B$2:$AZ$212,R$2,FALSE)</f>
        <v>7714.2376560000002</v>
      </c>
      <c r="S61" s="89">
        <f>VLOOKUP($D61,Résultats!$B$2:$AZ$212,S$2,FALSE)</f>
        <v>7653.9500090000001</v>
      </c>
      <c r="T61" s="89">
        <f>VLOOKUP($D61,Résultats!$B$2:$AZ$212,T$2,FALSE)</f>
        <v>7581.3403449999996</v>
      </c>
      <c r="U61" s="89">
        <f>VLOOKUP($D61,Résultats!$B$2:$AZ$212,U$2,FALSE)</f>
        <v>7479.174446</v>
      </c>
      <c r="V61" s="89">
        <f>VLOOKUP($D61,Résultats!$B$2:$AZ$212,V$2,FALSE)</f>
        <v>7361.3178449999996</v>
      </c>
      <c r="W61" s="89">
        <f>VLOOKUP($D61,Résultats!$B$2:$AZ$212,W$2,FALSE)</f>
        <v>7233.7103379999999</v>
      </c>
      <c r="X61" s="89">
        <f>VLOOKUP($D61,Résultats!$B$2:$AZ$212,X$2,FALSE)</f>
        <v>7084.0165159999997</v>
      </c>
      <c r="Y61" s="89">
        <f>VLOOKUP($D61,Résultats!$B$2:$AZ$212,Y$2,FALSE)</f>
        <v>6939.2468390000004</v>
      </c>
      <c r="Z61" s="89">
        <f>VLOOKUP($D61,Résultats!$B$2:$AZ$212,Z$2,FALSE)</f>
        <v>6794.9455889999999</v>
      </c>
      <c r="AA61" s="89">
        <f>VLOOKUP($D61,Résultats!$B$2:$AZ$212,AA$2,FALSE)</f>
        <v>6649.8520150000004</v>
      </c>
      <c r="AB61" s="89">
        <f>VLOOKUP($D61,Résultats!$B$2:$AZ$212,AB$2,FALSE)</f>
        <v>6503.9970739999999</v>
      </c>
      <c r="AC61" s="89">
        <f>VLOOKUP($D61,Résultats!$B$2:$AZ$212,AC$2,FALSE)</f>
        <v>6357.7963229999996</v>
      </c>
      <c r="AD61" s="89">
        <f>VLOOKUP($D61,Résultats!$B$2:$AZ$212,AD$2,FALSE)</f>
        <v>6207.4366099999997</v>
      </c>
      <c r="AE61" s="89">
        <f>VLOOKUP($D61,Résultats!$B$2:$AZ$212,AE$2,FALSE)</f>
        <v>6055.332195</v>
      </c>
      <c r="AF61" s="89">
        <f>VLOOKUP($D61,Résultats!$B$2:$AZ$212,AF$2,FALSE)</f>
        <v>5902.8599219999996</v>
      </c>
      <c r="AG61" s="89">
        <f>VLOOKUP($D61,Résultats!$B$2:$AZ$212,AG$2,FALSE)</f>
        <v>5750.8726319999996</v>
      </c>
      <c r="AH61" s="89">
        <f>VLOOKUP($D61,Résultats!$B$2:$AZ$212,AH$2,FALSE)</f>
        <v>5599.9035759999997</v>
      </c>
      <c r="AI61" s="89">
        <f>VLOOKUP($D61,Résultats!$B$2:$AZ$212,AI$2,FALSE)</f>
        <v>5449.2540730000001</v>
      </c>
      <c r="AJ61" s="89">
        <f>VLOOKUP($D61,Résultats!$B$2:$AZ$212,AJ$2,FALSE)</f>
        <v>5299.847248</v>
      </c>
      <c r="AK61" s="89">
        <f>VLOOKUP($D61,Résultats!$B$2:$AZ$212,AK$2,FALSE)</f>
        <v>5152.167751</v>
      </c>
      <c r="AL61" s="89">
        <f>VLOOKUP($D61,Résultats!$B$2:$AZ$212,AL$2,FALSE)</f>
        <v>5006.4975379999996</v>
      </c>
      <c r="AM61" s="89">
        <f>VLOOKUP($D61,Résultats!$B$2:$AZ$212,AM$2,FALSE)</f>
        <v>4863.0983839999999</v>
      </c>
    </row>
    <row r="62" spans="3:40" x14ac:dyDescent="0.25">
      <c r="C62" s="56" t="s">
        <v>30</v>
      </c>
      <c r="D62" s="78" t="s">
        <v>49</v>
      </c>
      <c r="E62" s="89">
        <f>VLOOKUP($D62,Résultats!$B$2:$AZ$212,E$2,FALSE)</f>
        <v>5377.3855290000001</v>
      </c>
      <c r="F62" s="89">
        <f>VLOOKUP($D62,Résultats!$B$2:$AZ$212,F$2,FALSE)</f>
        <v>7802.8324780000003</v>
      </c>
      <c r="G62" s="89">
        <f>VLOOKUP($D62,Résultats!$B$2:$AZ$212,G$2,FALSE)</f>
        <v>8273.80068199999</v>
      </c>
      <c r="H62" s="89">
        <f>VLOOKUP($D62,Résultats!$B$2:$AZ$212,H$2,FALSE)</f>
        <v>8442.6456710000002</v>
      </c>
      <c r="I62" s="89">
        <f>VLOOKUP($D62,Résultats!$B$2:$AZ$212,I$2,FALSE)</f>
        <v>8493.6712060000009</v>
      </c>
      <c r="J62" s="89">
        <f>VLOOKUP($D62,Résultats!$B$2:$AZ$212,J$2,FALSE)</f>
        <v>8494.7765490000002</v>
      </c>
      <c r="K62" s="89">
        <f>VLOOKUP($D62,Résultats!$B$2:$AZ$212,K$2,FALSE)</f>
        <v>8429.2232700000004</v>
      </c>
      <c r="L62" s="89">
        <f>VLOOKUP($D62,Résultats!$B$2:$AZ$212,L$2,FALSE)</f>
        <v>8334.7342040000003</v>
      </c>
      <c r="M62" s="89">
        <f>VLOOKUP($D62,Résultats!$B$2:$AZ$212,M$2,FALSE)</f>
        <v>8223.1992050000008</v>
      </c>
      <c r="N62" s="89">
        <f>VLOOKUP($D62,Résultats!$B$2:$AZ$212,N$2,FALSE)</f>
        <v>8093.8771900000002</v>
      </c>
      <c r="O62" s="89">
        <f>VLOOKUP($D62,Résultats!$B$2:$AZ$212,O$2,FALSE)</f>
        <v>8004.5134719999996</v>
      </c>
      <c r="P62" s="89">
        <f>VLOOKUP($D62,Résultats!$B$2:$AZ$212,P$2,FALSE)</f>
        <v>7923.8017470000004</v>
      </c>
      <c r="Q62" s="89">
        <f>VLOOKUP($D62,Résultats!$B$2:$AZ$212,Q$2,FALSE)</f>
        <v>7839.7298350000001</v>
      </c>
      <c r="R62" s="89">
        <f>VLOOKUP($D62,Résultats!$B$2:$AZ$212,R$2,FALSE)</f>
        <v>7747.6186539999999</v>
      </c>
      <c r="S62" s="89">
        <f>VLOOKUP($D62,Résultats!$B$2:$AZ$212,S$2,FALSE)</f>
        <v>7646.2039029999996</v>
      </c>
      <c r="T62" s="89">
        <f>VLOOKUP($D62,Résultats!$B$2:$AZ$212,T$2,FALSE)</f>
        <v>7535.5917570000001</v>
      </c>
      <c r="U62" s="89">
        <f>VLOOKUP($D62,Résultats!$B$2:$AZ$212,U$2,FALSE)</f>
        <v>7400.3744859999997</v>
      </c>
      <c r="V62" s="89">
        <f>VLOOKUP($D62,Résultats!$B$2:$AZ$212,V$2,FALSE)</f>
        <v>7252.9852410000003</v>
      </c>
      <c r="W62" s="89">
        <f>VLOOKUP($D62,Résultats!$B$2:$AZ$212,W$2,FALSE)</f>
        <v>7098.6907789999996</v>
      </c>
      <c r="X62" s="89">
        <f>VLOOKUP($D62,Résultats!$B$2:$AZ$212,X$2,FALSE)</f>
        <v>6926.4715109999997</v>
      </c>
      <c r="Y62" s="89">
        <f>VLOOKUP($D62,Résultats!$B$2:$AZ$212,Y$2,FALSE)</f>
        <v>6760.3047290000004</v>
      </c>
      <c r="Z62" s="89">
        <f>VLOOKUP($D62,Résultats!$B$2:$AZ$212,Z$2,FALSE)</f>
        <v>6596.1584300000004</v>
      </c>
      <c r="AA62" s="89">
        <f>VLOOKUP($D62,Résultats!$B$2:$AZ$212,AA$2,FALSE)</f>
        <v>6432.8615110000001</v>
      </c>
      <c r="AB62" s="89">
        <f>VLOOKUP($D62,Résultats!$B$2:$AZ$212,AB$2,FALSE)</f>
        <v>6270.3879260000003</v>
      </c>
      <c r="AC62" s="89">
        <f>VLOOKUP($D62,Résultats!$B$2:$AZ$212,AC$2,FALSE)</f>
        <v>6109.0543040000002</v>
      </c>
      <c r="AD62" s="89">
        <f>VLOOKUP($D62,Résultats!$B$2:$AZ$212,AD$2,FALSE)</f>
        <v>5945.1125549999997</v>
      </c>
      <c r="AE62" s="89">
        <f>VLOOKUP($D62,Résultats!$B$2:$AZ$212,AE$2,FALSE)</f>
        <v>5780.6937099999996</v>
      </c>
      <c r="AF62" s="89">
        <f>VLOOKUP($D62,Résultats!$B$2:$AZ$212,AF$2,FALSE)</f>
        <v>5617.0069249999997</v>
      </c>
      <c r="AG62" s="89">
        <f>VLOOKUP($D62,Résultats!$B$2:$AZ$212,AG$2,FALSE)</f>
        <v>5454.7918479999998</v>
      </c>
      <c r="AH62" s="89">
        <f>VLOOKUP($D62,Résultats!$B$2:$AZ$212,AH$2,FALSE)</f>
        <v>5294.5023769999998</v>
      </c>
      <c r="AI62" s="89">
        <f>VLOOKUP($D62,Résultats!$B$2:$AZ$212,AI$2,FALSE)</f>
        <v>5135.5253199999997</v>
      </c>
      <c r="AJ62" s="89">
        <f>VLOOKUP($D62,Résultats!$B$2:$AZ$212,AJ$2,FALSE)</f>
        <v>4978.6449050000001</v>
      </c>
      <c r="AK62" s="89">
        <f>VLOOKUP($D62,Résultats!$B$2:$AZ$212,AK$2,FALSE)</f>
        <v>4824.2697340000004</v>
      </c>
      <c r="AL62" s="89">
        <f>VLOOKUP($D62,Résultats!$B$2:$AZ$212,AL$2,FALSE)</f>
        <v>4672.6345670000001</v>
      </c>
      <c r="AM62" s="89">
        <f>VLOOKUP($D62,Résultats!$B$2:$AZ$212,AM$2,FALSE)</f>
        <v>4523.9557690000001</v>
      </c>
    </row>
    <row r="63" spans="3:40" x14ac:dyDescent="0.25">
      <c r="C63" s="56" t="s">
        <v>31</v>
      </c>
      <c r="D63" s="78" t="s">
        <v>50</v>
      </c>
      <c r="E63" s="89">
        <f>VLOOKUP($D63,Résultats!$B$2:$AZ$212,E$2,FALSE)</f>
        <v>13959.64589</v>
      </c>
      <c r="F63" s="89">
        <f>VLOOKUP($D63,Résultats!$B$2:$AZ$212,F$2,FALSE)</f>
        <v>11211.763279999999</v>
      </c>
      <c r="G63" s="89">
        <f>VLOOKUP($D63,Résultats!$B$2:$AZ$212,G$2,FALSE)</f>
        <v>10520.88164</v>
      </c>
      <c r="H63" s="89">
        <f>VLOOKUP($D63,Résultats!$B$2:$AZ$212,H$2,FALSE)</f>
        <v>10328.599270000001</v>
      </c>
      <c r="I63" s="89">
        <f>VLOOKUP($D63,Résultats!$B$2:$AZ$212,I$2,FALSE)</f>
        <v>10066.90789</v>
      </c>
      <c r="J63" s="89">
        <f>VLOOKUP($D63,Résultats!$B$2:$AZ$212,J$2,FALSE)</f>
        <v>9804.4564539999901</v>
      </c>
      <c r="K63" s="89">
        <f>VLOOKUP($D63,Résultats!$B$2:$AZ$212,K$2,FALSE)</f>
        <v>9468.7436720000005</v>
      </c>
      <c r="L63" s="89">
        <f>VLOOKUP($D63,Résultats!$B$2:$AZ$212,L$2,FALSE)</f>
        <v>9111.5428979999997</v>
      </c>
      <c r="M63" s="89">
        <f>VLOOKUP($D63,Résultats!$B$2:$AZ$212,M$2,FALSE)</f>
        <v>8761.64696799999</v>
      </c>
      <c r="N63" s="89">
        <f>VLOOKUP($D63,Résultats!$B$2:$AZ$212,N$2,FALSE)</f>
        <v>8418.2334750000009</v>
      </c>
      <c r="O63" s="89">
        <f>VLOOKUP($D63,Résultats!$B$2:$AZ$212,O$2,FALSE)</f>
        <v>8108.5892610000001</v>
      </c>
      <c r="P63" s="89">
        <f>VLOOKUP($D63,Résultats!$B$2:$AZ$212,P$2,FALSE)</f>
        <v>7817.133339</v>
      </c>
      <c r="Q63" s="89">
        <f>VLOOKUP($D63,Résultats!$B$2:$AZ$212,Q$2,FALSE)</f>
        <v>7537.501714</v>
      </c>
      <c r="R63" s="89">
        <f>VLOOKUP($D63,Résultats!$B$2:$AZ$212,R$2,FALSE)</f>
        <v>7266.9062050000002</v>
      </c>
      <c r="S63" s="89">
        <f>VLOOKUP($D63,Résultats!$B$2:$AZ$212,S$2,FALSE)</f>
        <v>7004.1763870000004</v>
      </c>
      <c r="T63" s="89">
        <f>VLOOKUP($D63,Résultats!$B$2:$AZ$212,T$2,FALSE)</f>
        <v>6748.8790779999999</v>
      </c>
      <c r="U63" s="89">
        <f>VLOOKUP($D63,Résultats!$B$2:$AZ$212,U$2,FALSE)</f>
        <v>6493.4387500000003</v>
      </c>
      <c r="V63" s="89">
        <f>VLOOKUP($D63,Résultats!$B$2:$AZ$212,V$2,FALSE)</f>
        <v>6243.0615289999996</v>
      </c>
      <c r="W63" s="89">
        <f>VLOOKUP($D63,Résultats!$B$2:$AZ$212,W$2,FALSE)</f>
        <v>5999.6175130000001</v>
      </c>
      <c r="X63" s="89">
        <f>VLOOKUP($D63,Résultats!$B$2:$AZ$212,X$2,FALSE)</f>
        <v>5757.6111929999997</v>
      </c>
      <c r="Y63" s="89">
        <f>VLOOKUP($D63,Résultats!$B$2:$AZ$212,Y$2,FALSE)</f>
        <v>5527.3904679999996</v>
      </c>
      <c r="Z63" s="89">
        <f>VLOOKUP($D63,Résultats!$B$2:$AZ$212,Z$2,FALSE)</f>
        <v>5306.6493049999999</v>
      </c>
      <c r="AA63" s="89">
        <f>VLOOKUP($D63,Résultats!$B$2:$AZ$212,AA$2,FALSE)</f>
        <v>5094.4166889999997</v>
      </c>
      <c r="AB63" s="89">
        <f>VLOOKUP($D63,Résultats!$B$2:$AZ$212,AB$2,FALSE)</f>
        <v>4890.2568449999999</v>
      </c>
      <c r="AC63" s="89">
        <f>VLOOKUP($D63,Résultats!$B$2:$AZ$212,AC$2,FALSE)</f>
        <v>4693.9101170000004</v>
      </c>
      <c r="AD63" s="89">
        <f>VLOOKUP($D63,Résultats!$B$2:$AZ$212,AD$2,FALSE)</f>
        <v>4502.5204739999999</v>
      </c>
      <c r="AE63" s="89">
        <f>VLOOKUP($D63,Résultats!$B$2:$AZ$212,AE$2,FALSE)</f>
        <v>4316.8205859999998</v>
      </c>
      <c r="AF63" s="89">
        <f>VLOOKUP($D63,Résultats!$B$2:$AZ$212,AF$2,FALSE)</f>
        <v>4137.1326849999996</v>
      </c>
      <c r="AG63" s="89">
        <f>VLOOKUP($D63,Résultats!$B$2:$AZ$212,AG$2,FALSE)</f>
        <v>3963.5705440000002</v>
      </c>
      <c r="AH63" s="89">
        <f>VLOOKUP($D63,Résultats!$B$2:$AZ$212,AH$2,FALSE)</f>
        <v>3796.1248919999998</v>
      </c>
      <c r="AI63" s="89">
        <f>VLOOKUP($D63,Résultats!$B$2:$AZ$212,AI$2,FALSE)</f>
        <v>3634.3422220000002</v>
      </c>
      <c r="AJ63" s="89">
        <f>VLOOKUP($D63,Résultats!$B$2:$AZ$212,AJ$2,FALSE)</f>
        <v>3478.3651960000002</v>
      </c>
      <c r="AK63" s="89">
        <f>VLOOKUP($D63,Résultats!$B$2:$AZ$212,AK$2,FALSE)</f>
        <v>3328.1833940000001</v>
      </c>
      <c r="AL63" s="89">
        <f>VLOOKUP($D63,Résultats!$B$2:$AZ$212,AL$2,FALSE)</f>
        <v>3183.718112</v>
      </c>
      <c r="AM63" s="89">
        <f>VLOOKUP($D63,Résultats!$B$2:$AZ$212,AM$2,FALSE)</f>
        <v>3044.88771</v>
      </c>
    </row>
    <row r="64" spans="3:40" x14ac:dyDescent="0.25">
      <c r="C64" s="56" t="s">
        <v>32</v>
      </c>
      <c r="D64" s="78" t="s">
        <v>51</v>
      </c>
      <c r="E64" s="89">
        <f>VLOOKUP($D64,Résultats!$B$2:$AZ$212,E$2,FALSE)</f>
        <v>4923.9468200000001</v>
      </c>
      <c r="F64" s="89">
        <f>VLOOKUP($D64,Résultats!$B$2:$AZ$212,F$2,FALSE)</f>
        <v>3770.8090750000001</v>
      </c>
      <c r="G64" s="89">
        <f>VLOOKUP($D64,Résultats!$B$2:$AZ$212,G$2,FALSE)</f>
        <v>3471.2702680000002</v>
      </c>
      <c r="H64" s="89">
        <f>VLOOKUP($D64,Résultats!$B$2:$AZ$212,H$2,FALSE)</f>
        <v>3384.4845479999999</v>
      </c>
      <c r="I64" s="89">
        <f>VLOOKUP($D64,Résultats!$B$2:$AZ$212,I$2,FALSE)</f>
        <v>3273.6747789999999</v>
      </c>
      <c r="J64" s="89">
        <f>VLOOKUP($D64,Résultats!$B$2:$AZ$212,J$2,FALSE)</f>
        <v>3147.4375460000001</v>
      </c>
      <c r="K64" s="89">
        <f>VLOOKUP($D64,Résultats!$B$2:$AZ$212,K$2,FALSE)</f>
        <v>2997.1911599999999</v>
      </c>
      <c r="L64" s="89">
        <f>VLOOKUP($D64,Résultats!$B$2:$AZ$212,L$2,FALSE)</f>
        <v>2841.2293650000001</v>
      </c>
      <c r="M64" s="89">
        <f>VLOOKUP($D64,Résultats!$B$2:$AZ$212,M$2,FALSE)</f>
        <v>2691.9256660000001</v>
      </c>
      <c r="N64" s="89">
        <f>VLOOKUP($D64,Résultats!$B$2:$AZ$212,N$2,FALSE)</f>
        <v>2549.1147919999999</v>
      </c>
      <c r="O64" s="89">
        <f>VLOOKUP($D64,Résultats!$B$2:$AZ$212,O$2,FALSE)</f>
        <v>2415.0564450000002</v>
      </c>
      <c r="P64" s="89">
        <f>VLOOKUP($D64,Résultats!$B$2:$AZ$212,P$2,FALSE)</f>
        <v>2288.2288020000001</v>
      </c>
      <c r="Q64" s="89">
        <f>VLOOKUP($D64,Résultats!$B$2:$AZ$212,Q$2,FALSE)</f>
        <v>2167.8670860000002</v>
      </c>
      <c r="R64" s="89">
        <f>VLOOKUP($D64,Résultats!$B$2:$AZ$212,R$2,FALSE)</f>
        <v>2053.5245880000002</v>
      </c>
      <c r="S64" s="89">
        <f>VLOOKUP($D64,Résultats!$B$2:$AZ$212,S$2,FALSE)</f>
        <v>1944.8791630000001</v>
      </c>
      <c r="T64" s="89">
        <f>VLOOKUP($D64,Résultats!$B$2:$AZ$212,T$2,FALSE)</f>
        <v>1841.693385</v>
      </c>
      <c r="U64" s="89">
        <f>VLOOKUP($D64,Résultats!$B$2:$AZ$212,U$2,FALSE)</f>
        <v>1743.2237210000001</v>
      </c>
      <c r="V64" s="89">
        <f>VLOOKUP($D64,Résultats!$B$2:$AZ$212,V$2,FALSE)</f>
        <v>1649.6136280000001</v>
      </c>
      <c r="W64" s="89">
        <f>VLOOKUP($D64,Résultats!$B$2:$AZ$212,W$2,FALSE)</f>
        <v>1560.7610219999999</v>
      </c>
      <c r="X64" s="89">
        <f>VLOOKUP($D64,Résultats!$B$2:$AZ$212,X$2,FALSE)</f>
        <v>1476.090686</v>
      </c>
      <c r="Y64" s="89">
        <f>VLOOKUP($D64,Résultats!$B$2:$AZ$212,Y$2,FALSE)</f>
        <v>1396.0569290000001</v>
      </c>
      <c r="Z64" s="89">
        <f>VLOOKUP($D64,Résultats!$B$2:$AZ$212,Z$2,FALSE)</f>
        <v>1320.3042109999999</v>
      </c>
      <c r="AA64" s="89">
        <f>VLOOKUP($D64,Résultats!$B$2:$AZ$212,AA$2,FALSE)</f>
        <v>1248.5779379999999</v>
      </c>
      <c r="AB64" s="89">
        <f>VLOOKUP($D64,Résultats!$B$2:$AZ$212,AB$2,FALSE)</f>
        <v>1180.6658359999999</v>
      </c>
      <c r="AC64" s="89">
        <f>VLOOKUP($D64,Résultats!$B$2:$AZ$212,AC$2,FALSE)</f>
        <v>1116.3757169999999</v>
      </c>
      <c r="AD64" s="89">
        <f>VLOOKUP($D64,Résultats!$B$2:$AZ$212,AD$2,FALSE)</f>
        <v>1055.046499</v>
      </c>
      <c r="AE64" s="89">
        <f>VLOOKUP($D64,Résultats!$B$2:$AZ$212,AE$2,FALSE)</f>
        <v>996.61989029999995</v>
      </c>
      <c r="AF64" s="89">
        <f>VLOOKUP($D64,Résultats!$B$2:$AZ$212,AF$2,FALSE)</f>
        <v>941.01352959999997</v>
      </c>
      <c r="AG64" s="89">
        <f>VLOOKUP($D64,Résultats!$B$2:$AZ$212,AG$2,FALSE)</f>
        <v>888.13348459999997</v>
      </c>
      <c r="AH64" s="89">
        <f>VLOOKUP($D64,Résultats!$B$2:$AZ$212,AH$2,FALSE)</f>
        <v>837.88038100000006</v>
      </c>
      <c r="AI64" s="89">
        <f>VLOOKUP($D64,Résultats!$B$2:$AZ$212,AI$2,FALSE)</f>
        <v>790.13482009999996</v>
      </c>
      <c r="AJ64" s="89">
        <f>VLOOKUP($D64,Résultats!$B$2:$AZ$212,AJ$2,FALSE)</f>
        <v>744.80909080000004</v>
      </c>
      <c r="AK64" s="89">
        <f>VLOOKUP($D64,Résultats!$B$2:$AZ$212,AK$2,FALSE)</f>
        <v>701.81067499999995</v>
      </c>
      <c r="AL64" s="89">
        <f>VLOOKUP($D64,Résultats!$B$2:$AZ$212,AL$2,FALSE)</f>
        <v>661.0461358</v>
      </c>
      <c r="AM64" s="89">
        <f>VLOOKUP($D64,Résultats!$B$2:$AZ$212,AM$2,FALSE)</f>
        <v>622.42413509999994</v>
      </c>
    </row>
    <row r="65" spans="2:39" x14ac:dyDescent="0.25">
      <c r="C65" s="56" t="s">
        <v>33</v>
      </c>
      <c r="D65" s="78" t="s">
        <v>52</v>
      </c>
      <c r="E65" s="89">
        <f>VLOOKUP($D65,Résultats!$B$2:$AZ$212,E$2,FALSE)</f>
        <v>2256.0604069999999</v>
      </c>
      <c r="F65" s="89">
        <f>VLOOKUP($D65,Résultats!$B$2:$AZ$212,F$2,FALSE)</f>
        <v>1484.9009249999999</v>
      </c>
      <c r="G65" s="89">
        <f>VLOOKUP($D65,Résultats!$B$2:$AZ$212,G$2,FALSE)</f>
        <v>1300.8697070000001</v>
      </c>
      <c r="H65" s="89">
        <f>VLOOKUP($D65,Résultats!$B$2:$AZ$212,H$2,FALSE)</f>
        <v>1244.3409770000001</v>
      </c>
      <c r="I65" s="89">
        <f>VLOOKUP($D65,Résultats!$B$2:$AZ$212,I$2,FALSE)</f>
        <v>1185.3513700000001</v>
      </c>
      <c r="J65" s="89">
        <f>VLOOKUP($D65,Résultats!$B$2:$AZ$212,J$2,FALSE)</f>
        <v>1126.0838020000001</v>
      </c>
      <c r="K65" s="89">
        <f>VLOOKUP($D65,Résultats!$B$2:$AZ$212,K$2,FALSE)</f>
        <v>1063.5235909999999</v>
      </c>
      <c r="L65" s="89">
        <f>VLOOKUP($D65,Résultats!$B$2:$AZ$212,L$2,FALSE)</f>
        <v>1000.963379</v>
      </c>
      <c r="M65" s="89">
        <f>VLOOKUP($D65,Résultats!$B$2:$AZ$212,M$2,FALSE)</f>
        <v>942.08318059999999</v>
      </c>
      <c r="N65" s="89">
        <f>VLOOKUP($D65,Résultats!$B$2:$AZ$212,N$2,FALSE)</f>
        <v>886.66652299999998</v>
      </c>
      <c r="O65" s="89">
        <f>VLOOKUP($D65,Résultats!$B$2:$AZ$212,O$2,FALSE)</f>
        <v>834.50966870000002</v>
      </c>
      <c r="P65" s="89">
        <f>VLOOKUP($D65,Résultats!$B$2:$AZ$212,P$2,FALSE)</f>
        <v>785.42086459999996</v>
      </c>
      <c r="Q65" s="89">
        <f>VLOOKUP($D65,Résultats!$B$2:$AZ$212,Q$2,FALSE)</f>
        <v>739.21963730000004</v>
      </c>
      <c r="R65" s="89">
        <f>VLOOKUP($D65,Résultats!$B$2:$AZ$212,R$2,FALSE)</f>
        <v>695.73612920000005</v>
      </c>
      <c r="S65" s="89">
        <f>VLOOKUP($D65,Résultats!$B$2:$AZ$212,S$2,FALSE)</f>
        <v>654.81047460000002</v>
      </c>
      <c r="T65" s="89">
        <f>VLOOKUP($D65,Résultats!$B$2:$AZ$212,T$2,FALSE)</f>
        <v>616.29221129999996</v>
      </c>
      <c r="U65" s="89">
        <f>VLOOKUP($D65,Résultats!$B$2:$AZ$212,U$2,FALSE)</f>
        <v>580.03972829999998</v>
      </c>
      <c r="V65" s="89">
        <f>VLOOKUP($D65,Résultats!$B$2:$AZ$212,V$2,FALSE)</f>
        <v>545.91974430000005</v>
      </c>
      <c r="W65" s="89">
        <f>VLOOKUP($D65,Résultats!$B$2:$AZ$212,W$2,FALSE)</f>
        <v>513.80681819999995</v>
      </c>
      <c r="X65" s="89">
        <f>VLOOKUP($D65,Résultats!$B$2:$AZ$212,X$2,FALSE)</f>
        <v>483.58288770000001</v>
      </c>
      <c r="Y65" s="89">
        <f>VLOOKUP($D65,Résultats!$B$2:$AZ$212,Y$2,FALSE)</f>
        <v>455.13683550000002</v>
      </c>
      <c r="Z65" s="89">
        <f>VLOOKUP($D65,Résultats!$B$2:$AZ$212,Z$2,FALSE)</f>
        <v>428.36408039999998</v>
      </c>
      <c r="AA65" s="89">
        <f>VLOOKUP($D65,Résultats!$B$2:$AZ$212,AA$2,FALSE)</f>
        <v>403.1661934</v>
      </c>
      <c r="AB65" s="89">
        <f>VLOOKUP($D65,Résultats!$B$2:$AZ$212,AB$2,FALSE)</f>
        <v>379.45053489999998</v>
      </c>
      <c r="AC65" s="89">
        <f>VLOOKUP($D65,Résultats!$B$2:$AZ$212,AC$2,FALSE)</f>
        <v>357.12991520000003</v>
      </c>
      <c r="AD65" s="89">
        <f>VLOOKUP($D65,Résultats!$B$2:$AZ$212,AD$2,FALSE)</f>
        <v>335.99796759999998</v>
      </c>
      <c r="AE65" s="89">
        <f>VLOOKUP($D65,Résultats!$B$2:$AZ$212,AE$2,FALSE)</f>
        <v>315.99808860000002</v>
      </c>
      <c r="AF65" s="89">
        <f>VLOOKUP($D65,Résultats!$B$2:$AZ$212,AF$2,FALSE)</f>
        <v>297.07604730000003</v>
      </c>
      <c r="AG65" s="89">
        <f>VLOOKUP($D65,Résultats!$B$2:$AZ$212,AG$2,FALSE)</f>
        <v>279.17989990000001</v>
      </c>
      <c r="AH65" s="89">
        <f>VLOOKUP($D65,Résultats!$B$2:$AZ$212,AH$2,FALSE)</f>
        <v>262.259906</v>
      </c>
      <c r="AI65" s="89">
        <f>VLOOKUP($D65,Résultats!$B$2:$AZ$212,AI$2,FALSE)</f>
        <v>246.26844829999999</v>
      </c>
      <c r="AJ65" s="89">
        <f>VLOOKUP($D65,Résultats!$B$2:$AZ$212,AJ$2,FALSE)</f>
        <v>231.1599545</v>
      </c>
      <c r="AK65" s="89">
        <f>VLOOKUP($D65,Résultats!$B$2:$AZ$212,AK$2,FALSE)</f>
        <v>216.89082149999999</v>
      </c>
      <c r="AL65" s="89">
        <f>VLOOKUP($D65,Résultats!$B$2:$AZ$212,AL$2,FALSE)</f>
        <v>203.41934190000001</v>
      </c>
      <c r="AM65" s="89">
        <f>VLOOKUP($D65,Résultats!$B$2:$AZ$212,AM$2,FALSE)</f>
        <v>190.7056331</v>
      </c>
    </row>
    <row r="68" spans="2:39" x14ac:dyDescent="0.25">
      <c r="C68" s="12"/>
      <c r="D68" s="12"/>
      <c r="E68" s="117">
        <v>2016</v>
      </c>
      <c r="F68" s="117">
        <v>2017</v>
      </c>
      <c r="G68" s="117">
        <v>2018</v>
      </c>
      <c r="H68" s="117">
        <v>2019</v>
      </c>
      <c r="I68" s="117">
        <v>2020</v>
      </c>
      <c r="J68" s="26">
        <v>2021</v>
      </c>
      <c r="K68" s="4">
        <v>2022</v>
      </c>
      <c r="L68" s="4">
        <v>2023</v>
      </c>
      <c r="M68" s="4">
        <v>2024</v>
      </c>
      <c r="N68" s="117">
        <v>2025</v>
      </c>
      <c r="O68" s="26">
        <v>2026</v>
      </c>
      <c r="P68" s="4">
        <v>2027</v>
      </c>
      <c r="Q68" s="4">
        <v>2028</v>
      </c>
      <c r="R68" s="4">
        <v>2029</v>
      </c>
      <c r="S68" s="117">
        <v>2030</v>
      </c>
      <c r="T68" s="117">
        <v>2031</v>
      </c>
      <c r="U68" s="117">
        <v>2032</v>
      </c>
      <c r="V68" s="117">
        <v>2033</v>
      </c>
      <c r="W68" s="117">
        <v>2034</v>
      </c>
      <c r="X68" s="118">
        <v>2035</v>
      </c>
      <c r="Y68" s="118">
        <v>2036</v>
      </c>
      <c r="Z68" s="118">
        <v>2037</v>
      </c>
      <c r="AA68" s="118">
        <v>2038</v>
      </c>
      <c r="AB68" s="118">
        <v>2039</v>
      </c>
      <c r="AC68" s="118">
        <v>2040</v>
      </c>
      <c r="AD68" s="118">
        <v>2041</v>
      </c>
      <c r="AE68" s="118">
        <v>2042</v>
      </c>
      <c r="AF68" s="118">
        <v>2043</v>
      </c>
      <c r="AG68" s="118">
        <v>2044</v>
      </c>
      <c r="AH68" s="118">
        <v>2045</v>
      </c>
      <c r="AI68" s="118">
        <v>2046</v>
      </c>
      <c r="AJ68" s="118">
        <v>2047</v>
      </c>
      <c r="AK68" s="118">
        <v>2048</v>
      </c>
      <c r="AL68" s="118">
        <v>2049</v>
      </c>
      <c r="AM68" s="118">
        <v>2050</v>
      </c>
    </row>
    <row r="69" spans="2:39" x14ac:dyDescent="0.25">
      <c r="B69" s="23" t="s">
        <v>192</v>
      </c>
      <c r="C69" s="74" t="s">
        <v>161</v>
      </c>
      <c r="D69" s="74" t="s">
        <v>64</v>
      </c>
      <c r="E69" s="75">
        <f t="shared" ref="E69:F69" si="11">E26</f>
        <v>2373</v>
      </c>
      <c r="F69" s="75">
        <f t="shared" si="11"/>
        <v>1940.3869999999999</v>
      </c>
      <c r="G69" s="75">
        <f t="shared" ref="G69:AM69" si="12">G26</f>
        <v>2203.7420000000002</v>
      </c>
      <c r="H69" s="75">
        <f t="shared" si="12"/>
        <v>2240.3020000000001</v>
      </c>
      <c r="I69" s="75">
        <f t="shared" si="12"/>
        <v>1873.511708</v>
      </c>
      <c r="J69" s="75">
        <f t="shared" si="12"/>
        <v>1682.7712779999999</v>
      </c>
      <c r="K69" s="75">
        <f t="shared" si="12"/>
        <v>1672.2160040000001</v>
      </c>
      <c r="L69" s="75">
        <f t="shared" si="12"/>
        <v>1725.425968</v>
      </c>
      <c r="M69" s="75">
        <f t="shared" si="12"/>
        <v>1696.7812650000001</v>
      </c>
      <c r="N69" s="75">
        <f t="shared" si="12"/>
        <v>1661.5661869999999</v>
      </c>
      <c r="O69" s="75">
        <f t="shared" si="12"/>
        <v>1899.8390919999999</v>
      </c>
      <c r="P69" s="75">
        <f t="shared" si="12"/>
        <v>2010.9823690000001</v>
      </c>
      <c r="Q69" s="75">
        <f t="shared" si="12"/>
        <v>2069.6721790000001</v>
      </c>
      <c r="R69" s="75">
        <f t="shared" si="12"/>
        <v>2103.4305220000001</v>
      </c>
      <c r="S69" s="75">
        <f t="shared" si="12"/>
        <v>2125.5743630000002</v>
      </c>
      <c r="T69" s="75">
        <f t="shared" si="12"/>
        <v>2140.50281</v>
      </c>
      <c r="U69" s="75">
        <f t="shared" si="12"/>
        <v>2043.5459450000001</v>
      </c>
      <c r="V69" s="75">
        <f t="shared" si="12"/>
        <v>2005.8330599999999</v>
      </c>
      <c r="W69" s="75">
        <f t="shared" si="12"/>
        <v>1990.3514170000001</v>
      </c>
      <c r="X69" s="75">
        <f t="shared" si="12"/>
        <v>1878.6347780000001</v>
      </c>
      <c r="Y69" s="75">
        <f t="shared" si="12"/>
        <v>1933.2146519999999</v>
      </c>
      <c r="Z69" s="75">
        <f t="shared" si="12"/>
        <v>1955.3128879999999</v>
      </c>
      <c r="AA69" s="75">
        <f t="shared" si="12"/>
        <v>1963.5312289999999</v>
      </c>
      <c r="AB69" s="75">
        <f t="shared" si="12"/>
        <v>1966.373605</v>
      </c>
      <c r="AC69" s="75">
        <f t="shared" si="12"/>
        <v>1966.92182</v>
      </c>
      <c r="AD69" s="75">
        <f t="shared" si="12"/>
        <v>1950.672982</v>
      </c>
      <c r="AE69" s="75">
        <f t="shared" si="12"/>
        <v>1947.171206</v>
      </c>
      <c r="AF69" s="75">
        <f t="shared" si="12"/>
        <v>1949.9792219999999</v>
      </c>
      <c r="AG69" s="75">
        <f t="shared" si="12"/>
        <v>1955.9805329999999</v>
      </c>
      <c r="AH69" s="75">
        <f t="shared" si="12"/>
        <v>1963.2610380000001</v>
      </c>
      <c r="AI69" s="75">
        <f t="shared" si="12"/>
        <v>1960.645839</v>
      </c>
      <c r="AJ69" s="75">
        <f t="shared" si="12"/>
        <v>1963.76223</v>
      </c>
      <c r="AK69" s="75">
        <f t="shared" si="12"/>
        <v>1969.224166</v>
      </c>
      <c r="AL69" s="75">
        <f t="shared" si="12"/>
        <v>1975.5611039999999</v>
      </c>
      <c r="AM69" s="75">
        <f t="shared" si="12"/>
        <v>1983.088608</v>
      </c>
    </row>
    <row r="70" spans="2:39" x14ac:dyDescent="0.25">
      <c r="C70" s="76" t="s">
        <v>118</v>
      </c>
      <c r="D70" s="76" t="s">
        <v>194</v>
      </c>
      <c r="E70" s="149">
        <f t="shared" ref="E70:F77" si="13">E27/E$26</f>
        <v>9.1928003919089767E-4</v>
      </c>
      <c r="F70" s="149">
        <f t="shared" si="13"/>
        <v>2.2859966676750568E-2</v>
      </c>
      <c r="G70" s="149">
        <f t="shared" ref="G70:AM77" si="14">G27/G$26</f>
        <v>4.8655972931495602E-2</v>
      </c>
      <c r="H70" s="149">
        <f t="shared" si="14"/>
        <v>6.1664785015591653E-2</v>
      </c>
      <c r="I70" s="149">
        <f t="shared" si="14"/>
        <v>7.740565077909832E-2</v>
      </c>
      <c r="J70" s="148">
        <f t="shared" si="14"/>
        <v>9.6056564081669585E-2</v>
      </c>
      <c r="K70" s="91">
        <f t="shared" si="14"/>
        <v>0.11775767629837849</v>
      </c>
      <c r="L70" s="91">
        <f t="shared" si="14"/>
        <v>0.14242378743426909</v>
      </c>
      <c r="M70" s="91">
        <f t="shared" si="14"/>
        <v>0.16979244888114675</v>
      </c>
      <c r="N70" s="149">
        <f t="shared" si="14"/>
        <v>0.19937451483538163</v>
      </c>
      <c r="O70" s="148">
        <f t="shared" si="14"/>
        <v>0.23050305909801755</v>
      </c>
      <c r="P70" s="91">
        <f t="shared" si="14"/>
        <v>0.26243001347765671</v>
      </c>
      <c r="Q70" s="91">
        <f t="shared" si="14"/>
        <v>0.29442143146284228</v>
      </c>
      <c r="R70" s="91">
        <f t="shared" si="14"/>
        <v>0.32582968148067976</v>
      </c>
      <c r="S70" s="149">
        <f t="shared" si="14"/>
        <v>0.35614367823460613</v>
      </c>
      <c r="T70" s="149">
        <f t="shared" si="14"/>
        <v>0.38500618263612563</v>
      </c>
      <c r="U70" s="149">
        <f t="shared" si="14"/>
        <v>0.41219876668836036</v>
      </c>
      <c r="V70" s="149">
        <f t="shared" si="14"/>
        <v>0.43762370937290268</v>
      </c>
      <c r="W70" s="149">
        <f t="shared" si="14"/>
        <v>0.46127163688702516</v>
      </c>
      <c r="X70" s="143">
        <f t="shared" si="14"/>
        <v>0.48319175027004635</v>
      </c>
      <c r="Y70" s="143">
        <f t="shared" si="14"/>
        <v>0.50347423634155242</v>
      </c>
      <c r="Z70" s="143">
        <f t="shared" si="14"/>
        <v>0.52222789164165728</v>
      </c>
      <c r="AA70" s="143">
        <f t="shared" si="14"/>
        <v>0.53956996117630884</v>
      </c>
      <c r="AB70" s="143">
        <f t="shared" si="14"/>
        <v>0.55561862161997433</v>
      </c>
      <c r="AC70" s="143">
        <f t="shared" si="14"/>
        <v>0.57048784480920545</v>
      </c>
      <c r="AD70" s="143">
        <f t="shared" si="14"/>
        <v>0.58428675770729477</v>
      </c>
      <c r="AE70" s="143">
        <f t="shared" si="14"/>
        <v>0.5971143844040594</v>
      </c>
      <c r="AF70" s="143">
        <f t="shared" si="14"/>
        <v>0.60906082464913569</v>
      </c>
      <c r="AG70" s="143">
        <f t="shared" si="14"/>
        <v>0.6202076296431116</v>
      </c>
      <c r="AH70" s="143">
        <f t="shared" si="14"/>
        <v>0.6306283260535015</v>
      </c>
      <c r="AI70" s="143">
        <f t="shared" si="14"/>
        <v>0.64038982259049393</v>
      </c>
      <c r="AJ70" s="143">
        <f t="shared" si="14"/>
        <v>0.64955167663042379</v>
      </c>
      <c r="AK70" s="143">
        <f t="shared" si="14"/>
        <v>0.65816699509262477</v>
      </c>
      <c r="AL70" s="143">
        <f t="shared" si="14"/>
        <v>0.66628323382904597</v>
      </c>
      <c r="AM70" s="143">
        <f t="shared" si="14"/>
        <v>0.67394282868070421</v>
      </c>
    </row>
    <row r="71" spans="2:39" x14ac:dyDescent="0.25">
      <c r="C71" s="56" t="s">
        <v>27</v>
      </c>
      <c r="D71" s="78" t="s">
        <v>195</v>
      </c>
      <c r="E71" s="136">
        <f t="shared" si="13"/>
        <v>2.737832878213232E-6</v>
      </c>
      <c r="F71" s="136">
        <f t="shared" si="13"/>
        <v>4.0043679327886653E-4</v>
      </c>
      <c r="G71" s="136">
        <f t="shared" si="14"/>
        <v>6.6991662318002733E-4</v>
      </c>
      <c r="H71" s="136">
        <f t="shared" si="14"/>
        <v>9.5543249749364132E-4</v>
      </c>
      <c r="I71" s="136">
        <f t="shared" si="14"/>
        <v>1.3322252400890786E-3</v>
      </c>
      <c r="J71" s="135">
        <f t="shared" si="14"/>
        <v>1.8373234351103539E-3</v>
      </c>
      <c r="K71" s="92">
        <f t="shared" si="14"/>
        <v>3.6468949049718578E-3</v>
      </c>
      <c r="L71" s="92">
        <f t="shared" si="14"/>
        <v>5.5380800673100802E-3</v>
      </c>
      <c r="M71" s="92">
        <f t="shared" si="14"/>
        <v>7.0258704323918845E-3</v>
      </c>
      <c r="N71" s="136">
        <f t="shared" si="14"/>
        <v>8.7729349718645919E-3</v>
      </c>
      <c r="O71" s="135">
        <f t="shared" si="14"/>
        <v>1.0763396308722761E-2</v>
      </c>
      <c r="P71" s="92">
        <f t="shared" si="14"/>
        <v>1.2962664020253277E-2</v>
      </c>
      <c r="Q71" s="92">
        <f t="shared" si="14"/>
        <v>1.5335327382781618E-2</v>
      </c>
      <c r="R71" s="92">
        <f t="shared" si="14"/>
        <v>1.7845955626957476E-2</v>
      </c>
      <c r="S71" s="136">
        <f t="shared" si="14"/>
        <v>2.0461773126871304E-2</v>
      </c>
      <c r="T71" s="136">
        <f t="shared" si="14"/>
        <v>2.3075246838849046E-2</v>
      </c>
      <c r="U71" s="136">
        <f t="shared" si="14"/>
        <v>2.5678828561889761E-2</v>
      </c>
      <c r="V71" s="136">
        <f t="shared" si="14"/>
        <v>2.8275912861860996E-2</v>
      </c>
      <c r="W71" s="136">
        <f t="shared" si="14"/>
        <v>3.0860495295138124E-2</v>
      </c>
      <c r="X71" s="141">
        <f t="shared" si="14"/>
        <v>3.3423182624589945E-2</v>
      </c>
      <c r="Y71" s="141">
        <f t="shared" si="14"/>
        <v>3.5976577447334596E-2</v>
      </c>
      <c r="Z71" s="141">
        <f t="shared" si="14"/>
        <v>3.8508816416086555E-2</v>
      </c>
      <c r="AA71" s="141">
        <f t="shared" si="14"/>
        <v>4.1023637505894689E-2</v>
      </c>
      <c r="AB71" s="141">
        <f t="shared" si="14"/>
        <v>4.3525612255154333E-2</v>
      </c>
      <c r="AC71" s="141">
        <f t="shared" si="14"/>
        <v>4.6019109351280674E-2</v>
      </c>
      <c r="AD71" s="141">
        <f t="shared" si="14"/>
        <v>4.8936350101146782E-2</v>
      </c>
      <c r="AE71" s="141">
        <f t="shared" si="14"/>
        <v>5.18856719371599E-2</v>
      </c>
      <c r="AF71" s="141">
        <f t="shared" si="14"/>
        <v>5.4870166714012299E-2</v>
      </c>
      <c r="AG71" s="141">
        <f t="shared" si="14"/>
        <v>5.7893553841417499E-2</v>
      </c>
      <c r="AH71" s="141">
        <f t="shared" si="14"/>
        <v>6.0959517651264061E-2</v>
      </c>
      <c r="AI71" s="141">
        <f t="shared" si="14"/>
        <v>6.407208038350877E-2</v>
      </c>
      <c r="AJ71" s="141">
        <f t="shared" si="14"/>
        <v>6.723675946247322E-2</v>
      </c>
      <c r="AK71" s="141">
        <f t="shared" si="14"/>
        <v>7.0457398500156337E-2</v>
      </c>
      <c r="AL71" s="141">
        <f t="shared" si="14"/>
        <v>7.3737735322409959E-2</v>
      </c>
      <c r="AM71" s="141">
        <f t="shared" si="14"/>
        <v>7.7082226726199826E-2</v>
      </c>
    </row>
    <row r="72" spans="2:39" x14ac:dyDescent="0.25">
      <c r="C72" s="56" t="s">
        <v>28</v>
      </c>
      <c r="D72" s="78" t="s">
        <v>196</v>
      </c>
      <c r="E72" s="136">
        <f t="shared" si="13"/>
        <v>6.2759553729456386E-6</v>
      </c>
      <c r="F72" s="136">
        <f t="shared" si="13"/>
        <v>3.7774541686787228E-4</v>
      </c>
      <c r="G72" s="136">
        <f t="shared" si="14"/>
        <v>6.850849604899303E-4</v>
      </c>
      <c r="H72" s="136">
        <f t="shared" si="14"/>
        <v>9.3791212300841579E-4</v>
      </c>
      <c r="I72" s="136">
        <f t="shared" si="14"/>
        <v>1.2637392469393631E-3</v>
      </c>
      <c r="J72" s="135">
        <f t="shared" si="14"/>
        <v>1.6870506563281145E-3</v>
      </c>
      <c r="K72" s="92">
        <f t="shared" si="14"/>
        <v>2.942189510943109E-3</v>
      </c>
      <c r="L72" s="92">
        <f t="shared" si="14"/>
        <v>4.2338767530360946E-3</v>
      </c>
      <c r="M72" s="92">
        <f t="shared" si="14"/>
        <v>5.294905469150144E-3</v>
      </c>
      <c r="N72" s="136">
        <f t="shared" si="14"/>
        <v>6.5190013222145571E-3</v>
      </c>
      <c r="O72" s="135">
        <f t="shared" si="14"/>
        <v>7.8899206007073779E-3</v>
      </c>
      <c r="P72" s="92">
        <f t="shared" si="14"/>
        <v>9.3800679612024984E-3</v>
      </c>
      <c r="Q72" s="92">
        <f t="shared" si="14"/>
        <v>1.0961592294757324E-2</v>
      </c>
      <c r="R72" s="92">
        <f t="shared" si="14"/>
        <v>1.2607381295763092E-2</v>
      </c>
      <c r="S72" s="136">
        <f t="shared" si="14"/>
        <v>1.4293004662100359E-2</v>
      </c>
      <c r="T72" s="136">
        <f t="shared" si="14"/>
        <v>1.5956356090931739E-2</v>
      </c>
      <c r="U72" s="136">
        <f t="shared" si="14"/>
        <v>1.7590973527145237E-2</v>
      </c>
      <c r="V72" s="136">
        <f t="shared" si="14"/>
        <v>1.9196899985285915E-2</v>
      </c>
      <c r="W72" s="136">
        <f t="shared" si="14"/>
        <v>2.0769985419112548E-2</v>
      </c>
      <c r="X72" s="141">
        <f t="shared" si="14"/>
        <v>2.2305065471326005E-2</v>
      </c>
      <c r="Y72" s="141">
        <f t="shared" si="14"/>
        <v>2.3808435494932306E-2</v>
      </c>
      <c r="Z72" s="141">
        <f t="shared" si="14"/>
        <v>2.5274490938659432E-2</v>
      </c>
      <c r="AA72" s="141">
        <f t="shared" si="14"/>
        <v>2.6705562822499935E-2</v>
      </c>
      <c r="AB72" s="141">
        <f t="shared" si="14"/>
        <v>2.8104388143472867E-2</v>
      </c>
      <c r="AC72" s="141">
        <f t="shared" si="14"/>
        <v>2.9473548663972827E-2</v>
      </c>
      <c r="AD72" s="141">
        <f t="shared" si="14"/>
        <v>3.1009086088833723E-2</v>
      </c>
      <c r="AE72" s="141">
        <f t="shared" si="14"/>
        <v>3.2526622936308973E-2</v>
      </c>
      <c r="AF72" s="141">
        <f t="shared" si="14"/>
        <v>3.4026843974237997E-2</v>
      </c>
      <c r="AG72" s="141">
        <f t="shared" si="14"/>
        <v>3.5510563330335559E-2</v>
      </c>
      <c r="AH72" s="141">
        <f t="shared" si="14"/>
        <v>3.6978415383802872E-2</v>
      </c>
      <c r="AI72" s="141">
        <f t="shared" si="14"/>
        <v>3.8431016959407115E-2</v>
      </c>
      <c r="AJ72" s="141">
        <f t="shared" si="14"/>
        <v>3.9869371970760431E-2</v>
      </c>
      <c r="AK72" s="141">
        <f t="shared" si="14"/>
        <v>4.1293587431020788E-2</v>
      </c>
      <c r="AL72" s="141">
        <f t="shared" si="14"/>
        <v>4.2703538300681188E-2</v>
      </c>
      <c r="AM72" s="141">
        <f t="shared" si="14"/>
        <v>4.4099164256809646E-2</v>
      </c>
    </row>
    <row r="73" spans="2:39" x14ac:dyDescent="0.25">
      <c r="C73" s="56" t="s">
        <v>29</v>
      </c>
      <c r="D73" s="78" t="s">
        <v>197</v>
      </c>
      <c r="E73" s="136">
        <f t="shared" si="13"/>
        <v>2.5693508554572273E-5</v>
      </c>
      <c r="F73" s="136">
        <f t="shared" si="13"/>
        <v>7.1977908169865081E-4</v>
      </c>
      <c r="G73" s="136">
        <f t="shared" si="14"/>
        <v>1.4933644886742639E-3</v>
      </c>
      <c r="H73" s="136">
        <f t="shared" si="14"/>
        <v>1.9156768676723045E-3</v>
      </c>
      <c r="I73" s="136">
        <f t="shared" si="14"/>
        <v>2.432400490768644E-3</v>
      </c>
      <c r="J73" s="135">
        <f t="shared" si="14"/>
        <v>3.0553250416245816E-3</v>
      </c>
      <c r="K73" s="92">
        <f t="shared" si="14"/>
        <v>3.979556985510108E-3</v>
      </c>
      <c r="L73" s="92">
        <f t="shared" si="14"/>
        <v>4.9496050171884279E-3</v>
      </c>
      <c r="M73" s="92">
        <f t="shared" si="14"/>
        <v>5.9415643830791594E-3</v>
      </c>
      <c r="N73" s="136">
        <f t="shared" si="14"/>
        <v>7.0208056358335123E-3</v>
      </c>
      <c r="O73" s="135">
        <f t="shared" si="14"/>
        <v>8.1614896047206929E-3</v>
      </c>
      <c r="P73" s="92">
        <f t="shared" si="14"/>
        <v>9.3337517570249769E-3</v>
      </c>
      <c r="Q73" s="92">
        <f t="shared" si="14"/>
        <v>1.0508336542702302E-2</v>
      </c>
      <c r="R73" s="92">
        <f t="shared" si="14"/>
        <v>1.1658943693886363E-2</v>
      </c>
      <c r="S73" s="136">
        <f t="shared" si="14"/>
        <v>1.2764086169964779E-2</v>
      </c>
      <c r="T73" s="136">
        <f t="shared" si="14"/>
        <v>1.3807571254718418E-2</v>
      </c>
      <c r="U73" s="136">
        <f t="shared" si="14"/>
        <v>1.4781226604621311E-2</v>
      </c>
      <c r="V73" s="136">
        <f t="shared" si="14"/>
        <v>1.5680560011310216E-2</v>
      </c>
      <c r="W73" s="136">
        <f t="shared" si="14"/>
        <v>1.650399643471603E-2</v>
      </c>
      <c r="X73" s="141">
        <f t="shared" si="14"/>
        <v>1.7252318561090749E-2</v>
      </c>
      <c r="Y73" s="141">
        <f t="shared" si="14"/>
        <v>1.7927147802312436E-2</v>
      </c>
      <c r="Z73" s="141">
        <f t="shared" si="14"/>
        <v>1.8531806296773101E-2</v>
      </c>
      <c r="AA73" s="141">
        <f t="shared" si="14"/>
        <v>1.9069500600237207E-2</v>
      </c>
      <c r="AB73" s="141">
        <f t="shared" si="14"/>
        <v>1.9543438404727775E-2</v>
      </c>
      <c r="AC73" s="141">
        <f t="shared" si="14"/>
        <v>1.9956692930479563E-2</v>
      </c>
      <c r="AD73" s="141">
        <f t="shared" si="14"/>
        <v>2.0269876111915101E-2</v>
      </c>
      <c r="AE73" s="141">
        <f t="shared" si="14"/>
        <v>2.0514600507090693E-2</v>
      </c>
      <c r="AF73" s="141">
        <f t="shared" si="14"/>
        <v>2.0692118344017924E-2</v>
      </c>
      <c r="AG73" s="141">
        <f t="shared" si="14"/>
        <v>2.0803305990775931E-2</v>
      </c>
      <c r="AH73" s="141">
        <f t="shared" si="14"/>
        <v>2.0848735205226437E-2</v>
      </c>
      <c r="AI73" s="141">
        <f t="shared" si="14"/>
        <v>2.0828668277402238E-2</v>
      </c>
      <c r="AJ73" s="141">
        <f t="shared" si="14"/>
        <v>2.074278512322747E-2</v>
      </c>
      <c r="AK73" s="141">
        <f t="shared" si="14"/>
        <v>2.0590719157363824E-2</v>
      </c>
      <c r="AL73" s="141">
        <f t="shared" si="14"/>
        <v>2.0371874075933417E-2</v>
      </c>
      <c r="AM73" s="141">
        <f t="shared" si="14"/>
        <v>2.0085275352456664E-2</v>
      </c>
    </row>
    <row r="74" spans="2:39" x14ac:dyDescent="0.25">
      <c r="C74" s="56" t="s">
        <v>30</v>
      </c>
      <c r="D74" s="78" t="s">
        <v>198</v>
      </c>
      <c r="E74" s="136">
        <f t="shared" si="13"/>
        <v>6.0358684829329957E-4</v>
      </c>
      <c r="F74" s="136">
        <f t="shared" si="13"/>
        <v>1.4891039071071904E-2</v>
      </c>
      <c r="G74" s="136">
        <f t="shared" si="14"/>
        <v>3.1790738757077733E-2</v>
      </c>
      <c r="H74" s="136">
        <f t="shared" si="14"/>
        <v>4.023452418022213E-2</v>
      </c>
      <c r="I74" s="136">
        <f t="shared" si="14"/>
        <v>5.0434786298116908E-2</v>
      </c>
      <c r="J74" s="135">
        <f t="shared" si="14"/>
        <v>6.2489240442098873E-2</v>
      </c>
      <c r="K74" s="92">
        <f t="shared" si="14"/>
        <v>7.5850938034677476E-2</v>
      </c>
      <c r="L74" s="92">
        <f t="shared" si="14"/>
        <v>9.1113131143045381E-2</v>
      </c>
      <c r="M74" s="92">
        <f t="shared" si="14"/>
        <v>0.10838411355278607</v>
      </c>
      <c r="N74" s="136">
        <f t="shared" si="14"/>
        <v>0.12697259010844328</v>
      </c>
      <c r="O74" s="135">
        <f t="shared" si="14"/>
        <v>0.14644563161773283</v>
      </c>
      <c r="P74" s="92">
        <f t="shared" si="14"/>
        <v>0.16632726206661239</v>
      </c>
      <c r="Q74" s="92">
        <f t="shared" si="14"/>
        <v>0.18615142098791287</v>
      </c>
      <c r="R74" s="92">
        <f t="shared" si="14"/>
        <v>0.20550927153466492</v>
      </c>
      <c r="S74" s="136">
        <f t="shared" si="14"/>
        <v>0.22408093096670453</v>
      </c>
      <c r="T74" s="136">
        <f t="shared" si="14"/>
        <v>0.24169150906183581</v>
      </c>
      <c r="U74" s="136">
        <f t="shared" si="14"/>
        <v>0.25820079802512097</v>
      </c>
      <c r="V74" s="136">
        <f t="shared" si="14"/>
        <v>0.27354215798995757</v>
      </c>
      <c r="W74" s="136">
        <f t="shared" si="14"/>
        <v>0.28771286136150698</v>
      </c>
      <c r="X74" s="141">
        <f t="shared" si="14"/>
        <v>0.30075096209040797</v>
      </c>
      <c r="Y74" s="141">
        <f t="shared" si="14"/>
        <v>0.3127089548357096</v>
      </c>
      <c r="Z74" s="141">
        <f t="shared" si="14"/>
        <v>0.32366584897178868</v>
      </c>
      <c r="AA74" s="141">
        <f t="shared" si="14"/>
        <v>0.33369724251021832</v>
      </c>
      <c r="AB74" s="141">
        <f t="shared" si="14"/>
        <v>0.34287888521571158</v>
      </c>
      <c r="AC74" s="141">
        <f t="shared" si="14"/>
        <v>0.35128387690569218</v>
      </c>
      <c r="AD74" s="141">
        <f t="shared" si="14"/>
        <v>0.35873390012432127</v>
      </c>
      <c r="AE74" s="141">
        <f t="shared" si="14"/>
        <v>0.36552217586561825</v>
      </c>
      <c r="AF74" s="141">
        <f t="shared" si="14"/>
        <v>0.37170701898894387</v>
      </c>
      <c r="AG74" s="141">
        <f t="shared" si="14"/>
        <v>0.37734076753206625</v>
      </c>
      <c r="AH74" s="141">
        <f t="shared" si="14"/>
        <v>0.38247051577254393</v>
      </c>
      <c r="AI74" s="141">
        <f t="shared" si="14"/>
        <v>0.38713883349128408</v>
      </c>
      <c r="AJ74" s="141">
        <f t="shared" si="14"/>
        <v>0.3913826183529357</v>
      </c>
      <c r="AK74" s="141">
        <f t="shared" si="14"/>
        <v>0.39523552754328733</v>
      </c>
      <c r="AL74" s="141">
        <f t="shared" si="14"/>
        <v>0.39872760417538572</v>
      </c>
      <c r="AM74" s="141">
        <f t="shared" si="14"/>
        <v>0.40188522740986876</v>
      </c>
    </row>
    <row r="75" spans="2:39" x14ac:dyDescent="0.25">
      <c r="C75" s="56" t="s">
        <v>31</v>
      </c>
      <c r="D75" s="78" t="s">
        <v>199</v>
      </c>
      <c r="E75" s="136">
        <f t="shared" si="13"/>
        <v>2.3789661677201852E-4</v>
      </c>
      <c r="F75" s="136">
        <f t="shared" si="13"/>
        <v>5.6885052827090688E-3</v>
      </c>
      <c r="G75" s="136">
        <f t="shared" si="14"/>
        <v>1.2244802708302515E-2</v>
      </c>
      <c r="H75" s="136">
        <f t="shared" si="14"/>
        <v>1.5438639040629344E-2</v>
      </c>
      <c r="I75" s="136">
        <f t="shared" si="14"/>
        <v>1.9279564310040596E-2</v>
      </c>
      <c r="J75" s="135">
        <f t="shared" si="14"/>
        <v>2.3786283146912612E-2</v>
      </c>
      <c r="K75" s="92">
        <f t="shared" si="14"/>
        <v>2.810868158034923E-2</v>
      </c>
      <c r="L75" s="92">
        <f t="shared" si="14"/>
        <v>3.3151318109755024E-2</v>
      </c>
      <c r="M75" s="92">
        <f t="shared" si="14"/>
        <v>3.9206346163894026E-2</v>
      </c>
      <c r="N75" s="136">
        <f t="shared" si="14"/>
        <v>4.5649276052582552E-2</v>
      </c>
      <c r="O75" s="135">
        <f t="shared" si="14"/>
        <v>5.2318650789190096E-2</v>
      </c>
      <c r="P75" s="92">
        <f t="shared" si="14"/>
        <v>5.9045818118756463E-2</v>
      </c>
      <c r="Q75" s="92">
        <f t="shared" si="14"/>
        <v>6.5666524041341906E-2</v>
      </c>
      <c r="R75" s="92">
        <f t="shared" si="14"/>
        <v>7.2039184330139713E-2</v>
      </c>
      <c r="S75" s="136">
        <f t="shared" si="14"/>
        <v>7.8056008619633507E-2</v>
      </c>
      <c r="T75" s="136">
        <f t="shared" si="14"/>
        <v>8.3702252135796074E-2</v>
      </c>
      <c r="U75" s="136">
        <f t="shared" si="14"/>
        <v>8.8927067260041459E-2</v>
      </c>
      <c r="V75" s="136">
        <f t="shared" si="14"/>
        <v>9.3703568780544491E-2</v>
      </c>
      <c r="W75" s="136">
        <f t="shared" si="14"/>
        <v>9.8034628876795982E-2</v>
      </c>
      <c r="X75" s="141">
        <f t="shared" si="14"/>
        <v>0.10194061780538377</v>
      </c>
      <c r="Y75" s="141">
        <f t="shared" si="14"/>
        <v>0.10543744290843499</v>
      </c>
      <c r="Z75" s="141">
        <f t="shared" si="14"/>
        <v>0.10856254623121986</v>
      </c>
      <c r="AA75" s="141">
        <f t="shared" si="14"/>
        <v>0.11134483509658508</v>
      </c>
      <c r="AB75" s="141">
        <f t="shared" si="14"/>
        <v>0.11381293764874351</v>
      </c>
      <c r="AC75" s="141">
        <f t="shared" si="14"/>
        <v>0.11599457089758657</v>
      </c>
      <c r="AD75" s="141">
        <f t="shared" si="14"/>
        <v>0.11764374403992232</v>
      </c>
      <c r="AE75" s="141">
        <f t="shared" si="14"/>
        <v>0.11904544494378683</v>
      </c>
      <c r="AF75" s="141">
        <f t="shared" si="14"/>
        <v>0.12022366728582506</v>
      </c>
      <c r="AG75" s="141">
        <f t="shared" si="14"/>
        <v>0.12119991385415287</v>
      </c>
      <c r="AH75" s="141">
        <f t="shared" si="14"/>
        <v>0.12199376453983292</v>
      </c>
      <c r="AI75" s="141">
        <f t="shared" si="14"/>
        <v>0.12262302171952841</v>
      </c>
      <c r="AJ75" s="141">
        <f t="shared" si="14"/>
        <v>0.12310290986704638</v>
      </c>
      <c r="AK75" s="141">
        <f t="shared" si="14"/>
        <v>0.12344814968109628</v>
      </c>
      <c r="AL75" s="141">
        <f t="shared" si="14"/>
        <v>0.12367221849291887</v>
      </c>
      <c r="AM75" s="141">
        <f t="shared" si="14"/>
        <v>0.12378707910967938</v>
      </c>
    </row>
    <row r="76" spans="2:39" x14ac:dyDescent="0.25">
      <c r="C76" s="56" t="s">
        <v>32</v>
      </c>
      <c r="D76" s="78" t="s">
        <v>200</v>
      </c>
      <c r="E76" s="136">
        <f t="shared" si="13"/>
        <v>3.2432789464812473E-6</v>
      </c>
      <c r="F76" s="136">
        <f t="shared" si="13"/>
        <v>0</v>
      </c>
      <c r="G76" s="136">
        <f t="shared" si="14"/>
        <v>0</v>
      </c>
      <c r="H76" s="136">
        <f t="shared" si="14"/>
        <v>0</v>
      </c>
      <c r="I76" s="136">
        <f t="shared" si="14"/>
        <v>0</v>
      </c>
      <c r="J76" s="135">
        <f t="shared" si="14"/>
        <v>0</v>
      </c>
      <c r="K76" s="92">
        <f t="shared" si="14"/>
        <v>0</v>
      </c>
      <c r="L76" s="92">
        <f t="shared" si="14"/>
        <v>0</v>
      </c>
      <c r="M76" s="92">
        <f t="shared" si="14"/>
        <v>0</v>
      </c>
      <c r="N76" s="136">
        <f t="shared" si="14"/>
        <v>0</v>
      </c>
      <c r="O76" s="135">
        <f t="shared" si="14"/>
        <v>0</v>
      </c>
      <c r="P76" s="92">
        <f t="shared" si="14"/>
        <v>0</v>
      </c>
      <c r="Q76" s="92">
        <f t="shared" si="14"/>
        <v>0</v>
      </c>
      <c r="R76" s="92">
        <f t="shared" si="14"/>
        <v>0</v>
      </c>
      <c r="S76" s="136">
        <f t="shared" si="14"/>
        <v>0</v>
      </c>
      <c r="T76" s="136">
        <f t="shared" si="14"/>
        <v>0</v>
      </c>
      <c r="U76" s="136">
        <f t="shared" si="14"/>
        <v>0</v>
      </c>
      <c r="V76" s="136">
        <f t="shared" si="14"/>
        <v>0</v>
      </c>
      <c r="W76" s="136">
        <f t="shared" si="14"/>
        <v>0</v>
      </c>
      <c r="X76" s="141">
        <f t="shared" si="14"/>
        <v>0</v>
      </c>
      <c r="Y76" s="141">
        <f t="shared" si="14"/>
        <v>0</v>
      </c>
      <c r="Z76" s="141">
        <f t="shared" si="14"/>
        <v>0</v>
      </c>
      <c r="AA76" s="141">
        <f t="shared" si="14"/>
        <v>0</v>
      </c>
      <c r="AB76" s="141">
        <f t="shared" si="14"/>
        <v>0</v>
      </c>
      <c r="AC76" s="141">
        <f t="shared" si="14"/>
        <v>0</v>
      </c>
      <c r="AD76" s="141">
        <f t="shared" si="14"/>
        <v>0</v>
      </c>
      <c r="AE76" s="141">
        <f t="shared" si="14"/>
        <v>0</v>
      </c>
      <c r="AF76" s="141">
        <f t="shared" si="14"/>
        <v>0</v>
      </c>
      <c r="AG76" s="141">
        <f t="shared" si="14"/>
        <v>0</v>
      </c>
      <c r="AH76" s="141">
        <f t="shared" si="14"/>
        <v>0</v>
      </c>
      <c r="AI76" s="141">
        <f t="shared" si="14"/>
        <v>0</v>
      </c>
      <c r="AJ76" s="141">
        <f t="shared" si="14"/>
        <v>0</v>
      </c>
      <c r="AK76" s="141">
        <f t="shared" si="14"/>
        <v>0</v>
      </c>
      <c r="AL76" s="141">
        <f t="shared" si="14"/>
        <v>0</v>
      </c>
      <c r="AM76" s="141">
        <f t="shared" si="14"/>
        <v>0</v>
      </c>
    </row>
    <row r="77" spans="2:39" x14ac:dyDescent="0.25">
      <c r="C77" s="56" t="s">
        <v>33</v>
      </c>
      <c r="D77" s="78" t="s">
        <v>201</v>
      </c>
      <c r="E77" s="151">
        <f t="shared" si="13"/>
        <v>3.9845998482933001E-5</v>
      </c>
      <c r="F77" s="151">
        <f t="shared" si="13"/>
        <v>7.8246102916583145E-4</v>
      </c>
      <c r="G77" s="151">
        <f t="shared" si="14"/>
        <v>1.7720654110145377E-3</v>
      </c>
      <c r="H77" s="151">
        <f t="shared" si="14"/>
        <v>2.1826003230814416E-3</v>
      </c>
      <c r="I77" s="151">
        <f t="shared" si="14"/>
        <v>2.6629351915424485E-3</v>
      </c>
      <c r="J77" s="150">
        <f t="shared" si="14"/>
        <v>3.2013413548409755E-3</v>
      </c>
      <c r="K77" s="93">
        <f t="shared" si="14"/>
        <v>3.2294152825247087E-3</v>
      </c>
      <c r="L77" s="93">
        <f t="shared" si="14"/>
        <v>3.4377763033644109E-3</v>
      </c>
      <c r="M77" s="93">
        <f t="shared" si="14"/>
        <v>3.9396488951685829E-3</v>
      </c>
      <c r="N77" s="151">
        <f t="shared" si="14"/>
        <v>4.4399067594892028E-3</v>
      </c>
      <c r="O77" s="150">
        <f t="shared" ref="O77:AM85" si="15">O34/O$26</f>
        <v>4.9239701916818967E-3</v>
      </c>
      <c r="P77" s="93">
        <f t="shared" si="15"/>
        <v>5.3804495239709385E-3</v>
      </c>
      <c r="Q77" s="93">
        <f t="shared" si="15"/>
        <v>5.7982302036828992E-3</v>
      </c>
      <c r="R77" s="93">
        <f t="shared" si="15"/>
        <v>6.1689449659892304E-3</v>
      </c>
      <c r="S77" s="151">
        <f t="shared" si="15"/>
        <v>6.487874698740897E-3</v>
      </c>
      <c r="T77" s="151">
        <f t="shared" si="15"/>
        <v>6.7732472586662946E-3</v>
      </c>
      <c r="U77" s="151">
        <f t="shared" si="15"/>
        <v>7.0198726899678284E-3</v>
      </c>
      <c r="V77" s="151">
        <f t="shared" si="15"/>
        <v>7.224609773856255E-3</v>
      </c>
      <c r="W77" s="151">
        <f t="shared" si="15"/>
        <v>7.389669489707003E-3</v>
      </c>
      <c r="X77" s="144">
        <f t="shared" si="15"/>
        <v>7.5196037119248937E-3</v>
      </c>
      <c r="Y77" s="144">
        <f t="shared" si="15"/>
        <v>7.6156778424830611E-3</v>
      </c>
      <c r="Z77" s="144">
        <f t="shared" si="15"/>
        <v>7.6843828894150885E-3</v>
      </c>
      <c r="AA77" s="144">
        <f t="shared" si="15"/>
        <v>7.729182727452307E-3</v>
      </c>
      <c r="AB77" s="144">
        <f t="shared" si="15"/>
        <v>7.7533601962685005E-3</v>
      </c>
      <c r="AC77" s="144">
        <f t="shared" si="15"/>
        <v>7.7600460754459477E-3</v>
      </c>
      <c r="AD77" s="144">
        <f t="shared" si="15"/>
        <v>7.6938014513393202E-3</v>
      </c>
      <c r="AE77" s="144">
        <f t="shared" si="15"/>
        <v>7.6198683476218169E-3</v>
      </c>
      <c r="AF77" s="144">
        <f t="shared" si="15"/>
        <v>7.54100930107244E-3</v>
      </c>
      <c r="AG77" s="144">
        <f t="shared" si="15"/>
        <v>7.4595249665503705E-3</v>
      </c>
      <c r="AH77" s="144">
        <f t="shared" si="15"/>
        <v>7.3773772614337384E-3</v>
      </c>
      <c r="AI77" s="144">
        <f t="shared" si="15"/>
        <v>7.2962016930585493E-3</v>
      </c>
      <c r="AJ77" s="144">
        <f t="shared" si="15"/>
        <v>7.2172318387038132E-3</v>
      </c>
      <c r="AK77" s="144">
        <f t="shared" si="15"/>
        <v>7.1416125562619162E-3</v>
      </c>
      <c r="AL77" s="144">
        <f t="shared" si="15"/>
        <v>7.0702636338197521E-3</v>
      </c>
      <c r="AM77" s="144">
        <f t="shared" si="15"/>
        <v>7.0038557399649988E-3</v>
      </c>
    </row>
    <row r="78" spans="2:39" x14ac:dyDescent="0.25">
      <c r="C78" s="76" t="s">
        <v>119</v>
      </c>
      <c r="D78" s="76" t="s">
        <v>202</v>
      </c>
      <c r="E78" s="149">
        <f t="shared" ref="E78:F78" si="16">E35/E$26</f>
        <v>0.99908071976401192</v>
      </c>
      <c r="F78" s="149">
        <f t="shared" si="16"/>
        <v>0.97714003340570721</v>
      </c>
      <c r="G78" s="149">
        <f t="shared" ref="G78:S85" si="17">G35/G$26</f>
        <v>0.95134402711388155</v>
      </c>
      <c r="H78" s="149">
        <f t="shared" si="17"/>
        <v>0.93833521507368189</v>
      </c>
      <c r="I78" s="149">
        <f t="shared" si="17"/>
        <v>0.92259434922090167</v>
      </c>
      <c r="J78" s="148">
        <f t="shared" si="17"/>
        <v>0.90394343597775628</v>
      </c>
      <c r="K78" s="91">
        <f t="shared" si="17"/>
        <v>0.88224232364182065</v>
      </c>
      <c r="L78" s="91">
        <f t="shared" si="17"/>
        <v>0.85757621273960105</v>
      </c>
      <c r="M78" s="91">
        <f t="shared" si="17"/>
        <v>0.83020755123672341</v>
      </c>
      <c r="N78" s="149">
        <f t="shared" si="17"/>
        <v>0.80062548540535505</v>
      </c>
      <c r="O78" s="148">
        <f t="shared" si="17"/>
        <v>0.76949694116516265</v>
      </c>
      <c r="P78" s="91">
        <f t="shared" si="17"/>
        <v>0.73756998662179718</v>
      </c>
      <c r="Q78" s="91">
        <f t="shared" si="17"/>
        <v>0.70557856834389032</v>
      </c>
      <c r="R78" s="91">
        <f t="shared" si="17"/>
        <v>0.67417031851932008</v>
      </c>
      <c r="S78" s="149">
        <f t="shared" si="17"/>
        <v>0.64385632176539376</v>
      </c>
      <c r="T78" s="149">
        <f t="shared" si="15"/>
        <v>0.61499381727043845</v>
      </c>
      <c r="U78" s="149">
        <f t="shared" si="15"/>
        <v>0.58780123340950863</v>
      </c>
      <c r="V78" s="149">
        <f t="shared" si="15"/>
        <v>0.56237629067695194</v>
      </c>
      <c r="W78" s="149">
        <f t="shared" si="15"/>
        <v>0.53872836316321726</v>
      </c>
      <c r="X78" s="143">
        <f t="shared" si="15"/>
        <v>0.51680824962349337</v>
      </c>
      <c r="Y78" s="143">
        <f t="shared" si="15"/>
        <v>0.49652576365844764</v>
      </c>
      <c r="Z78" s="143">
        <f t="shared" si="15"/>
        <v>0.47777210815377186</v>
      </c>
      <c r="AA78" s="143">
        <f t="shared" si="15"/>
        <v>0.46043003856904791</v>
      </c>
      <c r="AB78" s="143">
        <f t="shared" si="15"/>
        <v>0.44438137807489542</v>
      </c>
      <c r="AC78" s="143">
        <f t="shared" si="15"/>
        <v>0.42951215493659023</v>
      </c>
      <c r="AD78" s="143">
        <f t="shared" si="15"/>
        <v>0.41571324224144096</v>
      </c>
      <c r="AE78" s="143">
        <f t="shared" si="15"/>
        <v>0.40288561523644467</v>
      </c>
      <c r="AF78" s="143">
        <f t="shared" si="15"/>
        <v>0.39093917529958178</v>
      </c>
      <c r="AG78" s="143">
        <f t="shared" si="15"/>
        <v>0.37979237045913888</v>
      </c>
      <c r="AH78" s="143">
        <f t="shared" si="15"/>
        <v>0.36937167404836968</v>
      </c>
      <c r="AI78" s="143">
        <f t="shared" si="15"/>
        <v>0.35961017746050972</v>
      </c>
      <c r="AJ78" s="143">
        <f t="shared" si="15"/>
        <v>0.35044832347142152</v>
      </c>
      <c r="AK78" s="143">
        <f t="shared" si="15"/>
        <v>0.34183300495815672</v>
      </c>
      <c r="AL78" s="143">
        <f t="shared" si="15"/>
        <v>0.3337167657660059</v>
      </c>
      <c r="AM78" s="143">
        <f t="shared" si="15"/>
        <v>0.3260571713192959</v>
      </c>
    </row>
    <row r="79" spans="2:39" x14ac:dyDescent="0.25">
      <c r="C79" s="56" t="s">
        <v>27</v>
      </c>
      <c r="D79" s="3" t="s">
        <v>203</v>
      </c>
      <c r="E79" s="136">
        <f t="shared" ref="E79:F79" si="18">E36/E$26</f>
        <v>4.9979025495153814E-4</v>
      </c>
      <c r="F79" s="136">
        <f t="shared" si="18"/>
        <v>2.4918010824644773E-2</v>
      </c>
      <c r="G79" s="136">
        <f t="shared" si="17"/>
        <v>2.8662804625042313E-2</v>
      </c>
      <c r="H79" s="136">
        <f t="shared" si="17"/>
        <v>2.9419951801141094E-2</v>
      </c>
      <c r="I79" s="136">
        <f t="shared" si="17"/>
        <v>4.1534881958688034E-2</v>
      </c>
      <c r="J79" s="135">
        <f t="shared" si="17"/>
        <v>3.9924086439036555E-2</v>
      </c>
      <c r="K79" s="92">
        <f t="shared" si="17"/>
        <v>5.5791603857894903E-2</v>
      </c>
      <c r="L79" s="92">
        <f t="shared" si="17"/>
        <v>6.4340236995899899E-2</v>
      </c>
      <c r="M79" s="92">
        <f t="shared" si="17"/>
        <v>6.7803208506076948E-2</v>
      </c>
      <c r="N79" s="136">
        <f t="shared" si="17"/>
        <v>7.0859260269720448E-2</v>
      </c>
      <c r="O79" s="135">
        <f t="shared" si="17"/>
        <v>7.1829365378697038E-2</v>
      </c>
      <c r="P79" s="92">
        <f t="shared" si="17"/>
        <v>7.1720084682651938E-2</v>
      </c>
      <c r="Q79" s="92">
        <f t="shared" si="17"/>
        <v>7.1158394258919982E-2</v>
      </c>
      <c r="R79" s="92">
        <f t="shared" si="17"/>
        <v>7.0305292023332147E-2</v>
      </c>
      <c r="S79" s="136">
        <f t="shared" si="17"/>
        <v>6.9308783905388111E-2</v>
      </c>
      <c r="T79" s="136">
        <f t="shared" si="15"/>
        <v>6.8140015008903446E-2</v>
      </c>
      <c r="U79" s="136">
        <f t="shared" si="15"/>
        <v>6.6885298925833545E-2</v>
      </c>
      <c r="V79" s="136">
        <f t="shared" si="15"/>
        <v>6.5689620750392863E-2</v>
      </c>
      <c r="W79" s="136">
        <f t="shared" si="15"/>
        <v>6.459829073490693E-2</v>
      </c>
      <c r="X79" s="141">
        <f t="shared" si="15"/>
        <v>6.361802309826077E-2</v>
      </c>
      <c r="Y79" s="141">
        <f t="shared" si="15"/>
        <v>6.2765859484081754E-2</v>
      </c>
      <c r="Z79" s="141">
        <f t="shared" si="15"/>
        <v>6.2010118096250177E-2</v>
      </c>
      <c r="AA79" s="141">
        <f t="shared" si="15"/>
        <v>6.133823986152654E-2</v>
      </c>
      <c r="AB79" s="141">
        <f t="shared" si="15"/>
        <v>6.0756106111381616E-2</v>
      </c>
      <c r="AC79" s="141">
        <f t="shared" si="15"/>
        <v>6.0257415670949242E-2</v>
      </c>
      <c r="AD79" s="141">
        <f t="shared" si="15"/>
        <v>6.036305684578349E-2</v>
      </c>
      <c r="AE79" s="141">
        <f t="shared" si="15"/>
        <v>6.0549543479639971E-2</v>
      </c>
      <c r="AF79" s="141">
        <f t="shared" si="15"/>
        <v>6.0799844050851128E-2</v>
      </c>
      <c r="AG79" s="141">
        <f t="shared" si="15"/>
        <v>6.1113604089228432E-2</v>
      </c>
      <c r="AH79" s="141">
        <f t="shared" si="15"/>
        <v>6.1493131205306376E-2</v>
      </c>
      <c r="AI79" s="141">
        <f t="shared" si="15"/>
        <v>6.2040496646778638E-2</v>
      </c>
      <c r="AJ79" s="141">
        <f t="shared" si="15"/>
        <v>6.2677592490410605E-2</v>
      </c>
      <c r="AK79" s="141">
        <f t="shared" si="15"/>
        <v>6.3384227126125972E-2</v>
      </c>
      <c r="AL79" s="141">
        <f t="shared" si="15"/>
        <v>6.4151588398553533E-2</v>
      </c>
      <c r="AM79" s="141">
        <f t="shared" si="15"/>
        <v>6.4976040445289068E-2</v>
      </c>
    </row>
    <row r="80" spans="2:39" x14ac:dyDescent="0.25">
      <c r="C80" s="56" t="s">
        <v>28</v>
      </c>
      <c r="D80" s="3" t="s">
        <v>204</v>
      </c>
      <c r="E80" s="136">
        <f t="shared" ref="E80:F80" si="19">E37/E$26</f>
        <v>0.17992449182469447</v>
      </c>
      <c r="F80" s="136">
        <f t="shared" si="19"/>
        <v>0.18917706390529312</v>
      </c>
      <c r="G80" s="136">
        <f t="shared" si="17"/>
        <v>0.18530243513079117</v>
      </c>
      <c r="H80" s="136">
        <f t="shared" si="17"/>
        <v>0.18373118499202337</v>
      </c>
      <c r="I80" s="136">
        <f t="shared" si="17"/>
        <v>0.18755876544540923</v>
      </c>
      <c r="J80" s="135">
        <f t="shared" si="17"/>
        <v>0.18036233573033447</v>
      </c>
      <c r="K80" s="92">
        <f t="shared" si="17"/>
        <v>0.18372365416017153</v>
      </c>
      <c r="L80" s="92">
        <f t="shared" si="17"/>
        <v>0.18141889991538598</v>
      </c>
      <c r="M80" s="92">
        <f t="shared" si="17"/>
        <v>0.17636279800625923</v>
      </c>
      <c r="N80" s="136">
        <f t="shared" si="17"/>
        <v>0.17063370699177571</v>
      </c>
      <c r="O80" s="135">
        <f t="shared" si="17"/>
        <v>0.16476071621964497</v>
      </c>
      <c r="P80" s="92">
        <f t="shared" si="17"/>
        <v>0.15847566349300002</v>
      </c>
      <c r="Q80" s="92">
        <f t="shared" si="17"/>
        <v>0.15207718033494422</v>
      </c>
      <c r="R80" s="92">
        <f t="shared" si="17"/>
        <v>0.14571109099842186</v>
      </c>
      <c r="S80" s="136">
        <f t="shared" si="17"/>
        <v>0.13951032105104477</v>
      </c>
      <c r="T80" s="136">
        <f t="shared" si="15"/>
        <v>0.13353073481832992</v>
      </c>
      <c r="U80" s="136">
        <f t="shared" si="15"/>
        <v>0.12784137109283342</v>
      </c>
      <c r="V80" s="136">
        <f t="shared" si="15"/>
        <v>0.12250598835976909</v>
      </c>
      <c r="W80" s="136">
        <f t="shared" si="15"/>
        <v>0.11753912068081794</v>
      </c>
      <c r="X80" s="141">
        <f t="shared" si="15"/>
        <v>0.11293206161437302</v>
      </c>
      <c r="Y80" s="141">
        <f t="shared" si="15"/>
        <v>0.10867066069598566</v>
      </c>
      <c r="Z80" s="141">
        <f t="shared" si="15"/>
        <v>0.10472422237724238</v>
      </c>
      <c r="AA80" s="141">
        <f t="shared" si="15"/>
        <v>0.10106576955288141</v>
      </c>
      <c r="AB80" s="141">
        <f t="shared" si="15"/>
        <v>9.7673385368697518E-2</v>
      </c>
      <c r="AC80" s="141">
        <f t="shared" si="15"/>
        <v>9.4522777372005568E-2</v>
      </c>
      <c r="AD80" s="141">
        <f t="shared" si="15"/>
        <v>9.1611954309622975E-2</v>
      </c>
      <c r="AE80" s="141">
        <f t="shared" si="15"/>
        <v>8.8879251689180941E-2</v>
      </c>
      <c r="AF80" s="141">
        <f t="shared" si="15"/>
        <v>8.6310664032296036E-2</v>
      </c>
      <c r="AG80" s="141">
        <f t="shared" si="15"/>
        <v>8.3893324872881037E-2</v>
      </c>
      <c r="AH80" s="141">
        <f t="shared" si="15"/>
        <v>8.1613895757452509E-2</v>
      </c>
      <c r="AI80" s="141">
        <f t="shared" si="15"/>
        <v>7.9427503326876966E-2</v>
      </c>
      <c r="AJ80" s="141">
        <f t="shared" si="15"/>
        <v>7.7346435825889168E-2</v>
      </c>
      <c r="AK80" s="141">
        <f t="shared" si="15"/>
        <v>7.5358791224584235E-2</v>
      </c>
      <c r="AL80" s="141">
        <f t="shared" si="15"/>
        <v>7.3454062800782913E-2</v>
      </c>
      <c r="AM80" s="141">
        <f t="shared" si="15"/>
        <v>7.1622542092682928E-2</v>
      </c>
    </row>
    <row r="81" spans="2:39" x14ac:dyDescent="0.25">
      <c r="C81" s="56" t="s">
        <v>29</v>
      </c>
      <c r="D81" s="3" t="s">
        <v>205</v>
      </c>
      <c r="E81" s="136">
        <f t="shared" ref="E81:F81" si="20">E38/E$26</f>
        <v>0.28388086489675518</v>
      </c>
      <c r="F81" s="136">
        <f t="shared" si="20"/>
        <v>0.28358405776785767</v>
      </c>
      <c r="G81" s="136">
        <f t="shared" si="17"/>
        <v>0.2766034422359786</v>
      </c>
      <c r="H81" s="136">
        <f t="shared" si="17"/>
        <v>0.27364259680168118</v>
      </c>
      <c r="I81" s="136">
        <f t="shared" si="17"/>
        <v>0.27207909805066455</v>
      </c>
      <c r="J81" s="135">
        <f t="shared" si="17"/>
        <v>0.26522262979817751</v>
      </c>
      <c r="K81" s="92">
        <f t="shared" si="17"/>
        <v>0.26001977816258237</v>
      </c>
      <c r="L81" s="92">
        <f t="shared" si="17"/>
        <v>0.25163047609817824</v>
      </c>
      <c r="M81" s="92">
        <f t="shared" si="17"/>
        <v>0.24265721056272979</v>
      </c>
      <c r="N81" s="136">
        <f t="shared" si="17"/>
        <v>0.23298795060277669</v>
      </c>
      <c r="O81" s="135">
        <f t="shared" si="17"/>
        <v>0.22331102043667181</v>
      </c>
      <c r="P81" s="92">
        <f t="shared" si="17"/>
        <v>0.21353952591515732</v>
      </c>
      <c r="Q81" s="92">
        <f t="shared" si="17"/>
        <v>0.20380912483628644</v>
      </c>
      <c r="R81" s="92">
        <f t="shared" si="17"/>
        <v>0.19429191077412727</v>
      </c>
      <c r="S81" s="136">
        <f t="shared" si="17"/>
        <v>0.18512221701085693</v>
      </c>
      <c r="T81" s="136">
        <f t="shared" si="15"/>
        <v>0.17641774994913462</v>
      </c>
      <c r="U81" s="136">
        <f t="shared" si="15"/>
        <v>0.16823467959757568</v>
      </c>
      <c r="V81" s="136">
        <f t="shared" si="15"/>
        <v>0.16057908493142495</v>
      </c>
      <c r="W81" s="136">
        <f t="shared" si="15"/>
        <v>0.15344586236953953</v>
      </c>
      <c r="X81" s="141">
        <f t="shared" si="15"/>
        <v>0.14681861228696999</v>
      </c>
      <c r="Y81" s="141">
        <f t="shared" si="15"/>
        <v>0.14066579514006292</v>
      </c>
      <c r="Z81" s="141">
        <f t="shared" si="15"/>
        <v>0.13496036497254449</v>
      </c>
      <c r="AA81" s="141">
        <f t="shared" si="15"/>
        <v>0.12966898826950107</v>
      </c>
      <c r="AB81" s="141">
        <f t="shared" si="15"/>
        <v>0.12475392457274162</v>
      </c>
      <c r="AC81" s="141">
        <f t="shared" si="15"/>
        <v>0.12018134609946013</v>
      </c>
      <c r="AD81" s="141">
        <f t="shared" si="15"/>
        <v>0.11577607066072543</v>
      </c>
      <c r="AE81" s="141">
        <f t="shared" si="15"/>
        <v>0.11164188255770664</v>
      </c>
      <c r="AF81" s="141">
        <f t="shared" si="15"/>
        <v>0.10775626054337516</v>
      </c>
      <c r="AG81" s="141">
        <f t="shared" si="15"/>
        <v>0.1040944316494381</v>
      </c>
      <c r="AH81" s="141">
        <f t="shared" si="15"/>
        <v>0.1006329140017294</v>
      </c>
      <c r="AI81" s="141">
        <f t="shared" si="15"/>
        <v>9.7318969394961694E-2</v>
      </c>
      <c r="AJ81" s="141">
        <f t="shared" si="15"/>
        <v>9.4157652018798624E-2</v>
      </c>
      <c r="AK81" s="141">
        <f t="shared" si="15"/>
        <v>9.113821102680901E-2</v>
      </c>
      <c r="AL81" s="141">
        <f t="shared" si="15"/>
        <v>8.8248450198278469E-2</v>
      </c>
      <c r="AM81" s="141">
        <f t="shared" si="15"/>
        <v>8.5476232487136553E-2</v>
      </c>
    </row>
    <row r="82" spans="2:39" x14ac:dyDescent="0.25">
      <c r="C82" s="56" t="s">
        <v>30</v>
      </c>
      <c r="D82" s="3" t="s">
        <v>206</v>
      </c>
      <c r="E82" s="136">
        <f t="shared" ref="E82:F82" si="21">E39/E$26</f>
        <v>0.27988254285714287</v>
      </c>
      <c r="F82" s="136">
        <f t="shared" si="21"/>
        <v>0.27049916887713638</v>
      </c>
      <c r="G82" s="136">
        <f t="shared" si="17"/>
        <v>0.26191534058887106</v>
      </c>
      <c r="H82" s="136">
        <f t="shared" si="17"/>
        <v>0.26002522093003527</v>
      </c>
      <c r="I82" s="136">
        <f t="shared" si="17"/>
        <v>0.25255130094975631</v>
      </c>
      <c r="J82" s="135">
        <f t="shared" si="17"/>
        <v>0.25302838731955113</v>
      </c>
      <c r="K82" s="92">
        <f t="shared" si="17"/>
        <v>0.24301809767872548</v>
      </c>
      <c r="L82" s="92">
        <f t="shared" si="17"/>
        <v>0.23260783391663895</v>
      </c>
      <c r="M82" s="92">
        <f t="shared" si="17"/>
        <v>0.22321290982665348</v>
      </c>
      <c r="N82" s="136">
        <f t="shared" si="17"/>
        <v>0.21329008021032869</v>
      </c>
      <c r="O82" s="135">
        <f t="shared" si="17"/>
        <v>0.20356813696935974</v>
      </c>
      <c r="P82" s="92">
        <f t="shared" si="17"/>
        <v>0.19400568339841073</v>
      </c>
      <c r="Q82" s="92">
        <f t="shared" si="17"/>
        <v>0.18458675580428718</v>
      </c>
      <c r="R82" s="92">
        <f t="shared" si="17"/>
        <v>0.17545119429430814</v>
      </c>
      <c r="S82" s="136">
        <f t="shared" si="17"/>
        <v>0.16669730768671298</v>
      </c>
      <c r="T82" s="136">
        <f t="shared" si="15"/>
        <v>0.15845087977249606</v>
      </c>
      <c r="U82" s="136">
        <f t="shared" si="15"/>
        <v>0.15074426555161205</v>
      </c>
      <c r="V82" s="136">
        <f t="shared" si="15"/>
        <v>0.14354479794046271</v>
      </c>
      <c r="W82" s="136">
        <f t="shared" si="15"/>
        <v>0.13683600115727704</v>
      </c>
      <c r="X82" s="141">
        <f t="shared" si="15"/>
        <v>0.1306005726462709</v>
      </c>
      <c r="Y82" s="141">
        <f t="shared" si="15"/>
        <v>0.12480389534105393</v>
      </c>
      <c r="Z82" s="141">
        <f t="shared" si="15"/>
        <v>0.11942778346787024</v>
      </c>
      <c r="AA82" s="141">
        <f t="shared" si="15"/>
        <v>0.11444299834968399</v>
      </c>
      <c r="AB82" s="141">
        <f t="shared" si="15"/>
        <v>0.10981129554980983</v>
      </c>
      <c r="AC82" s="141">
        <f t="shared" si="15"/>
        <v>0.10550125789951326</v>
      </c>
      <c r="AD82" s="141">
        <f t="shared" si="15"/>
        <v>0.10126800167061523</v>
      </c>
      <c r="AE82" s="141">
        <f t="shared" si="15"/>
        <v>9.7298532926231043E-2</v>
      </c>
      <c r="AF82" s="141">
        <f t="shared" si="15"/>
        <v>9.3571529861152539E-2</v>
      </c>
      <c r="AG82" s="141">
        <f t="shared" si="15"/>
        <v>9.0061650015409431E-2</v>
      </c>
      <c r="AH82" s="141">
        <f t="shared" si="15"/>
        <v>8.674545605687306E-2</v>
      </c>
      <c r="AI82" s="141">
        <f t="shared" si="15"/>
        <v>8.3573713794008672E-2</v>
      </c>
      <c r="AJ82" s="141">
        <f t="shared" si="15"/>
        <v>8.0550733374681507E-2</v>
      </c>
      <c r="AK82" s="141">
        <f t="shared" si="15"/>
        <v>7.7669465742276497E-2</v>
      </c>
      <c r="AL82" s="141">
        <f t="shared" si="15"/>
        <v>7.4919937935769371E-2</v>
      </c>
      <c r="AM82" s="141">
        <f t="shared" si="15"/>
        <v>7.229170815750055E-2</v>
      </c>
    </row>
    <row r="83" spans="2:39" x14ac:dyDescent="0.25">
      <c r="C83" s="56" t="s">
        <v>31</v>
      </c>
      <c r="D83" s="3" t="s">
        <v>207</v>
      </c>
      <c r="E83" s="136">
        <f t="shared" ref="E83:F83" si="22">E40/E$26</f>
        <v>0.17992449182469447</v>
      </c>
      <c r="F83" s="136">
        <f t="shared" si="22"/>
        <v>0.16196121778799796</v>
      </c>
      <c r="G83" s="136">
        <f t="shared" si="17"/>
        <v>0.1528648165710868</v>
      </c>
      <c r="H83" s="136">
        <f t="shared" si="17"/>
        <v>0.14898067907808857</v>
      </c>
      <c r="I83" s="136">
        <f t="shared" si="17"/>
        <v>0.13596850620802206</v>
      </c>
      <c r="J83" s="135">
        <f t="shared" si="17"/>
        <v>0.14315311744939352</v>
      </c>
      <c r="K83" s="92">
        <f t="shared" si="17"/>
        <v>0.12497144077087782</v>
      </c>
      <c r="L83" s="92">
        <f t="shared" si="17"/>
        <v>0.11578830480427775</v>
      </c>
      <c r="M83" s="92">
        <f t="shared" si="17"/>
        <v>0.10966480184468562</v>
      </c>
      <c r="N83" s="136">
        <f t="shared" si="17"/>
        <v>0.10350325274162553</v>
      </c>
      <c r="O83" s="135">
        <f t="shared" si="17"/>
        <v>9.766405590942541E-2</v>
      </c>
      <c r="P83" s="92">
        <f t="shared" si="17"/>
        <v>9.2253377881305526E-2</v>
      </c>
      <c r="Q83" s="92">
        <f t="shared" si="17"/>
        <v>8.7066807114867251E-2</v>
      </c>
      <c r="R83" s="92">
        <f t="shared" si="17"/>
        <v>8.2145306057320774E-2</v>
      </c>
      <c r="S83" s="136">
        <f t="shared" si="17"/>
        <v>7.7501524513823833E-2</v>
      </c>
      <c r="T83" s="136">
        <f t="shared" si="15"/>
        <v>7.3213202789488521E-2</v>
      </c>
      <c r="U83" s="136">
        <f t="shared" si="15"/>
        <v>6.926810696198954E-2</v>
      </c>
      <c r="V83" s="136">
        <f t="shared" si="15"/>
        <v>6.5603547086814887E-2</v>
      </c>
      <c r="W83" s="136">
        <f t="shared" si="15"/>
        <v>6.2197508009210013E-2</v>
      </c>
      <c r="X83" s="141">
        <f t="shared" si="15"/>
        <v>5.9038807275822718E-2</v>
      </c>
      <c r="Y83" s="141">
        <f t="shared" si="15"/>
        <v>5.6104626761332869E-2</v>
      </c>
      <c r="Z83" s="141">
        <f t="shared" si="15"/>
        <v>5.3392709699154807E-2</v>
      </c>
      <c r="AA83" s="141">
        <f t="shared" si="15"/>
        <v>5.0889552131487902E-2</v>
      </c>
      <c r="AB83" s="141">
        <f t="shared" si="15"/>
        <v>4.8572522422563741E-2</v>
      </c>
      <c r="AC83" s="141">
        <f t="shared" si="15"/>
        <v>4.6425556085396419E-2</v>
      </c>
      <c r="AD83" s="141">
        <f t="shared" si="15"/>
        <v>4.4270115338071563E-2</v>
      </c>
      <c r="AE83" s="141">
        <f t="shared" si="15"/>
        <v>4.2270182748378217E-2</v>
      </c>
      <c r="AF83" s="141">
        <f t="shared" si="15"/>
        <v>4.0412917640821923E-2</v>
      </c>
      <c r="AG83" s="141">
        <f t="shared" si="15"/>
        <v>3.8682757140712301E-2</v>
      </c>
      <c r="AH83" s="141">
        <f t="shared" si="15"/>
        <v>3.7066260105753694E-2</v>
      </c>
      <c r="AI83" s="141">
        <f t="shared" si="15"/>
        <v>3.5543573660168824E-2</v>
      </c>
      <c r="AJ83" s="141">
        <f t="shared" si="15"/>
        <v>3.4112457209241671E-2</v>
      </c>
      <c r="AK83" s="141">
        <f t="shared" si="15"/>
        <v>3.2770316322636474E-2</v>
      </c>
      <c r="AL83" s="141">
        <f t="shared" si="15"/>
        <v>3.1512152640559378E-2</v>
      </c>
      <c r="AM83" s="141">
        <f t="shared" si="15"/>
        <v>3.033247244593117E-2</v>
      </c>
    </row>
    <row r="84" spans="2:39" x14ac:dyDescent="0.25">
      <c r="C84" s="56" t="s">
        <v>32</v>
      </c>
      <c r="D84" s="3" t="s">
        <v>208</v>
      </c>
      <c r="E84" s="136">
        <f t="shared" ref="E84:F84" si="23">E41/E$26</f>
        <v>5.9974830594184569E-2</v>
      </c>
      <c r="F84" s="136">
        <f t="shared" si="23"/>
        <v>4.1579396640979351E-2</v>
      </c>
      <c r="G84" s="136">
        <f t="shared" si="17"/>
        <v>4.0859524976154193E-2</v>
      </c>
      <c r="H84" s="136">
        <f t="shared" si="17"/>
        <v>3.873486389335009E-2</v>
      </c>
      <c r="I84" s="136">
        <f t="shared" si="17"/>
        <v>3.1179126493080873E-2</v>
      </c>
      <c r="J84" s="135">
        <f t="shared" si="17"/>
        <v>2.2252879175894753E-2</v>
      </c>
      <c r="K84" s="92">
        <f t="shared" si="17"/>
        <v>1.4717748844125999E-2</v>
      </c>
      <c r="L84" s="92">
        <f t="shared" si="17"/>
        <v>1.1790460788984717E-2</v>
      </c>
      <c r="M84" s="92">
        <f t="shared" si="17"/>
        <v>1.0506622384235248E-2</v>
      </c>
      <c r="N84" s="136">
        <f t="shared" si="17"/>
        <v>9.3512344747781039E-3</v>
      </c>
      <c r="O84" s="135">
        <f t="shared" si="17"/>
        <v>8.3636460776647711E-3</v>
      </c>
      <c r="P84" s="92">
        <f t="shared" si="17"/>
        <v>7.5756512661896936E-3</v>
      </c>
      <c r="Q84" s="92">
        <f t="shared" si="17"/>
        <v>6.8803060429020726E-3</v>
      </c>
      <c r="R84" s="92">
        <f t="shared" si="17"/>
        <v>6.2655242054151386E-3</v>
      </c>
      <c r="S84" s="136">
        <f t="shared" si="17"/>
        <v>5.7161676728409048E-3</v>
      </c>
      <c r="T84" s="136">
        <f t="shared" si="15"/>
        <v>5.2412349741320823E-3</v>
      </c>
      <c r="U84" s="136">
        <f t="shared" si="15"/>
        <v>4.827511422063965E-3</v>
      </c>
      <c r="V84" s="136">
        <f t="shared" si="15"/>
        <v>4.4532513608086608E-3</v>
      </c>
      <c r="W84" s="136">
        <f t="shared" si="15"/>
        <v>4.1115802390990532E-3</v>
      </c>
      <c r="X84" s="141">
        <f t="shared" si="15"/>
        <v>3.8001726123692574E-3</v>
      </c>
      <c r="Y84" s="141">
        <f t="shared" si="15"/>
        <v>3.5149262742086855E-3</v>
      </c>
      <c r="Z84" s="141">
        <f t="shared" si="15"/>
        <v>3.2569094757585416E-3</v>
      </c>
      <c r="AA84" s="141">
        <f t="shared" si="15"/>
        <v>3.0244903428526017E-3</v>
      </c>
      <c r="AB84" s="141">
        <f t="shared" si="15"/>
        <v>2.8141440964877065E-3</v>
      </c>
      <c r="AC84" s="141">
        <f t="shared" si="15"/>
        <v>2.6238017919797134E-3</v>
      </c>
      <c r="AD84" s="141">
        <f t="shared" si="15"/>
        <v>2.424043406369382E-3</v>
      </c>
      <c r="AE84" s="141">
        <f t="shared" si="15"/>
        <v>2.2462218517419882E-3</v>
      </c>
      <c r="AF84" s="141">
        <f t="shared" si="15"/>
        <v>2.0879592367266772E-3</v>
      </c>
      <c r="AG84" s="141">
        <f t="shared" si="15"/>
        <v>1.9466027068072052E-3</v>
      </c>
      <c r="AH84" s="141">
        <f t="shared" si="15"/>
        <v>1.8200168754125704E-3</v>
      </c>
      <c r="AI84" s="141">
        <f t="shared" si="15"/>
        <v>1.7059206249640275E-3</v>
      </c>
      <c r="AJ84" s="141">
        <f t="shared" si="15"/>
        <v>1.60345255087221E-3</v>
      </c>
      <c r="AK84" s="141">
        <f t="shared" si="15"/>
        <v>1.511993448185218E-3</v>
      </c>
      <c r="AL84" s="141">
        <f t="shared" si="15"/>
        <v>1.4305737829509323E-3</v>
      </c>
      <c r="AM84" s="141">
        <f t="shared" si="15"/>
        <v>1.3581757084048561E-3</v>
      </c>
    </row>
    <row r="85" spans="2:39" x14ac:dyDescent="0.25">
      <c r="C85" s="80" t="s">
        <v>33</v>
      </c>
      <c r="D85" s="7" t="s">
        <v>209</v>
      </c>
      <c r="E85" s="138">
        <f t="shared" ref="E85:F85" si="24">E42/E$26</f>
        <v>1.4993707652760218E-2</v>
      </c>
      <c r="F85" s="138">
        <f t="shared" si="24"/>
        <v>5.4211174987257695E-3</v>
      </c>
      <c r="G85" s="138">
        <f t="shared" si="17"/>
        <v>5.1356629088160043E-3</v>
      </c>
      <c r="H85" s="138">
        <f t="shared" si="17"/>
        <v>3.8007174863031856E-3</v>
      </c>
      <c r="I85" s="138">
        <f t="shared" si="17"/>
        <v>1.7226699332695068E-3</v>
      </c>
      <c r="J85" s="137">
        <f t="shared" si="17"/>
        <v>0</v>
      </c>
      <c r="K85" s="94">
        <f t="shared" si="17"/>
        <v>0</v>
      </c>
      <c r="L85" s="94">
        <f t="shared" si="17"/>
        <v>0</v>
      </c>
      <c r="M85" s="94">
        <f t="shared" si="17"/>
        <v>0</v>
      </c>
      <c r="N85" s="138">
        <f t="shared" si="17"/>
        <v>0</v>
      </c>
      <c r="O85" s="137">
        <f t="shared" si="17"/>
        <v>0</v>
      </c>
      <c r="P85" s="94">
        <f t="shared" si="17"/>
        <v>0</v>
      </c>
      <c r="Q85" s="94">
        <f t="shared" si="17"/>
        <v>0</v>
      </c>
      <c r="R85" s="94">
        <f t="shared" si="17"/>
        <v>0</v>
      </c>
      <c r="S85" s="138">
        <f t="shared" si="17"/>
        <v>0</v>
      </c>
      <c r="T85" s="138">
        <f t="shared" si="15"/>
        <v>0</v>
      </c>
      <c r="U85" s="138">
        <f t="shared" si="15"/>
        <v>0</v>
      </c>
      <c r="V85" s="138">
        <f t="shared" si="15"/>
        <v>0</v>
      </c>
      <c r="W85" s="138">
        <f t="shared" si="15"/>
        <v>0</v>
      </c>
      <c r="X85" s="142">
        <f t="shared" si="15"/>
        <v>0</v>
      </c>
      <c r="Y85" s="142">
        <f t="shared" si="15"/>
        <v>0</v>
      </c>
      <c r="Z85" s="142">
        <f t="shared" si="15"/>
        <v>0</v>
      </c>
      <c r="AA85" s="142">
        <f t="shared" si="15"/>
        <v>0</v>
      </c>
      <c r="AB85" s="142">
        <f t="shared" si="15"/>
        <v>0</v>
      </c>
      <c r="AC85" s="142">
        <f t="shared" si="15"/>
        <v>0</v>
      </c>
      <c r="AD85" s="142">
        <f t="shared" si="15"/>
        <v>0</v>
      </c>
      <c r="AE85" s="142">
        <f t="shared" si="15"/>
        <v>0</v>
      </c>
      <c r="AF85" s="142">
        <f t="shared" si="15"/>
        <v>0</v>
      </c>
      <c r="AG85" s="142">
        <f t="shared" si="15"/>
        <v>0</v>
      </c>
      <c r="AH85" s="142">
        <f t="shared" si="15"/>
        <v>0</v>
      </c>
      <c r="AI85" s="142">
        <f t="shared" si="15"/>
        <v>0</v>
      </c>
      <c r="AJ85" s="142">
        <f t="shared" si="15"/>
        <v>0</v>
      </c>
      <c r="AK85" s="142">
        <f t="shared" si="15"/>
        <v>0</v>
      </c>
      <c r="AL85" s="142">
        <f t="shared" si="15"/>
        <v>0</v>
      </c>
      <c r="AM85" s="142">
        <f t="shared" si="15"/>
        <v>0</v>
      </c>
    </row>
    <row r="86" spans="2:39" x14ac:dyDescent="0.25">
      <c r="C86" s="56"/>
      <c r="D86" s="3"/>
      <c r="E86" s="136"/>
      <c r="F86" s="136"/>
      <c r="G86" s="136"/>
      <c r="H86" s="136"/>
      <c r="I86" s="136"/>
      <c r="J86" s="135"/>
      <c r="K86" s="92"/>
      <c r="L86" s="92"/>
      <c r="M86" s="92"/>
      <c r="N86" s="136"/>
      <c r="O86" s="135"/>
      <c r="P86" s="92"/>
      <c r="Q86" s="92"/>
      <c r="R86" s="92"/>
      <c r="S86" s="136"/>
      <c r="T86" s="136"/>
      <c r="U86" s="136"/>
      <c r="V86" s="136"/>
      <c r="W86" s="136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</row>
    <row r="87" spans="2:39" x14ac:dyDescent="0.25">
      <c r="B87" s="23" t="s">
        <v>193</v>
      </c>
      <c r="C87" s="82" t="s">
        <v>162</v>
      </c>
      <c r="D87" s="82" t="s">
        <v>45</v>
      </c>
      <c r="E87" s="125">
        <f t="shared" ref="E87:AM87" si="25">E44</f>
        <v>32001.800439999999</v>
      </c>
      <c r="F87" s="125">
        <f t="shared" si="25"/>
        <v>35911.307350000003</v>
      </c>
      <c r="G87" s="125">
        <f t="shared" si="25"/>
        <v>36708.886160000002</v>
      </c>
      <c r="H87" s="125">
        <f t="shared" si="25"/>
        <v>37113.743849999999</v>
      </c>
      <c r="I87" s="125">
        <f t="shared" si="25"/>
        <v>37131.568359999997</v>
      </c>
      <c r="J87" s="124">
        <f t="shared" si="25"/>
        <v>36957.76122</v>
      </c>
      <c r="K87" s="75">
        <f t="shared" si="25"/>
        <v>36576.76827</v>
      </c>
      <c r="L87" s="75">
        <f t="shared" si="25"/>
        <v>36150.619630000001</v>
      </c>
      <c r="M87" s="75">
        <f t="shared" si="25"/>
        <v>35720.893859999996</v>
      </c>
      <c r="N87" s="125">
        <f t="shared" si="25"/>
        <v>35281.231</v>
      </c>
      <c r="O87" s="124">
        <f t="shared" si="25"/>
        <v>35105.703560000002</v>
      </c>
      <c r="P87" s="75">
        <f t="shared" si="25"/>
        <v>35051.644549999997</v>
      </c>
      <c r="Q87" s="75">
        <f t="shared" si="25"/>
        <v>35059.455280000002</v>
      </c>
      <c r="R87" s="75">
        <f t="shared" si="25"/>
        <v>35100.564899999998</v>
      </c>
      <c r="S87" s="125">
        <f t="shared" si="25"/>
        <v>35161.400150000001</v>
      </c>
      <c r="T87" s="125">
        <f t="shared" si="25"/>
        <v>35233.585310000002</v>
      </c>
      <c r="U87" s="125">
        <f t="shared" si="25"/>
        <v>35204.567410000003</v>
      </c>
      <c r="V87" s="125">
        <f t="shared" si="25"/>
        <v>35139.543570000002</v>
      </c>
      <c r="W87" s="125">
        <f t="shared" si="25"/>
        <v>35062.863010000001</v>
      </c>
      <c r="X87" s="129">
        <f t="shared" si="25"/>
        <v>34878.976430000002</v>
      </c>
      <c r="Y87" s="129">
        <f t="shared" si="25"/>
        <v>34760.48659</v>
      </c>
      <c r="Z87" s="129">
        <f t="shared" si="25"/>
        <v>34671.064969999999</v>
      </c>
      <c r="AA87" s="129">
        <f t="shared" si="25"/>
        <v>34595.121789999997</v>
      </c>
      <c r="AB87" s="129">
        <f t="shared" si="25"/>
        <v>34526.488230000003</v>
      </c>
      <c r="AC87" s="129">
        <f t="shared" si="25"/>
        <v>34462.440150000002</v>
      </c>
      <c r="AD87" s="129">
        <f t="shared" si="25"/>
        <v>34373.915489999999</v>
      </c>
      <c r="AE87" s="129">
        <f t="shared" si="25"/>
        <v>34275.020299999996</v>
      </c>
      <c r="AF87" s="129">
        <f t="shared" si="25"/>
        <v>34172.6031</v>
      </c>
      <c r="AG87" s="129">
        <f t="shared" si="25"/>
        <v>34069.99308</v>
      </c>
      <c r="AH87" s="129">
        <f t="shared" si="25"/>
        <v>33968.406049999998</v>
      </c>
      <c r="AI87" s="129">
        <f t="shared" si="25"/>
        <v>33857.80762</v>
      </c>
      <c r="AJ87" s="129">
        <f t="shared" si="25"/>
        <v>33744.403740000002</v>
      </c>
      <c r="AK87" s="129">
        <f t="shared" si="25"/>
        <v>33630.640019999999</v>
      </c>
      <c r="AL87" s="129">
        <f t="shared" si="25"/>
        <v>33517.341500000002</v>
      </c>
      <c r="AM87" s="129">
        <f t="shared" si="25"/>
        <v>33405.596259999998</v>
      </c>
    </row>
    <row r="88" spans="2:39" x14ac:dyDescent="0.25">
      <c r="C88" s="56" t="s">
        <v>8</v>
      </c>
      <c r="D88" s="78" t="s">
        <v>210</v>
      </c>
      <c r="E88" s="136">
        <f t="shared" ref="E88:AM91" si="26">E45/E$44</f>
        <v>0</v>
      </c>
      <c r="F88" s="136">
        <f t="shared" si="26"/>
        <v>0</v>
      </c>
      <c r="G88" s="136">
        <f t="shared" si="26"/>
        <v>0</v>
      </c>
      <c r="H88" s="136">
        <f t="shared" si="26"/>
        <v>0</v>
      </c>
      <c r="I88" s="136">
        <f t="shared" si="26"/>
        <v>0</v>
      </c>
      <c r="J88" s="135">
        <f t="shared" si="26"/>
        <v>0</v>
      </c>
      <c r="K88" s="92">
        <f t="shared" si="26"/>
        <v>0</v>
      </c>
      <c r="L88" s="92">
        <f t="shared" si="26"/>
        <v>0</v>
      </c>
      <c r="M88" s="92">
        <f t="shared" si="26"/>
        <v>0</v>
      </c>
      <c r="N88" s="136">
        <f t="shared" si="26"/>
        <v>0</v>
      </c>
      <c r="O88" s="135">
        <f t="shared" si="26"/>
        <v>0</v>
      </c>
      <c r="P88" s="92">
        <f t="shared" si="26"/>
        <v>0</v>
      </c>
      <c r="Q88" s="92">
        <f t="shared" si="26"/>
        <v>0</v>
      </c>
      <c r="R88" s="92">
        <f t="shared" si="26"/>
        <v>0</v>
      </c>
      <c r="S88" s="136">
        <f t="shared" si="26"/>
        <v>0</v>
      </c>
      <c r="T88" s="136">
        <f t="shared" si="26"/>
        <v>0</v>
      </c>
      <c r="U88" s="136">
        <f t="shared" si="26"/>
        <v>0</v>
      </c>
      <c r="V88" s="136">
        <f t="shared" si="26"/>
        <v>0</v>
      </c>
      <c r="W88" s="136">
        <f t="shared" si="26"/>
        <v>0</v>
      </c>
      <c r="X88" s="141">
        <f t="shared" si="26"/>
        <v>0</v>
      </c>
      <c r="Y88" s="141">
        <f t="shared" si="26"/>
        <v>0</v>
      </c>
      <c r="Z88" s="141">
        <f t="shared" si="26"/>
        <v>0</v>
      </c>
      <c r="AA88" s="141">
        <f t="shared" si="26"/>
        <v>0</v>
      </c>
      <c r="AB88" s="141">
        <f t="shared" si="26"/>
        <v>0</v>
      </c>
      <c r="AC88" s="141">
        <f t="shared" si="26"/>
        <v>0</v>
      </c>
      <c r="AD88" s="141">
        <f t="shared" si="26"/>
        <v>0</v>
      </c>
      <c r="AE88" s="141">
        <f t="shared" si="26"/>
        <v>0</v>
      </c>
      <c r="AF88" s="141">
        <f t="shared" si="26"/>
        <v>0</v>
      </c>
      <c r="AG88" s="141">
        <f t="shared" si="26"/>
        <v>0</v>
      </c>
      <c r="AH88" s="141">
        <f t="shared" si="26"/>
        <v>0</v>
      </c>
      <c r="AI88" s="141">
        <f t="shared" si="26"/>
        <v>0</v>
      </c>
      <c r="AJ88" s="141">
        <f t="shared" si="26"/>
        <v>0</v>
      </c>
      <c r="AK88" s="141">
        <f t="shared" si="26"/>
        <v>0</v>
      </c>
      <c r="AL88" s="141">
        <f t="shared" si="26"/>
        <v>0</v>
      </c>
      <c r="AM88" s="141">
        <f t="shared" si="26"/>
        <v>0</v>
      </c>
    </row>
    <row r="89" spans="2:39" x14ac:dyDescent="0.25">
      <c r="C89" s="56" t="s">
        <v>6</v>
      </c>
      <c r="D89" s="3" t="s">
        <v>211</v>
      </c>
      <c r="E89" s="136">
        <f t="shared" si="26"/>
        <v>0.9999246395525615</v>
      </c>
      <c r="F89" s="136">
        <f t="shared" si="26"/>
        <v>0.9955444924786343</v>
      </c>
      <c r="G89" s="136">
        <f t="shared" si="26"/>
        <v>0.98976750156997961</v>
      </c>
      <c r="H89" s="136">
        <f t="shared" si="26"/>
        <v>0.98666288741980412</v>
      </c>
      <c r="I89" s="136">
        <f t="shared" si="26"/>
        <v>0.98343024339734619</v>
      </c>
      <c r="J89" s="135">
        <f t="shared" si="26"/>
        <v>0.9798110273628744</v>
      </c>
      <c r="K89" s="92">
        <f t="shared" si="26"/>
        <v>0.97535038324477974</v>
      </c>
      <c r="L89" s="92">
        <f t="shared" si="26"/>
        <v>0.96972916256484099</v>
      </c>
      <c r="M89" s="92">
        <f t="shared" si="26"/>
        <v>0.96310173437524382</v>
      </c>
      <c r="N89" s="136">
        <f t="shared" si="26"/>
        <v>0.95544993087117613</v>
      </c>
      <c r="O89" s="135">
        <f t="shared" si="26"/>
        <v>0.945386587204464</v>
      </c>
      <c r="P89" s="92">
        <f t="shared" si="26"/>
        <v>0.93346373643972158</v>
      </c>
      <c r="Q89" s="92">
        <f t="shared" si="26"/>
        <v>0.92001094376387005</v>
      </c>
      <c r="R89" s="92">
        <f t="shared" si="26"/>
        <v>0.90527874011509157</v>
      </c>
      <c r="S89" s="136">
        <f t="shared" si="26"/>
        <v>0.88947525145695883</v>
      </c>
      <c r="T89" s="136">
        <f t="shared" si="26"/>
        <v>0.87280001706984944</v>
      </c>
      <c r="U89" s="136">
        <f t="shared" si="26"/>
        <v>0.85625647913621095</v>
      </c>
      <c r="V89" s="136">
        <f t="shared" si="26"/>
        <v>0.83948122977853457</v>
      </c>
      <c r="W89" s="136">
        <f t="shared" si="26"/>
        <v>0.82240892455861092</v>
      </c>
      <c r="X89" s="141">
        <f t="shared" si="26"/>
        <v>0.80594880719669093</v>
      </c>
      <c r="Y89" s="141">
        <f t="shared" si="26"/>
        <v>0.7887401538241815</v>
      </c>
      <c r="Z89" s="141">
        <f t="shared" si="26"/>
        <v>0.77120276845075519</v>
      </c>
      <c r="AA89" s="141">
        <f t="shared" si="26"/>
        <v>0.7535640978010848</v>
      </c>
      <c r="AB89" s="141">
        <f t="shared" si="26"/>
        <v>0.73595533495124876</v>
      </c>
      <c r="AC89" s="141">
        <f t="shared" si="26"/>
        <v>0.71846528574965107</v>
      </c>
      <c r="AD89" s="141">
        <f t="shared" si="26"/>
        <v>0.70128451898396171</v>
      </c>
      <c r="AE89" s="141">
        <f t="shared" si="26"/>
        <v>0.68433241365578423</v>
      </c>
      <c r="AF89" s="141">
        <f t="shared" si="26"/>
        <v>0.66759061852095192</v>
      </c>
      <c r="AG89" s="141">
        <f t="shared" si="26"/>
        <v>0.65106793323716172</v>
      </c>
      <c r="AH89" s="141">
        <f t="shared" si="26"/>
        <v>0.6347868253888822</v>
      </c>
      <c r="AI89" s="141">
        <f t="shared" si="26"/>
        <v>0.61885183161188984</v>
      </c>
      <c r="AJ89" s="141">
        <f t="shared" si="26"/>
        <v>0.60323203654272062</v>
      </c>
      <c r="AK89" s="141">
        <f t="shared" si="26"/>
        <v>0.58792595586172258</v>
      </c>
      <c r="AL89" s="141">
        <f t="shared" si="26"/>
        <v>0.57294249455912238</v>
      </c>
      <c r="AM89" s="141">
        <f t="shared" si="26"/>
        <v>0.55828640311777511</v>
      </c>
    </row>
    <row r="90" spans="2:39" x14ac:dyDescent="0.25">
      <c r="C90" s="56" t="s">
        <v>34</v>
      </c>
      <c r="D90" s="3" t="s">
        <v>187</v>
      </c>
      <c r="E90" s="136">
        <f t="shared" si="26"/>
        <v>7.5360400972489787E-5</v>
      </c>
      <c r="F90" s="136">
        <f t="shared" si="26"/>
        <v>4.4555074628882868E-3</v>
      </c>
      <c r="G90" s="136">
        <f t="shared" si="26"/>
        <v>1.023249826112403E-2</v>
      </c>
      <c r="H90" s="136">
        <f t="shared" si="26"/>
        <v>1.3337112426613893E-2</v>
      </c>
      <c r="I90" s="136">
        <f t="shared" si="26"/>
        <v>1.6569756834262629E-2</v>
      </c>
      <c r="J90" s="135">
        <f t="shared" si="26"/>
        <v>2.0188972712887721E-2</v>
      </c>
      <c r="K90" s="92">
        <f t="shared" si="26"/>
        <v>2.4649616867313248E-2</v>
      </c>
      <c r="L90" s="92">
        <f t="shared" si="26"/>
        <v>3.0270837601131317E-2</v>
      </c>
      <c r="M90" s="92">
        <f t="shared" si="26"/>
        <v>3.6898265708740587E-2</v>
      </c>
      <c r="N90" s="136">
        <f t="shared" si="26"/>
        <v>4.4550069043792717E-2</v>
      </c>
      <c r="O90" s="135">
        <f t="shared" si="26"/>
        <v>5.4613412738565265E-2</v>
      </c>
      <c r="P90" s="92">
        <f t="shared" si="26"/>
        <v>6.65362632749852E-2</v>
      </c>
      <c r="Q90" s="92">
        <f t="shared" si="26"/>
        <v>7.9989056236129855E-2</v>
      </c>
      <c r="R90" s="92">
        <f t="shared" si="26"/>
        <v>9.4721260027356424E-2</v>
      </c>
      <c r="S90" s="136">
        <f t="shared" si="26"/>
        <v>0.11052474871368284</v>
      </c>
      <c r="T90" s="136">
        <f t="shared" si="26"/>
        <v>0.12719998273147637</v>
      </c>
      <c r="U90" s="136">
        <f t="shared" si="26"/>
        <v>0.14374352103422139</v>
      </c>
      <c r="V90" s="136">
        <f t="shared" si="26"/>
        <v>0.16051877013609142</v>
      </c>
      <c r="W90" s="136">
        <f t="shared" si="26"/>
        <v>0.17759107524174764</v>
      </c>
      <c r="X90" s="141">
        <f t="shared" si="26"/>
        <v>0.19405119294666182</v>
      </c>
      <c r="Y90" s="141">
        <f t="shared" si="26"/>
        <v>0.21125984617581847</v>
      </c>
      <c r="Z90" s="141">
        <f t="shared" si="26"/>
        <v>0.22879723154924481</v>
      </c>
      <c r="AA90" s="141">
        <f t="shared" si="26"/>
        <v>0.24643590222782102</v>
      </c>
      <c r="AB90" s="141">
        <f t="shared" si="26"/>
        <v>0.26404466496186135</v>
      </c>
      <c r="AC90" s="141">
        <f t="shared" si="26"/>
        <v>0.28153471427936566</v>
      </c>
      <c r="AD90" s="141">
        <f t="shared" si="26"/>
        <v>0.29871548130695658</v>
      </c>
      <c r="AE90" s="141">
        <f t="shared" si="26"/>
        <v>0.31566758663597355</v>
      </c>
      <c r="AF90" s="141">
        <f t="shared" si="26"/>
        <v>0.33240938147904803</v>
      </c>
      <c r="AG90" s="141">
        <f t="shared" si="26"/>
        <v>0.34893206676283833</v>
      </c>
      <c r="AH90" s="141">
        <f t="shared" si="26"/>
        <v>0.36521317490550897</v>
      </c>
      <c r="AI90" s="141">
        <f t="shared" si="26"/>
        <v>0.38114816838811022</v>
      </c>
      <c r="AJ90" s="141">
        <f t="shared" si="26"/>
        <v>0.39676796345727933</v>
      </c>
      <c r="AK90" s="141">
        <f t="shared" si="26"/>
        <v>0.41207404413827747</v>
      </c>
      <c r="AL90" s="141">
        <f t="shared" si="26"/>
        <v>0.42705750544087751</v>
      </c>
      <c r="AM90" s="141">
        <f t="shared" si="26"/>
        <v>0.44171359688222495</v>
      </c>
    </row>
    <row r="91" spans="2:39" x14ac:dyDescent="0.25">
      <c r="C91" s="56" t="s">
        <v>35</v>
      </c>
      <c r="D91" s="3" t="s">
        <v>212</v>
      </c>
      <c r="E91" s="136">
        <f t="shared" si="26"/>
        <v>7.0669503868701714E-7</v>
      </c>
      <c r="F91" s="136">
        <f t="shared" si="26"/>
        <v>1.2026535140887873E-5</v>
      </c>
      <c r="G91" s="136">
        <f t="shared" si="26"/>
        <v>1.4546908058514627E-5</v>
      </c>
      <c r="H91" s="136">
        <f t="shared" si="26"/>
        <v>1.5686276740307891E-5</v>
      </c>
      <c r="I91" s="136">
        <f t="shared" si="26"/>
        <v>1.7271960868501272E-5</v>
      </c>
      <c r="J91" s="135">
        <f t="shared" si="26"/>
        <v>1.8547516020235819E-5</v>
      </c>
      <c r="K91" s="92">
        <f t="shared" si="26"/>
        <v>2.0589696966686118E-5</v>
      </c>
      <c r="L91" s="92">
        <f t="shared" si="26"/>
        <v>2.3085092005102098E-5</v>
      </c>
      <c r="M91" s="92">
        <f t="shared" si="26"/>
        <v>2.5635651976935162E-5</v>
      </c>
      <c r="N91" s="136">
        <f t="shared" si="26"/>
        <v>2.8206618550242761E-5</v>
      </c>
      <c r="O91" s="135">
        <f t="shared" si="26"/>
        <v>3.1080827881291428E-5</v>
      </c>
      <c r="P91" s="92">
        <f t="shared" si="26"/>
        <v>3.3955531567205742E-5</v>
      </c>
      <c r="Q91" s="92">
        <f t="shared" si="26"/>
        <v>3.6705930560595975E-5</v>
      </c>
      <c r="R91" s="92">
        <f t="shared" si="26"/>
        <v>3.9274957765708211E-5</v>
      </c>
      <c r="S91" s="136">
        <f t="shared" si="26"/>
        <v>4.1642801673243379E-5</v>
      </c>
      <c r="T91" s="136">
        <f t="shared" si="26"/>
        <v>4.3797955712500832E-5</v>
      </c>
      <c r="U91" s="136">
        <f t="shared" si="26"/>
        <v>4.5649466453705247E-5</v>
      </c>
      <c r="V91" s="136">
        <f t="shared" si="26"/>
        <v>4.7287068703379855E-5</v>
      </c>
      <c r="W91" s="136">
        <f t="shared" si="26"/>
        <v>4.8752354150671507E-5</v>
      </c>
      <c r="X91" s="141">
        <f t="shared" si="26"/>
        <v>5.0003863860519829E-5</v>
      </c>
      <c r="Y91" s="141">
        <f t="shared" si="26"/>
        <v>5.117273894870411E-5</v>
      </c>
      <c r="Z91" s="141">
        <f t="shared" si="26"/>
        <v>5.224372913169272E-5</v>
      </c>
      <c r="AA91" s="141">
        <f t="shared" si="26"/>
        <v>5.3217503790727372E-5</v>
      </c>
      <c r="AB91" s="141">
        <f t="shared" si="26"/>
        <v>5.4101517204896454E-5</v>
      </c>
      <c r="AC91" s="141">
        <f t="shared" si="26"/>
        <v>5.4904629526066795E-5</v>
      </c>
      <c r="AD91" s="141">
        <f t="shared" si="26"/>
        <v>5.5664190876266101E-5</v>
      </c>
      <c r="AE91" s="141">
        <f t="shared" si="26"/>
        <v>5.6393239685404364E-5</v>
      </c>
      <c r="AF91" s="141">
        <f t="shared" si="26"/>
        <v>5.709991654103752E-5</v>
      </c>
      <c r="AG91" s="141">
        <f t="shared" si="26"/>
        <v>5.7790544758161717E-5</v>
      </c>
      <c r="AH91" s="141">
        <f t="shared" si="26"/>
        <v>5.847055140227871E-5</v>
      </c>
      <c r="AI91" s="141">
        <f t="shared" si="26"/>
        <v>5.9148176942710148E-5</v>
      </c>
      <c r="AJ91" s="141">
        <f t="shared" si="26"/>
        <v>5.9831492817481319E-5</v>
      </c>
      <c r="AK91" s="141">
        <f t="shared" si="26"/>
        <v>6.0525646547002583E-5</v>
      </c>
      <c r="AL91" s="141">
        <f t="shared" si="26"/>
        <v>6.1234461122162688E-5</v>
      </c>
      <c r="AM91" s="141">
        <f t="shared" si="26"/>
        <v>6.1961464926116552E-5</v>
      </c>
    </row>
    <row r="92" spans="2:39" x14ac:dyDescent="0.25">
      <c r="C92" s="82" t="s">
        <v>162</v>
      </c>
      <c r="D92" s="82" t="s">
        <v>45</v>
      </c>
      <c r="E92" s="83">
        <f>E44</f>
        <v>32001.800439999999</v>
      </c>
      <c r="F92" s="83">
        <f t="shared" ref="F92:AM92" si="27">F44</f>
        <v>35911.307350000003</v>
      </c>
      <c r="G92" s="83">
        <f t="shared" si="27"/>
        <v>36708.886160000002</v>
      </c>
      <c r="H92" s="83">
        <f t="shared" si="27"/>
        <v>37113.743849999999</v>
      </c>
      <c r="I92" s="83">
        <f t="shared" si="27"/>
        <v>37131.568359999997</v>
      </c>
      <c r="J92" s="83">
        <f t="shared" si="27"/>
        <v>36957.76122</v>
      </c>
      <c r="K92" s="83">
        <f t="shared" si="27"/>
        <v>36576.76827</v>
      </c>
      <c r="L92" s="83">
        <f t="shared" si="27"/>
        <v>36150.619630000001</v>
      </c>
      <c r="M92" s="83">
        <f t="shared" si="27"/>
        <v>35720.893859999996</v>
      </c>
      <c r="N92" s="83">
        <f t="shared" si="27"/>
        <v>35281.231</v>
      </c>
      <c r="O92" s="83">
        <f t="shared" si="27"/>
        <v>35105.703560000002</v>
      </c>
      <c r="P92" s="83">
        <f t="shared" si="27"/>
        <v>35051.644549999997</v>
      </c>
      <c r="Q92" s="83">
        <f t="shared" si="27"/>
        <v>35059.455280000002</v>
      </c>
      <c r="R92" s="83">
        <f t="shared" si="27"/>
        <v>35100.564899999998</v>
      </c>
      <c r="S92" s="83">
        <f t="shared" si="27"/>
        <v>35161.400150000001</v>
      </c>
      <c r="T92" s="83">
        <f t="shared" si="27"/>
        <v>35233.585310000002</v>
      </c>
      <c r="U92" s="83">
        <f t="shared" si="27"/>
        <v>35204.567410000003</v>
      </c>
      <c r="V92" s="83">
        <f t="shared" si="27"/>
        <v>35139.543570000002</v>
      </c>
      <c r="W92" s="83">
        <f t="shared" si="27"/>
        <v>35062.863010000001</v>
      </c>
      <c r="X92" s="83">
        <f t="shared" si="27"/>
        <v>34878.976430000002</v>
      </c>
      <c r="Y92" s="83">
        <f t="shared" si="27"/>
        <v>34760.48659</v>
      </c>
      <c r="Z92" s="83">
        <f t="shared" si="27"/>
        <v>34671.064969999999</v>
      </c>
      <c r="AA92" s="83">
        <f t="shared" si="27"/>
        <v>34595.121789999997</v>
      </c>
      <c r="AB92" s="83">
        <f t="shared" si="27"/>
        <v>34526.488230000003</v>
      </c>
      <c r="AC92" s="83">
        <f t="shared" si="27"/>
        <v>34462.440150000002</v>
      </c>
      <c r="AD92" s="83">
        <f t="shared" si="27"/>
        <v>34373.915489999999</v>
      </c>
      <c r="AE92" s="83">
        <f t="shared" si="27"/>
        <v>34275.020299999996</v>
      </c>
      <c r="AF92" s="83">
        <f t="shared" si="27"/>
        <v>34172.6031</v>
      </c>
      <c r="AG92" s="83">
        <f t="shared" si="27"/>
        <v>34069.99308</v>
      </c>
      <c r="AH92" s="83">
        <f t="shared" si="27"/>
        <v>33968.406049999998</v>
      </c>
      <c r="AI92" s="83">
        <f t="shared" si="27"/>
        <v>33857.80762</v>
      </c>
      <c r="AJ92" s="83">
        <f t="shared" si="27"/>
        <v>33744.403740000002</v>
      </c>
      <c r="AK92" s="83">
        <f t="shared" si="27"/>
        <v>33630.640019999999</v>
      </c>
      <c r="AL92" s="83">
        <f t="shared" si="27"/>
        <v>33517.341500000002</v>
      </c>
      <c r="AM92" s="83">
        <f t="shared" si="27"/>
        <v>33405.596259999998</v>
      </c>
    </row>
    <row r="93" spans="2:39" x14ac:dyDescent="0.25">
      <c r="C93" s="84" t="s">
        <v>118</v>
      </c>
      <c r="D93" s="3" t="s">
        <v>187</v>
      </c>
      <c r="E93" s="153">
        <f t="shared" ref="E93:AM100" si="28">E50/E$49</f>
        <v>7.5360400972489787E-5</v>
      </c>
      <c r="F93" s="153">
        <f t="shared" si="28"/>
        <v>4.4555074628882868E-3</v>
      </c>
      <c r="G93" s="153">
        <f t="shared" si="28"/>
        <v>1.023249826112403E-2</v>
      </c>
      <c r="H93" s="153">
        <f t="shared" si="28"/>
        <v>1.3337112426613893E-2</v>
      </c>
      <c r="I93" s="153">
        <f t="shared" si="28"/>
        <v>1.6569756834262629E-2</v>
      </c>
      <c r="J93" s="152">
        <f t="shared" si="28"/>
        <v>2.0188972712887721E-2</v>
      </c>
      <c r="K93" s="95">
        <f t="shared" si="28"/>
        <v>2.4649616867313248E-2</v>
      </c>
      <c r="L93" s="95">
        <f t="shared" si="28"/>
        <v>3.0270837601131317E-2</v>
      </c>
      <c r="M93" s="95">
        <f t="shared" si="28"/>
        <v>3.6898265708740587E-2</v>
      </c>
      <c r="N93" s="153">
        <f t="shared" si="28"/>
        <v>4.4550069043792717E-2</v>
      </c>
      <c r="O93" s="152">
        <f t="shared" si="28"/>
        <v>5.4613412738565265E-2</v>
      </c>
      <c r="P93" s="95">
        <f t="shared" si="28"/>
        <v>6.65362632749852E-2</v>
      </c>
      <c r="Q93" s="95">
        <f t="shared" si="28"/>
        <v>7.9989056236129855E-2</v>
      </c>
      <c r="R93" s="95">
        <f t="shared" si="28"/>
        <v>9.4721260027356424E-2</v>
      </c>
      <c r="S93" s="153">
        <f t="shared" si="28"/>
        <v>0.11052474871368284</v>
      </c>
      <c r="T93" s="153">
        <f t="shared" si="28"/>
        <v>0.12719998273147637</v>
      </c>
      <c r="U93" s="153">
        <f t="shared" si="28"/>
        <v>0.14374352103422139</v>
      </c>
      <c r="V93" s="153">
        <f t="shared" si="28"/>
        <v>0.16051877013609142</v>
      </c>
      <c r="W93" s="153">
        <f t="shared" si="28"/>
        <v>0.17759107524174764</v>
      </c>
      <c r="X93" s="145">
        <f t="shared" si="28"/>
        <v>0.19405119294666182</v>
      </c>
      <c r="Y93" s="145">
        <f t="shared" si="28"/>
        <v>0.21125984617581847</v>
      </c>
      <c r="Z93" s="145">
        <f t="shared" si="28"/>
        <v>0.22879723154924481</v>
      </c>
      <c r="AA93" s="145">
        <f t="shared" si="28"/>
        <v>0.24643590222782102</v>
      </c>
      <c r="AB93" s="145">
        <f t="shared" si="28"/>
        <v>0.26404466496186135</v>
      </c>
      <c r="AC93" s="145">
        <f t="shared" si="28"/>
        <v>0.28153471427936566</v>
      </c>
      <c r="AD93" s="145">
        <f t="shared" si="28"/>
        <v>0.29871548130695658</v>
      </c>
      <c r="AE93" s="145">
        <f t="shared" si="28"/>
        <v>0.31566758663597355</v>
      </c>
      <c r="AF93" s="145">
        <f t="shared" si="28"/>
        <v>0.33240938147904803</v>
      </c>
      <c r="AG93" s="145">
        <f t="shared" si="28"/>
        <v>0.34893206676283833</v>
      </c>
      <c r="AH93" s="145">
        <f t="shared" si="28"/>
        <v>0.36521317490550897</v>
      </c>
      <c r="AI93" s="145">
        <f t="shared" si="28"/>
        <v>0.38114816838811022</v>
      </c>
      <c r="AJ93" s="145">
        <f t="shared" si="28"/>
        <v>0.39676796345727933</v>
      </c>
      <c r="AK93" s="145">
        <f t="shared" si="28"/>
        <v>0.41207404413827747</v>
      </c>
      <c r="AL93" s="145">
        <f t="shared" si="28"/>
        <v>0.42705750544087751</v>
      </c>
      <c r="AM93" s="145">
        <f t="shared" si="28"/>
        <v>0.44171359688222495</v>
      </c>
    </row>
    <row r="94" spans="2:39" x14ac:dyDescent="0.25">
      <c r="C94" s="86" t="s">
        <v>27</v>
      </c>
      <c r="D94" s="87" t="s">
        <v>213</v>
      </c>
      <c r="E94" s="136">
        <f t="shared" si="28"/>
        <v>2.2444105679199093E-7</v>
      </c>
      <c r="F94" s="136">
        <f t="shared" si="28"/>
        <v>6.2992349873333128E-5</v>
      </c>
      <c r="G94" s="136">
        <f t="shared" si="28"/>
        <v>1.4679299054493568E-4</v>
      </c>
      <c r="H94" s="136">
        <f t="shared" si="28"/>
        <v>1.9560500779282065E-4</v>
      </c>
      <c r="I94" s="136">
        <f t="shared" si="28"/>
        <v>2.5295435789128085E-4</v>
      </c>
      <c r="J94" s="135">
        <f t="shared" si="28"/>
        <v>3.2509430072019929E-4</v>
      </c>
      <c r="K94" s="92">
        <f t="shared" si="28"/>
        <v>4.769603181238078E-4</v>
      </c>
      <c r="L94" s="92">
        <f t="shared" si="28"/>
        <v>7.1852152870000474E-4</v>
      </c>
      <c r="M94" s="92">
        <f t="shared" si="28"/>
        <v>1.0181274539919926E-3</v>
      </c>
      <c r="N94" s="136">
        <f t="shared" si="28"/>
        <v>1.383339369592858E-3</v>
      </c>
      <c r="O94" s="135">
        <f t="shared" si="28"/>
        <v>1.8909662524365029E-3</v>
      </c>
      <c r="P94" s="92">
        <f t="shared" si="28"/>
        <v>2.5261715125431969E-3</v>
      </c>
      <c r="Q94" s="92">
        <f t="shared" si="28"/>
        <v>3.2823370979653166E-3</v>
      </c>
      <c r="R94" s="92">
        <f t="shared" si="28"/>
        <v>4.155074042697245E-3</v>
      </c>
      <c r="S94" s="136">
        <f t="shared" si="28"/>
        <v>5.1408454108446524E-3</v>
      </c>
      <c r="T94" s="136">
        <f t="shared" si="28"/>
        <v>6.2303921093632237E-3</v>
      </c>
      <c r="U94" s="136">
        <f t="shared" si="28"/>
        <v>7.3593300972193366E-3</v>
      </c>
      <c r="V94" s="136">
        <f t="shared" si="28"/>
        <v>8.5532890659569833E-3</v>
      </c>
      <c r="W94" s="136">
        <f t="shared" si="28"/>
        <v>9.819562715166881E-3</v>
      </c>
      <c r="X94" s="141">
        <f t="shared" si="28"/>
        <v>1.1090889624480875E-2</v>
      </c>
      <c r="Y94" s="141">
        <f t="shared" si="28"/>
        <v>1.2474914448543683E-2</v>
      </c>
      <c r="Z94" s="141">
        <f t="shared" si="28"/>
        <v>1.3943125018464064E-2</v>
      </c>
      <c r="AA94" s="141">
        <f t="shared" si="28"/>
        <v>1.5480146112819915E-2</v>
      </c>
      <c r="AB94" s="141">
        <f t="shared" si="28"/>
        <v>1.7077408596327434E-2</v>
      </c>
      <c r="AC94" s="141">
        <f t="shared" si="28"/>
        <v>1.8729237735070826E-2</v>
      </c>
      <c r="AD94" s="141">
        <f t="shared" si="28"/>
        <v>2.0443450301855619E-2</v>
      </c>
      <c r="AE94" s="141">
        <f t="shared" si="28"/>
        <v>2.2229689611591566E-2</v>
      </c>
      <c r="AF94" s="141">
        <f t="shared" si="28"/>
        <v>2.4092241664785553E-2</v>
      </c>
      <c r="AG94" s="141">
        <f t="shared" si="28"/>
        <v>2.6032797054504127E-2</v>
      </c>
      <c r="AH94" s="141">
        <f t="shared" si="28"/>
        <v>2.8051445496071491E-2</v>
      </c>
      <c r="AI94" s="141">
        <f t="shared" si="28"/>
        <v>3.0137336842721418E-2</v>
      </c>
      <c r="AJ94" s="141">
        <f t="shared" si="28"/>
        <v>3.2296345059081494E-2</v>
      </c>
      <c r="AK94" s="141">
        <f t="shared" si="28"/>
        <v>3.4530845155173476E-2</v>
      </c>
      <c r="AL94" s="141">
        <f t="shared" si="28"/>
        <v>3.6841756587407147E-2</v>
      </c>
      <c r="AM94" s="141">
        <f t="shared" si="28"/>
        <v>3.9230590401681399E-2</v>
      </c>
    </row>
    <row r="95" spans="2:39" x14ac:dyDescent="0.25">
      <c r="C95" s="56" t="s">
        <v>28</v>
      </c>
      <c r="D95" s="78" t="s">
        <v>214</v>
      </c>
      <c r="E95" s="136">
        <f t="shared" si="28"/>
        <v>5.1448795922808401E-7</v>
      </c>
      <c r="F95" s="136">
        <f t="shared" si="28"/>
        <v>6.3751209659037927E-5</v>
      </c>
      <c r="G95" s="136">
        <f t="shared" si="28"/>
        <v>1.4784426915992268E-4</v>
      </c>
      <c r="H95" s="136">
        <f t="shared" si="28"/>
        <v>1.9553524317919224E-4</v>
      </c>
      <c r="I95" s="136">
        <f t="shared" si="28"/>
        <v>2.4943258165677977E-4</v>
      </c>
      <c r="J95" s="135">
        <f t="shared" si="28"/>
        <v>3.1489061609343876E-4</v>
      </c>
      <c r="K95" s="92">
        <f t="shared" si="28"/>
        <v>4.3500541744280241E-4</v>
      </c>
      <c r="L95" s="92">
        <f t="shared" si="28"/>
        <v>6.1632101657008306E-4</v>
      </c>
      <c r="M95" s="92">
        <f t="shared" si="28"/>
        <v>8.3855886074402964E-4</v>
      </c>
      <c r="N95" s="136">
        <f t="shared" si="28"/>
        <v>1.1060787530344392E-3</v>
      </c>
      <c r="O95" s="135">
        <f t="shared" si="28"/>
        <v>1.47320450853827E-3</v>
      </c>
      <c r="P95" s="92">
        <f t="shared" si="28"/>
        <v>1.9268369469414811E-3</v>
      </c>
      <c r="Q95" s="92">
        <f t="shared" si="28"/>
        <v>2.4601875551444677E-3</v>
      </c>
      <c r="R95" s="92">
        <f t="shared" si="28"/>
        <v>3.0682665736812688E-3</v>
      </c>
      <c r="S95" s="136">
        <f t="shared" si="28"/>
        <v>3.7468236116302667E-3</v>
      </c>
      <c r="T95" s="136">
        <f t="shared" si="28"/>
        <v>4.488574367568385E-3</v>
      </c>
      <c r="U95" s="136">
        <f t="shared" si="28"/>
        <v>5.2491391656046479E-3</v>
      </c>
      <c r="V95" s="136">
        <f t="shared" si="28"/>
        <v>6.0453043072921167E-3</v>
      </c>
      <c r="W95" s="136">
        <f t="shared" si="28"/>
        <v>6.8811541895819651E-3</v>
      </c>
      <c r="X95" s="141">
        <f t="shared" si="28"/>
        <v>7.7119095378224093E-3</v>
      </c>
      <c r="Y95" s="141">
        <f t="shared" si="28"/>
        <v>8.6071225477629305E-3</v>
      </c>
      <c r="Z95" s="141">
        <f t="shared" si="28"/>
        <v>9.5470971424273503E-3</v>
      </c>
      <c r="AA95" s="141">
        <f t="shared" si="28"/>
        <v>1.0520968066232091E-2</v>
      </c>
      <c r="AB95" s="141">
        <f t="shared" si="28"/>
        <v>1.1522389724371918E-2</v>
      </c>
      <c r="AC95" s="141">
        <f t="shared" si="28"/>
        <v>1.2546940687251363E-2</v>
      </c>
      <c r="AD95" s="141">
        <f t="shared" si="28"/>
        <v>1.3594642345471131E-2</v>
      </c>
      <c r="AE95" s="141">
        <f t="shared" si="28"/>
        <v>1.4670172195346593E-2</v>
      </c>
      <c r="AF95" s="141">
        <f t="shared" si="28"/>
        <v>1.5774715143079047E-2</v>
      </c>
      <c r="AG95" s="141">
        <f t="shared" si="28"/>
        <v>1.6907763067265054E-2</v>
      </c>
      <c r="AH95" s="141">
        <f t="shared" si="28"/>
        <v>1.806778010415358E-2</v>
      </c>
      <c r="AI95" s="141">
        <f t="shared" si="28"/>
        <v>1.924697918169576E-2</v>
      </c>
      <c r="AJ95" s="141">
        <f t="shared" si="28"/>
        <v>2.0447103395758507E-2</v>
      </c>
      <c r="AK95" s="141">
        <f t="shared" si="28"/>
        <v>2.166775813563598E-2</v>
      </c>
      <c r="AL95" s="141">
        <f t="shared" si="28"/>
        <v>2.2907637767154057E-2</v>
      </c>
      <c r="AM95" s="141">
        <f t="shared" si="28"/>
        <v>2.416565078248958E-2</v>
      </c>
    </row>
    <row r="96" spans="2:39" x14ac:dyDescent="0.25">
      <c r="C96" s="56" t="s">
        <v>29</v>
      </c>
      <c r="D96" s="78" t="s">
        <v>215</v>
      </c>
      <c r="E96" s="136">
        <f t="shared" si="28"/>
        <v>2.1062929920576682E-6</v>
      </c>
      <c r="F96" s="136">
        <f t="shared" si="28"/>
        <v>1.369903916071159E-4</v>
      </c>
      <c r="G96" s="136">
        <f t="shared" si="28"/>
        <v>3.1515722486307113E-4</v>
      </c>
      <c r="H96" s="136">
        <f t="shared" si="28"/>
        <v>4.1176961105744117E-4</v>
      </c>
      <c r="I96" s="136">
        <f t="shared" si="28"/>
        <v>5.1372263339538626E-4</v>
      </c>
      <c r="J96" s="135">
        <f t="shared" si="28"/>
        <v>6.294475959060812E-4</v>
      </c>
      <c r="K96" s="92">
        <f t="shared" si="28"/>
        <v>7.8260783398620361E-4</v>
      </c>
      <c r="L96" s="92">
        <f t="shared" si="28"/>
        <v>9.8149364058355425E-4</v>
      </c>
      <c r="M96" s="92">
        <f t="shared" si="28"/>
        <v>1.2171023894417183E-3</v>
      </c>
      <c r="N96" s="136">
        <f t="shared" si="28"/>
        <v>1.4904272367934101E-3</v>
      </c>
      <c r="O96" s="135">
        <f t="shared" si="28"/>
        <v>1.8514496289445677E-3</v>
      </c>
      <c r="P96" s="92">
        <f t="shared" si="28"/>
        <v>2.2807241422285848E-3</v>
      </c>
      <c r="Q96" s="92">
        <f t="shared" si="28"/>
        <v>2.7664265116328982E-3</v>
      </c>
      <c r="R96" s="92">
        <f t="shared" si="28"/>
        <v>3.2993179947368883E-3</v>
      </c>
      <c r="S96" s="136">
        <f t="shared" si="28"/>
        <v>3.8714814603308676E-3</v>
      </c>
      <c r="T96" s="136">
        <f t="shared" si="28"/>
        <v>4.4751165404461075E-3</v>
      </c>
      <c r="U96" s="136">
        <f t="shared" si="28"/>
        <v>5.0733630474682767E-3</v>
      </c>
      <c r="V96" s="136">
        <f t="shared" si="28"/>
        <v>5.6788423475814653E-3</v>
      </c>
      <c r="W96" s="136">
        <f t="shared" si="28"/>
        <v>6.2933346896705674E-3</v>
      </c>
      <c r="X96" s="141">
        <f t="shared" si="28"/>
        <v>6.8836022491041886E-3</v>
      </c>
      <c r="Y96" s="141">
        <f t="shared" si="28"/>
        <v>7.4977922712675124E-3</v>
      </c>
      <c r="Z96" s="141">
        <f t="shared" si="28"/>
        <v>8.1200676426755863E-3</v>
      </c>
      <c r="AA96" s="141">
        <f t="shared" si="28"/>
        <v>8.7415296421189444E-3</v>
      </c>
      <c r="AB96" s="141">
        <f t="shared" si="28"/>
        <v>9.3567265355211579E-3</v>
      </c>
      <c r="AC96" s="141">
        <f t="shared" si="28"/>
        <v>9.9617128649550947E-3</v>
      </c>
      <c r="AD96" s="141">
        <f t="shared" si="28"/>
        <v>1.0546687118186081E-2</v>
      </c>
      <c r="AE96" s="141">
        <f t="shared" si="28"/>
        <v>1.1112966401364905E-2</v>
      </c>
      <c r="AF96" s="141">
        <f t="shared" si="28"/>
        <v>1.1659578175360015E-2</v>
      </c>
      <c r="AG96" s="141">
        <f t="shared" si="28"/>
        <v>1.218452555670434E-2</v>
      </c>
      <c r="AH96" s="141">
        <f t="shared" si="28"/>
        <v>1.2685288095818674E-2</v>
      </c>
      <c r="AI96" s="141">
        <f t="shared" si="28"/>
        <v>1.3156856858530405E-2</v>
      </c>
      <c r="AJ96" s="141">
        <f t="shared" si="28"/>
        <v>1.3598321450145143E-2</v>
      </c>
      <c r="AK96" s="141">
        <f t="shared" si="28"/>
        <v>1.4007757563336434E-2</v>
      </c>
      <c r="AL96" s="141">
        <f t="shared" si="28"/>
        <v>1.4382867892431147E-2</v>
      </c>
      <c r="AM96" s="141">
        <f t="shared" si="28"/>
        <v>1.4721385404183173E-2</v>
      </c>
    </row>
    <row r="97" spans="3:40" x14ac:dyDescent="0.25">
      <c r="C97" s="56" t="s">
        <v>30</v>
      </c>
      <c r="D97" s="78" t="s">
        <v>216</v>
      </c>
      <c r="E97" s="136">
        <f t="shared" si="28"/>
        <v>4.9480620659729355E-5</v>
      </c>
      <c r="F97" s="136">
        <f t="shared" si="28"/>
        <v>2.9099998499497676E-3</v>
      </c>
      <c r="G97" s="136">
        <f t="shared" si="28"/>
        <v>6.6823323739877809E-3</v>
      </c>
      <c r="H97" s="136">
        <f t="shared" si="28"/>
        <v>8.7076479216472245E-3</v>
      </c>
      <c r="I97" s="136">
        <f t="shared" si="28"/>
        <v>1.0813033872076392E-2</v>
      </c>
      <c r="J97" s="135">
        <f t="shared" si="28"/>
        <v>1.3165969580881447E-2</v>
      </c>
      <c r="K97" s="92">
        <f t="shared" si="28"/>
        <v>1.6031799790823892E-2</v>
      </c>
      <c r="L97" s="92">
        <f t="shared" si="28"/>
        <v>1.9615342211493927E-2</v>
      </c>
      <c r="M97" s="92">
        <f t="shared" si="28"/>
        <v>2.3831955284671032E-2</v>
      </c>
      <c r="N97" s="136">
        <f t="shared" si="28"/>
        <v>2.8689353582929122E-2</v>
      </c>
      <c r="O97" s="135">
        <f t="shared" si="28"/>
        <v>3.5062049672249893E-2</v>
      </c>
      <c r="P97" s="92">
        <f t="shared" si="28"/>
        <v>4.2592995255054306E-2</v>
      </c>
      <c r="Q97" s="92">
        <f t="shared" si="28"/>
        <v>5.1067709943039365E-2</v>
      </c>
      <c r="R97" s="92">
        <f t="shared" si="28"/>
        <v>6.0322748879748082E-2</v>
      </c>
      <c r="S97" s="136">
        <f t="shared" si="28"/>
        <v>7.022224639709064E-2</v>
      </c>
      <c r="T97" s="136">
        <f t="shared" si="28"/>
        <v>8.0639308262324544E-2</v>
      </c>
      <c r="U97" s="136">
        <f t="shared" si="28"/>
        <v>9.094635331580686E-2</v>
      </c>
      <c r="V97" s="136">
        <f t="shared" si="28"/>
        <v>0.10136927472902858</v>
      </c>
      <c r="W97" s="136">
        <f t="shared" si="28"/>
        <v>0.11194711093274183</v>
      </c>
      <c r="X97" s="141">
        <f t="shared" si="28"/>
        <v>0.12211637384337085</v>
      </c>
      <c r="Y97" s="141">
        <f t="shared" si="28"/>
        <v>0.13271623612217104</v>
      </c>
      <c r="Z97" s="141">
        <f t="shared" si="28"/>
        <v>0.14348504980462964</v>
      </c>
      <c r="AA97" s="141">
        <f t="shared" si="28"/>
        <v>0.1542810106407202</v>
      </c>
      <c r="AB97" s="141">
        <f t="shared" si="28"/>
        <v>0.16502215177648258</v>
      </c>
      <c r="AC97" s="141">
        <f t="shared" si="28"/>
        <v>0.17565292111214592</v>
      </c>
      <c r="AD97" s="141">
        <f t="shared" si="28"/>
        <v>0.18604251781733813</v>
      </c>
      <c r="AE97" s="141">
        <f t="shared" si="28"/>
        <v>0.196238795429685</v>
      </c>
      <c r="AF97" s="141">
        <f t="shared" si="28"/>
        <v>0.20625147687388204</v>
      </c>
      <c r="AG97" s="141">
        <f t="shared" si="28"/>
        <v>0.21607382472060074</v>
      </c>
      <c r="AH97" s="141">
        <f t="shared" si="28"/>
        <v>0.2256910007704056</v>
      </c>
      <c r="AI97" s="141">
        <f t="shared" si="28"/>
        <v>0.23504015960853877</v>
      </c>
      <c r="AJ97" s="141">
        <f t="shared" si="28"/>
        <v>0.24413853981466144</v>
      </c>
      <c r="AK97" s="141">
        <f t="shared" si="28"/>
        <v>0.25298594323332152</v>
      </c>
      <c r="AL97" s="141">
        <f t="shared" si="28"/>
        <v>0.2615761697269457</v>
      </c>
      <c r="AM97" s="141">
        <f t="shared" si="28"/>
        <v>0.26990547161094142</v>
      </c>
    </row>
    <row r="98" spans="3:40" x14ac:dyDescent="0.25">
      <c r="C98" s="56" t="s">
        <v>31</v>
      </c>
      <c r="D98" s="78" t="s">
        <v>217</v>
      </c>
      <c r="E98" s="136">
        <f t="shared" si="28"/>
        <v>1.950220135801834E-5</v>
      </c>
      <c r="F98" s="136">
        <f t="shared" si="28"/>
        <v>1.1199332387992272E-3</v>
      </c>
      <c r="G98" s="136">
        <f t="shared" si="28"/>
        <v>2.5705804539725647E-3</v>
      </c>
      <c r="H98" s="136">
        <f t="shared" si="28"/>
        <v>3.3473368357043293E-3</v>
      </c>
      <c r="I98" s="136">
        <f t="shared" si="28"/>
        <v>4.1512138621660963E-3</v>
      </c>
      <c r="J98" s="135">
        <f t="shared" si="28"/>
        <v>5.0452434115271878E-3</v>
      </c>
      <c r="K98" s="92">
        <f t="shared" si="28"/>
        <v>6.0996572429005361E-3</v>
      </c>
      <c r="L98" s="92">
        <f t="shared" si="28"/>
        <v>7.390800761773831E-3</v>
      </c>
      <c r="M98" s="92">
        <f t="shared" si="28"/>
        <v>8.9020737315894279E-3</v>
      </c>
      <c r="N98" s="136">
        <f t="shared" si="28"/>
        <v>1.0632679695898366E-2</v>
      </c>
      <c r="O98" s="135">
        <f t="shared" si="28"/>
        <v>1.2888627573769667E-2</v>
      </c>
      <c r="P98" s="92">
        <f t="shared" si="28"/>
        <v>1.553675714196982E-2</v>
      </c>
      <c r="Q98" s="92">
        <f t="shared" si="28"/>
        <v>1.8496078191206852E-2</v>
      </c>
      <c r="R98" s="92">
        <f t="shared" si="28"/>
        <v>2.1704693328169204E-2</v>
      </c>
      <c r="S98" s="136">
        <f t="shared" si="28"/>
        <v>2.5111238873688595E-2</v>
      </c>
      <c r="T98" s="136">
        <f t="shared" si="28"/>
        <v>2.8670746848839496E-2</v>
      </c>
      <c r="U98" s="136">
        <f t="shared" si="28"/>
        <v>3.2168490719142163E-2</v>
      </c>
      <c r="V98" s="136">
        <f t="shared" si="28"/>
        <v>3.5681031897933667E-2</v>
      </c>
      <c r="W98" s="136">
        <f t="shared" si="28"/>
        <v>3.9220548065564256E-2</v>
      </c>
      <c r="X98" s="141">
        <f t="shared" si="28"/>
        <v>4.2598746525200133E-2</v>
      </c>
      <c r="Y98" s="141">
        <f t="shared" si="28"/>
        <v>4.609353902027756E-2</v>
      </c>
      <c r="Z98" s="141">
        <f t="shared" si="28"/>
        <v>4.9616547472322997E-2</v>
      </c>
      <c r="AA98" s="141">
        <f t="shared" si="28"/>
        <v>5.3120088264328673E-2</v>
      </c>
      <c r="AB98" s="141">
        <f t="shared" si="28"/>
        <v>5.6576704441742169E-2</v>
      </c>
      <c r="AC98" s="141">
        <f t="shared" si="28"/>
        <v>5.9967941329888669E-2</v>
      </c>
      <c r="AD98" s="141">
        <f t="shared" si="28"/>
        <v>6.3240964726069979E-2</v>
      </c>
      <c r="AE98" s="141">
        <f t="shared" si="28"/>
        <v>6.6411229142291722E-2</v>
      </c>
      <c r="AF98" s="141">
        <f t="shared" si="28"/>
        <v>6.9481909354455945E-2</v>
      </c>
      <c r="AG98" s="141">
        <f t="shared" si="28"/>
        <v>7.2451073741163205E-2</v>
      </c>
      <c r="AH98" s="141">
        <f t="shared" si="28"/>
        <v>7.5314476700327843E-2</v>
      </c>
      <c r="AI98" s="141">
        <f t="shared" si="28"/>
        <v>7.8054030983356393E-2</v>
      </c>
      <c r="AJ98" s="141">
        <f t="shared" si="28"/>
        <v>8.0675659376756845E-2</v>
      </c>
      <c r="AK98" s="141">
        <f t="shared" si="28"/>
        <v>8.3180179691388467E-2</v>
      </c>
      <c r="AL98" s="141">
        <f t="shared" si="28"/>
        <v>8.5566839661194494E-2</v>
      </c>
      <c r="AM98" s="141">
        <f t="shared" si="28"/>
        <v>8.7835744560962367E-2</v>
      </c>
    </row>
    <row r="99" spans="3:40" x14ac:dyDescent="0.25">
      <c r="C99" s="56" t="s">
        <v>32</v>
      </c>
      <c r="D99" s="78" t="s">
        <v>218</v>
      </c>
      <c r="E99" s="136">
        <f t="shared" si="28"/>
        <v>2.6587632861321598E-7</v>
      </c>
      <c r="F99" s="136">
        <f t="shared" si="28"/>
        <v>3.3734737590944312E-7</v>
      </c>
      <c r="G99" s="136">
        <f t="shared" si="28"/>
        <v>2.8145979300397271E-7</v>
      </c>
      <c r="H99" s="136">
        <f t="shared" si="28"/>
        <v>2.6446999741310117E-7</v>
      </c>
      <c r="I99" s="136">
        <f t="shared" si="28"/>
        <v>2.5112588995958045E-7</v>
      </c>
      <c r="J99" s="135">
        <f t="shared" si="28"/>
        <v>2.3969155483385097E-7</v>
      </c>
      <c r="K99" s="92">
        <f t="shared" si="28"/>
        <v>2.2873334074355607E-7</v>
      </c>
      <c r="L99" s="92">
        <f t="shared" si="28"/>
        <v>2.178161710806615E-7</v>
      </c>
      <c r="M99" s="92">
        <f t="shared" si="28"/>
        <v>2.074696663259815E-7</v>
      </c>
      <c r="N99" s="136">
        <f t="shared" si="28"/>
        <v>1.9769890228603418E-7</v>
      </c>
      <c r="O99" s="135">
        <f t="shared" si="28"/>
        <v>1.8699989728962433E-7</v>
      </c>
      <c r="P99" s="92">
        <f t="shared" si="28"/>
        <v>1.7627134216731069E-7</v>
      </c>
      <c r="Q99" s="92">
        <f t="shared" si="28"/>
        <v>1.6586547918550548E-7</v>
      </c>
      <c r="R99" s="92">
        <f t="shared" si="28"/>
        <v>1.559258523500287E-7</v>
      </c>
      <c r="S99" s="136">
        <f t="shared" si="28"/>
        <v>1.464998344214117E-7</v>
      </c>
      <c r="T99" s="136">
        <f t="shared" si="28"/>
        <v>1.3759970940635447E-7</v>
      </c>
      <c r="U99" s="136">
        <f t="shared" si="28"/>
        <v>1.2961235588720444E-7</v>
      </c>
      <c r="V99" s="136">
        <f t="shared" si="28"/>
        <v>1.2221383215877668E-7</v>
      </c>
      <c r="W99" s="136">
        <f t="shared" si="28"/>
        <v>1.1527633607236341E-7</v>
      </c>
      <c r="X99" s="141">
        <f t="shared" si="28"/>
        <v>1.0906737695226568E-7</v>
      </c>
      <c r="Y99" s="141">
        <f t="shared" si="28"/>
        <v>1.0300156301695776E-7</v>
      </c>
      <c r="Z99" s="141">
        <f t="shared" si="28"/>
        <v>9.7192676455591446E-8</v>
      </c>
      <c r="AA99" s="141">
        <f t="shared" si="28"/>
        <v>9.1676266938790285E-8</v>
      </c>
      <c r="AB99" s="141">
        <f t="shared" si="28"/>
        <v>8.6455064300641728E-8</v>
      </c>
      <c r="AC99" s="141">
        <f t="shared" si="28"/>
        <v>8.1520696670691198E-8</v>
      </c>
      <c r="AD99" s="141">
        <f t="shared" si="28"/>
        <v>7.6894507719638318E-8</v>
      </c>
      <c r="AE99" s="141">
        <f t="shared" si="28"/>
        <v>7.2526114594307049E-8</v>
      </c>
      <c r="AF99" s="141">
        <f t="shared" si="28"/>
        <v>6.8387582390526164E-8</v>
      </c>
      <c r="AG99" s="141">
        <f t="shared" si="28"/>
        <v>6.4461406694245211E-8</v>
      </c>
      <c r="AH99" s="141">
        <f t="shared" si="28"/>
        <v>6.0735751538156142E-8</v>
      </c>
      <c r="AI99" s="141">
        <f t="shared" si="28"/>
        <v>5.7218651359328624E-8</v>
      </c>
      <c r="AJ99" s="141">
        <f t="shared" si="28"/>
        <v>5.3888800762671294E-8</v>
      </c>
      <c r="AK99" s="141">
        <f t="shared" si="28"/>
        <v>5.0733370788820337E-8</v>
      </c>
      <c r="AL99" s="141">
        <f t="shared" si="28"/>
        <v>4.7743071746904506E-8</v>
      </c>
      <c r="AM99" s="141">
        <f t="shared" si="28"/>
        <v>4.4908853544289354E-8</v>
      </c>
    </row>
    <row r="100" spans="3:40" x14ac:dyDescent="0.25">
      <c r="C100" s="56" t="s">
        <v>33</v>
      </c>
      <c r="D100" s="78" t="s">
        <v>219</v>
      </c>
      <c r="E100" s="136">
        <f t="shared" si="28"/>
        <v>3.2664806093016185E-6</v>
      </c>
      <c r="F100" s="136">
        <f t="shared" si="28"/>
        <v>1.6150307521455357E-4</v>
      </c>
      <c r="G100" s="136">
        <f t="shared" si="28"/>
        <v>3.6950948827154496E-4</v>
      </c>
      <c r="H100" s="136">
        <f t="shared" si="28"/>
        <v>4.7895333846790025E-4</v>
      </c>
      <c r="I100" s="136">
        <f t="shared" si="28"/>
        <v>5.891484029951705E-4</v>
      </c>
      <c r="J100" s="135">
        <f t="shared" si="28"/>
        <v>7.0808751439841681E-4</v>
      </c>
      <c r="K100" s="92">
        <f t="shared" si="28"/>
        <v>8.2335752977664588E-4</v>
      </c>
      <c r="L100" s="92">
        <f t="shared" si="28"/>
        <v>9.4814062029398196E-4</v>
      </c>
      <c r="M100" s="92">
        <f t="shared" si="28"/>
        <v>1.090240513371073E-3</v>
      </c>
      <c r="N100" s="136">
        <f t="shared" si="28"/>
        <v>1.2479927233831497E-3</v>
      </c>
      <c r="O100" s="135">
        <f t="shared" ref="O100:AM108" si="29">O57/O$49</f>
        <v>1.4469280811644839E-3</v>
      </c>
      <c r="P100" s="92">
        <f t="shared" si="29"/>
        <v>1.6726020077708452E-3</v>
      </c>
      <c r="Q100" s="92">
        <f t="shared" si="29"/>
        <v>1.9161510828812854E-3</v>
      </c>
      <c r="R100" s="92">
        <f t="shared" si="29"/>
        <v>2.1710032906051609E-3</v>
      </c>
      <c r="S100" s="136">
        <f t="shared" si="29"/>
        <v>2.4319664821424924E-3</v>
      </c>
      <c r="T100" s="136">
        <f t="shared" si="29"/>
        <v>2.6957069899168884E-3</v>
      </c>
      <c r="U100" s="136">
        <f t="shared" si="29"/>
        <v>2.9467150807975231E-3</v>
      </c>
      <c r="V100" s="136">
        <f t="shared" si="29"/>
        <v>3.1909055784016265E-3</v>
      </c>
      <c r="W100" s="136">
        <f t="shared" si="29"/>
        <v>3.4292493703582481E-3</v>
      </c>
      <c r="X100" s="141">
        <f t="shared" si="29"/>
        <v>3.6495620837804495E-3</v>
      </c>
      <c r="Y100" s="141">
        <f t="shared" si="29"/>
        <v>3.8701387724158439E-3</v>
      </c>
      <c r="Z100" s="141">
        <f t="shared" si="29"/>
        <v>4.0852472695187591E-3</v>
      </c>
      <c r="AA100" s="141">
        <f t="shared" si="29"/>
        <v>4.2920677892488495E-3</v>
      </c>
      <c r="AB100" s="141">
        <f t="shared" si="29"/>
        <v>4.4891974262625438E-3</v>
      </c>
      <c r="AC100" s="141">
        <f t="shared" si="29"/>
        <v>4.6758790294192205E-3</v>
      </c>
      <c r="AD100" s="141">
        <f t="shared" si="29"/>
        <v>4.847142023970805E-3</v>
      </c>
      <c r="AE100" s="141">
        <f t="shared" si="29"/>
        <v>5.0046611963640471E-3</v>
      </c>
      <c r="AF100" s="141">
        <f t="shared" si="29"/>
        <v>5.1493919349679274E-3</v>
      </c>
      <c r="AG100" s="141">
        <f t="shared" si="29"/>
        <v>5.2820181817307263E-3</v>
      </c>
      <c r="AH100" s="141">
        <f t="shared" si="29"/>
        <v>5.4031229763870543E-3</v>
      </c>
      <c r="AI100" s="141">
        <f t="shared" si="29"/>
        <v>5.5127478215614015E-3</v>
      </c>
      <c r="AJ100" s="141">
        <f t="shared" si="29"/>
        <v>5.6119406038140293E-3</v>
      </c>
      <c r="AK100" s="141">
        <f t="shared" si="29"/>
        <v>5.7015097299953198E-3</v>
      </c>
      <c r="AL100" s="141">
        <f t="shared" si="29"/>
        <v>5.7821860841797369E-3</v>
      </c>
      <c r="AM100" s="141">
        <f t="shared" si="29"/>
        <v>5.8547092372719708E-3</v>
      </c>
    </row>
    <row r="101" spans="3:40" x14ac:dyDescent="0.25">
      <c r="C101" s="88" t="s">
        <v>119</v>
      </c>
      <c r="D101" s="76" t="s">
        <v>211</v>
      </c>
      <c r="E101" s="153">
        <f t="shared" ref="E101:AM108" si="30">E58/E$49</f>
        <v>0.9999246395525615</v>
      </c>
      <c r="F101" s="153">
        <f t="shared" si="30"/>
        <v>0.9955444924786343</v>
      </c>
      <c r="G101" s="153">
        <f t="shared" si="30"/>
        <v>0.98976750156997961</v>
      </c>
      <c r="H101" s="153">
        <f t="shared" si="30"/>
        <v>0.98666288741980412</v>
      </c>
      <c r="I101" s="153">
        <f t="shared" si="30"/>
        <v>0.98343024339734619</v>
      </c>
      <c r="J101" s="152">
        <f t="shared" si="30"/>
        <v>0.9798110273628744</v>
      </c>
      <c r="K101" s="95">
        <f t="shared" si="30"/>
        <v>0.97535038324477974</v>
      </c>
      <c r="L101" s="95">
        <f t="shared" si="30"/>
        <v>0.96972916256484099</v>
      </c>
      <c r="M101" s="95">
        <f t="shared" si="30"/>
        <v>0.96310173437524382</v>
      </c>
      <c r="N101" s="153">
        <f t="shared" si="30"/>
        <v>0.95544993087117613</v>
      </c>
      <c r="O101" s="152">
        <f t="shared" si="30"/>
        <v>0.945386587204464</v>
      </c>
      <c r="P101" s="95">
        <f t="shared" si="30"/>
        <v>0.93346373643972158</v>
      </c>
      <c r="Q101" s="95">
        <f t="shared" si="30"/>
        <v>0.92001094376387005</v>
      </c>
      <c r="R101" s="95">
        <f t="shared" si="30"/>
        <v>0.90527874011509157</v>
      </c>
      <c r="S101" s="153">
        <f t="shared" si="30"/>
        <v>0.88947525145695883</v>
      </c>
      <c r="T101" s="153">
        <f t="shared" si="29"/>
        <v>0.87280001706984944</v>
      </c>
      <c r="U101" s="153">
        <f t="shared" si="29"/>
        <v>0.85625647913621095</v>
      </c>
      <c r="V101" s="153">
        <f t="shared" si="29"/>
        <v>0.83948122977853457</v>
      </c>
      <c r="W101" s="153">
        <f t="shared" si="29"/>
        <v>0.82240892455861092</v>
      </c>
      <c r="X101" s="145">
        <f t="shared" si="30"/>
        <v>0.80594880719669093</v>
      </c>
      <c r="Y101" s="145">
        <f t="shared" si="29"/>
        <v>0.7887401538241815</v>
      </c>
      <c r="Z101" s="145">
        <f t="shared" si="29"/>
        <v>0.77120276845075519</v>
      </c>
      <c r="AA101" s="145">
        <f t="shared" si="29"/>
        <v>0.7535640978010848</v>
      </c>
      <c r="AB101" s="145">
        <f t="shared" si="29"/>
        <v>0.73595533495124876</v>
      </c>
      <c r="AC101" s="145">
        <f t="shared" si="30"/>
        <v>0.71846528574965107</v>
      </c>
      <c r="AD101" s="145">
        <f t="shared" si="29"/>
        <v>0.70128451898396171</v>
      </c>
      <c r="AE101" s="145">
        <f t="shared" si="29"/>
        <v>0.68433241365578423</v>
      </c>
      <c r="AF101" s="145">
        <f t="shared" si="29"/>
        <v>0.66759061852095192</v>
      </c>
      <c r="AG101" s="145">
        <f t="shared" si="29"/>
        <v>0.65106793323716172</v>
      </c>
      <c r="AH101" s="145">
        <f t="shared" si="30"/>
        <v>0.6347868253888822</v>
      </c>
      <c r="AI101" s="145">
        <f t="shared" si="29"/>
        <v>0.61885183161188984</v>
      </c>
      <c r="AJ101" s="145">
        <f t="shared" si="29"/>
        <v>0.60323203654272062</v>
      </c>
      <c r="AK101" s="145">
        <f t="shared" si="29"/>
        <v>0.58792595586172258</v>
      </c>
      <c r="AL101" s="145">
        <f t="shared" si="29"/>
        <v>0.57294249455912238</v>
      </c>
      <c r="AM101" s="145">
        <f t="shared" si="30"/>
        <v>0.55828640311777511</v>
      </c>
      <c r="AN101" s="162"/>
    </row>
    <row r="102" spans="3:40" x14ac:dyDescent="0.25">
      <c r="C102" s="56" t="s">
        <v>27</v>
      </c>
      <c r="D102" s="78" t="s">
        <v>220</v>
      </c>
      <c r="E102" s="155">
        <f t="shared" si="30"/>
        <v>5.806258421252752E-4</v>
      </c>
      <c r="F102" s="155">
        <f t="shared" si="30"/>
        <v>1.0543886105555551E-2</v>
      </c>
      <c r="G102" s="155">
        <f t="shared" si="30"/>
        <v>1.2764188819506257E-2</v>
      </c>
      <c r="H102" s="155">
        <f t="shared" si="30"/>
        <v>1.3769582919616987E-2</v>
      </c>
      <c r="I102" s="155">
        <f t="shared" si="30"/>
        <v>1.5170509818993276E-2</v>
      </c>
      <c r="J102" s="154">
        <f t="shared" si="30"/>
        <v>1.6297596697335878E-2</v>
      </c>
      <c r="K102" s="96">
        <f t="shared" si="30"/>
        <v>1.8103182974289599E-2</v>
      </c>
      <c r="L102" s="96">
        <f t="shared" si="30"/>
        <v>2.0310022428791215E-2</v>
      </c>
      <c r="M102" s="96">
        <f t="shared" si="30"/>
        <v>2.2566000362679615E-2</v>
      </c>
      <c r="N102" s="155">
        <f t="shared" si="30"/>
        <v>2.4840366800126672E-2</v>
      </c>
      <c r="O102" s="154">
        <f t="shared" si="30"/>
        <v>2.7383302202076701E-2</v>
      </c>
      <c r="P102" s="96">
        <f t="shared" si="30"/>
        <v>2.9926991342835583E-2</v>
      </c>
      <c r="Q102" s="96">
        <f t="shared" si="30"/>
        <v>3.2361013396783156E-2</v>
      </c>
      <c r="R102" s="96">
        <f t="shared" si="30"/>
        <v>3.4634855833901412E-2</v>
      </c>
      <c r="S102" s="155">
        <f t="shared" si="30"/>
        <v>3.6730961579753814E-2</v>
      </c>
      <c r="T102" s="155">
        <f t="shared" si="29"/>
        <v>3.8639117280341292E-2</v>
      </c>
      <c r="U102" s="155">
        <f t="shared" si="29"/>
        <v>4.02787445869087E-2</v>
      </c>
      <c r="V102" s="155">
        <f t="shared" si="29"/>
        <v>4.1729246513374674E-2</v>
      </c>
      <c r="W102" s="155">
        <f t="shared" si="29"/>
        <v>4.3027413037256136E-2</v>
      </c>
      <c r="X102" s="146">
        <f t="shared" si="30"/>
        <v>4.4136454637353016E-2</v>
      </c>
      <c r="Y102" s="146">
        <f t="shared" si="29"/>
        <v>4.5172534450416045E-2</v>
      </c>
      <c r="Z102" s="146">
        <f t="shared" si="29"/>
        <v>4.6122108518548921E-2</v>
      </c>
      <c r="AA102" s="146">
        <f t="shared" si="29"/>
        <v>4.6985737494060729E-2</v>
      </c>
      <c r="AB102" s="146">
        <f t="shared" si="29"/>
        <v>4.7769995923503741E-2</v>
      </c>
      <c r="AC102" s="146">
        <f t="shared" si="30"/>
        <v>4.8482707455641379E-2</v>
      </c>
      <c r="AD102" s="146">
        <f t="shared" si="29"/>
        <v>4.915690112438803E-2</v>
      </c>
      <c r="AE102" s="146">
        <f t="shared" si="29"/>
        <v>4.980411956167391E-2</v>
      </c>
      <c r="AF102" s="146">
        <f t="shared" si="29"/>
        <v>5.0431564723262184E-2</v>
      </c>
      <c r="AG102" s="146">
        <f t="shared" si="29"/>
        <v>5.1044827567660898E-2</v>
      </c>
      <c r="AH102" s="146">
        <f t="shared" si="30"/>
        <v>5.1648704811687804E-2</v>
      </c>
      <c r="AI102" s="146">
        <f t="shared" si="29"/>
        <v>5.2250475129848352E-2</v>
      </c>
      <c r="AJ102" s="146">
        <f t="shared" si="29"/>
        <v>5.2857283291857626E-2</v>
      </c>
      <c r="AK102" s="146">
        <f t="shared" si="29"/>
        <v>5.3473682865700041E-2</v>
      </c>
      <c r="AL102" s="146">
        <f t="shared" si="29"/>
        <v>5.4103054205537154E-2</v>
      </c>
      <c r="AM102" s="146">
        <f t="shared" si="30"/>
        <v>5.4748517786223166E-2</v>
      </c>
    </row>
    <row r="103" spans="3:40" x14ac:dyDescent="0.25">
      <c r="C103" s="56" t="s">
        <v>28</v>
      </c>
      <c r="D103" s="78" t="s">
        <v>221</v>
      </c>
      <c r="E103" s="155">
        <f t="shared" si="30"/>
        <v>5.070879699542305E-2</v>
      </c>
      <c r="F103" s="155">
        <f t="shared" si="30"/>
        <v>0.11414039079810888</v>
      </c>
      <c r="G103" s="155">
        <f t="shared" si="30"/>
        <v>0.12603378503053986</v>
      </c>
      <c r="H103" s="155">
        <f t="shared" si="30"/>
        <v>0.12951658109264017</v>
      </c>
      <c r="I103" s="155">
        <f t="shared" si="30"/>
        <v>0.13244515958280412</v>
      </c>
      <c r="J103" s="154">
        <f t="shared" si="30"/>
        <v>0.13462693807079043</v>
      </c>
      <c r="K103" s="96">
        <f t="shared" si="30"/>
        <v>0.13687154078361116</v>
      </c>
      <c r="L103" s="96">
        <f t="shared" si="30"/>
        <v>0.13899773313512082</v>
      </c>
      <c r="M103" s="96">
        <f t="shared" si="30"/>
        <v>0.14077261430545848</v>
      </c>
      <c r="N103" s="155">
        <f t="shared" si="30"/>
        <v>0.14217891957908158</v>
      </c>
      <c r="O103" s="154">
        <f t="shared" si="30"/>
        <v>0.1434009939551828</v>
      </c>
      <c r="P103" s="96">
        <f t="shared" si="30"/>
        <v>0.14426585762008134</v>
      </c>
      <c r="Q103" s="96">
        <f t="shared" si="30"/>
        <v>0.14472698507368251</v>
      </c>
      <c r="R103" s="96">
        <f t="shared" si="30"/>
        <v>0.14478595847327802</v>
      </c>
      <c r="S103" s="155">
        <f t="shared" si="30"/>
        <v>0.14446703602046404</v>
      </c>
      <c r="T103" s="155">
        <f t="shared" si="29"/>
        <v>0.14380263630343554</v>
      </c>
      <c r="U103" s="155">
        <f t="shared" si="29"/>
        <v>0.14287612077208023</v>
      </c>
      <c r="V103" s="155">
        <f t="shared" si="29"/>
        <v>0.1417133542181635</v>
      </c>
      <c r="W103" s="155">
        <f t="shared" si="29"/>
        <v>0.14034109834660646</v>
      </c>
      <c r="X103" s="146">
        <f t="shared" si="30"/>
        <v>0.13886480593031553</v>
      </c>
      <c r="Y103" s="146">
        <f t="shared" si="29"/>
        <v>0.13718554968018931</v>
      </c>
      <c r="Z103" s="146">
        <f t="shared" si="29"/>
        <v>0.1353548573734509</v>
      </c>
      <c r="AA103" s="146">
        <f t="shared" si="29"/>
        <v>0.13340869585648019</v>
      </c>
      <c r="AB103" s="146">
        <f t="shared" si="29"/>
        <v>0.13137347667055219</v>
      </c>
      <c r="AC103" s="146">
        <f t="shared" si="30"/>
        <v>0.12927024649471897</v>
      </c>
      <c r="AD103" s="146">
        <f t="shared" si="29"/>
        <v>0.12713318959172201</v>
      </c>
      <c r="AE103" s="146">
        <f t="shared" si="29"/>
        <v>0.12495997523887682</v>
      </c>
      <c r="AF103" s="146">
        <f t="shared" si="29"/>
        <v>0.12275454318550288</v>
      </c>
      <c r="AG103" s="146">
        <f t="shared" si="29"/>
        <v>0.12052349530444929</v>
      </c>
      <c r="AH103" s="146">
        <f t="shared" si="30"/>
        <v>0.11827464968730848</v>
      </c>
      <c r="AI103" s="146">
        <f t="shared" si="29"/>
        <v>0.11602508006689419</v>
      </c>
      <c r="AJ103" s="146">
        <f t="shared" si="29"/>
        <v>0.11377416873568974</v>
      </c>
      <c r="AK103" s="146">
        <f t="shared" si="29"/>
        <v>0.11152477680381653</v>
      </c>
      <c r="AL103" s="146">
        <f t="shared" si="29"/>
        <v>0.1092808332665644</v>
      </c>
      <c r="AM103" s="146">
        <f t="shared" si="30"/>
        <v>0.10704528783645187</v>
      </c>
    </row>
    <row r="104" spans="3:40" x14ac:dyDescent="0.25">
      <c r="C104" s="56" t="s">
        <v>29</v>
      </c>
      <c r="D104" s="78" t="s">
        <v>222</v>
      </c>
      <c r="E104" s="155">
        <f t="shared" si="30"/>
        <v>0.1200243797595533</v>
      </c>
      <c r="F104" s="155">
        <f t="shared" si="30"/>
        <v>0.19501999842954756</v>
      </c>
      <c r="G104" s="155">
        <f t="shared" si="30"/>
        <v>0.20897722672825439</v>
      </c>
      <c r="H104" s="155">
        <f t="shared" si="30"/>
        <v>0.21288063133517587</v>
      </c>
      <c r="I104" s="155">
        <f t="shared" si="30"/>
        <v>0.21586755125147641</v>
      </c>
      <c r="J104" s="154">
        <f t="shared" si="30"/>
        <v>0.21811480070491129</v>
      </c>
      <c r="K104" s="96">
        <f t="shared" si="30"/>
        <v>0.22003061166015914</v>
      </c>
      <c r="L104" s="96">
        <f t="shared" si="30"/>
        <v>0.2215388355433287</v>
      </c>
      <c r="M104" s="96">
        <f t="shared" si="30"/>
        <v>0.22254198128848282</v>
      </c>
      <c r="N104" s="155">
        <f t="shared" si="30"/>
        <v>0.22303393316973549</v>
      </c>
      <c r="O104" s="154">
        <f t="shared" si="30"/>
        <v>0.22304892852003561</v>
      </c>
      <c r="P104" s="96">
        <f t="shared" si="30"/>
        <v>0.22250335518137623</v>
      </c>
      <c r="Q104" s="96">
        <f t="shared" si="30"/>
        <v>0.22139977478281</v>
      </c>
      <c r="R104" s="96">
        <f t="shared" si="30"/>
        <v>0.21977531353063781</v>
      </c>
      <c r="S104" s="155">
        <f t="shared" si="30"/>
        <v>0.21768046711302536</v>
      </c>
      <c r="T104" s="155">
        <f t="shared" si="29"/>
        <v>0.21517368381038027</v>
      </c>
      <c r="U104" s="155">
        <f t="shared" si="29"/>
        <v>0.21244898023872633</v>
      </c>
      <c r="V104" s="155">
        <f t="shared" si="29"/>
        <v>0.20948814631971041</v>
      </c>
      <c r="W104" s="155">
        <f t="shared" si="29"/>
        <v>0.20630689330580138</v>
      </c>
      <c r="X104" s="146">
        <f t="shared" si="30"/>
        <v>0.20310276393050675</v>
      </c>
      <c r="Y104" s="146">
        <f t="shared" si="29"/>
        <v>0.19963031360430677</v>
      </c>
      <c r="Z104" s="146">
        <f t="shared" si="29"/>
        <v>0.19598318064009557</v>
      </c>
      <c r="AA104" s="146">
        <f t="shared" si="29"/>
        <v>0.19221935553128172</v>
      </c>
      <c r="AB104" s="146">
        <f t="shared" si="29"/>
        <v>0.18837702319081176</v>
      </c>
      <c r="AC104" s="146">
        <f t="shared" si="30"/>
        <v>0.18448479838709272</v>
      </c>
      <c r="AD104" s="146">
        <f t="shared" si="29"/>
        <v>0.18058567147539117</v>
      </c>
      <c r="AE104" s="146">
        <f t="shared" si="29"/>
        <v>0.17666896013479533</v>
      </c>
      <c r="AF104" s="146">
        <f t="shared" si="29"/>
        <v>0.17273661900225562</v>
      </c>
      <c r="AG104" s="146">
        <f t="shared" si="29"/>
        <v>0.16879582624206391</v>
      </c>
      <c r="AH104" s="146">
        <f t="shared" si="30"/>
        <v>0.16485623634377156</v>
      </c>
      <c r="AI104" s="146">
        <f t="shared" si="29"/>
        <v>0.1609452724806994</v>
      </c>
      <c r="AJ104" s="146">
        <f t="shared" si="29"/>
        <v>0.15705855373339009</v>
      </c>
      <c r="AK104" s="146">
        <f t="shared" si="29"/>
        <v>0.15319862327734554</v>
      </c>
      <c r="AL104" s="146">
        <f t="shared" si="29"/>
        <v>0.14937036512874982</v>
      </c>
      <c r="AM104" s="146">
        <f t="shared" si="30"/>
        <v>0.14557735614565559</v>
      </c>
    </row>
    <row r="105" spans="3:40" x14ac:dyDescent="0.25">
      <c r="C105" s="56" t="s">
        <v>30</v>
      </c>
      <c r="D105" s="78" t="s">
        <v>223</v>
      </c>
      <c r="E105" s="155">
        <f t="shared" si="30"/>
        <v>0.16803384356708401</v>
      </c>
      <c r="F105" s="155">
        <f t="shared" si="30"/>
        <v>0.21728065764779236</v>
      </c>
      <c r="G105" s="155">
        <f t="shared" si="30"/>
        <v>0.22538958675939269</v>
      </c>
      <c r="H105" s="155">
        <f t="shared" si="30"/>
        <v>0.22748030231393648</v>
      </c>
      <c r="I105" s="155">
        <f t="shared" si="30"/>
        <v>0.22874528551155446</v>
      </c>
      <c r="J105" s="154">
        <f t="shared" si="30"/>
        <v>0.22985095061448096</v>
      </c>
      <c r="K105" s="96">
        <f t="shared" si="30"/>
        <v>0.23045292596048153</v>
      </c>
      <c r="L105" s="96">
        <f t="shared" si="30"/>
        <v>0.23055577717078263</v>
      </c>
      <c r="M105" s="96">
        <f t="shared" si="30"/>
        <v>0.23020698298393594</v>
      </c>
      <c r="N105" s="155">
        <f t="shared" si="30"/>
        <v>0.22941028304823038</v>
      </c>
      <c r="O105" s="154">
        <f t="shared" si="30"/>
        <v>0.22801176618834296</v>
      </c>
      <c r="P105" s="96">
        <f t="shared" si="30"/>
        <v>0.2260607697221442</v>
      </c>
      <c r="Q105" s="96">
        <f t="shared" si="30"/>
        <v>0.22361242558928884</v>
      </c>
      <c r="R105" s="96">
        <f t="shared" si="30"/>
        <v>0.2207263238091077</v>
      </c>
      <c r="S105" s="155">
        <f t="shared" si="30"/>
        <v>0.21746016570389617</v>
      </c>
      <c r="T105" s="155">
        <f t="shared" si="29"/>
        <v>0.21387524689010992</v>
      </c>
      <c r="U105" s="155">
        <f t="shared" si="29"/>
        <v>0.2102106354500437</v>
      </c>
      <c r="V105" s="155">
        <f t="shared" si="29"/>
        <v>0.2064052205616056</v>
      </c>
      <c r="W105" s="155">
        <f t="shared" si="29"/>
        <v>0.20245610796173258</v>
      </c>
      <c r="X105" s="146">
        <f t="shared" si="30"/>
        <v>0.19858585944748147</v>
      </c>
      <c r="Y105" s="146">
        <f t="shared" si="29"/>
        <v>0.19448245384875668</v>
      </c>
      <c r="Z105" s="146">
        <f t="shared" si="29"/>
        <v>0.19024966310401745</v>
      </c>
      <c r="AA105" s="146">
        <f t="shared" si="29"/>
        <v>0.18594706935991973</v>
      </c>
      <c r="AB105" s="146">
        <f t="shared" si="29"/>
        <v>0.18161093836794184</v>
      </c>
      <c r="AC105" s="146">
        <f t="shared" si="30"/>
        <v>0.17726702686780002</v>
      </c>
      <c r="AD105" s="146">
        <f t="shared" si="29"/>
        <v>0.17295418547036173</v>
      </c>
      <c r="AE105" s="146">
        <f t="shared" si="29"/>
        <v>0.16865617173682609</v>
      </c>
      <c r="AF105" s="146">
        <f t="shared" si="29"/>
        <v>0.16437164323018752</v>
      </c>
      <c r="AG105" s="146">
        <f t="shared" si="29"/>
        <v>0.16010545805488025</v>
      </c>
      <c r="AH105" s="146">
        <f t="shared" si="30"/>
        <v>0.15586549363566621</v>
      </c>
      <c r="AI105" s="146">
        <f t="shared" si="29"/>
        <v>0.15167920432527993</v>
      </c>
      <c r="AJ105" s="146">
        <f t="shared" si="29"/>
        <v>0.14753986893235294</v>
      </c>
      <c r="AK105" s="146">
        <f t="shared" si="29"/>
        <v>0.1434486447813966</v>
      </c>
      <c r="AL105" s="146">
        <f t="shared" si="29"/>
        <v>0.13940946262101364</v>
      </c>
      <c r="AM105" s="146">
        <f t="shared" si="30"/>
        <v>0.13542508667677947</v>
      </c>
    </row>
    <row r="106" spans="3:40" x14ac:dyDescent="0.25">
      <c r="C106" s="56" t="s">
        <v>31</v>
      </c>
      <c r="D106" s="78" t="s">
        <v>224</v>
      </c>
      <c r="E106" s="155">
        <f t="shared" si="30"/>
        <v>0.4362143910050581</v>
      </c>
      <c r="F106" s="155">
        <f t="shared" si="30"/>
        <v>0.31220704862475573</v>
      </c>
      <c r="G106" s="155">
        <f t="shared" si="30"/>
        <v>0.28660312912092994</v>
      </c>
      <c r="H106" s="155">
        <f t="shared" si="30"/>
        <v>0.27829580631219453</v>
      </c>
      <c r="I106" s="155">
        <f t="shared" si="30"/>
        <v>0.27111453500694527</v>
      </c>
      <c r="J106" s="154">
        <f t="shared" si="30"/>
        <v>0.26528815951909518</v>
      </c>
      <c r="K106" s="96">
        <f t="shared" si="30"/>
        <v>0.2588731623883293</v>
      </c>
      <c r="L106" s="96">
        <f t="shared" si="30"/>
        <v>0.2520438927812646</v>
      </c>
      <c r="M106" s="96">
        <f t="shared" si="30"/>
        <v>0.24528073128122979</v>
      </c>
      <c r="N106" s="155">
        <f t="shared" si="30"/>
        <v>0.2386037345182202</v>
      </c>
      <c r="O106" s="154">
        <f t="shared" si="30"/>
        <v>0.23097640664404903</v>
      </c>
      <c r="P106" s="96">
        <f t="shared" si="30"/>
        <v>0.22301759131013443</v>
      </c>
      <c r="Q106" s="96">
        <f t="shared" si="30"/>
        <v>0.21499198016062274</v>
      </c>
      <c r="R106" s="96">
        <f t="shared" si="30"/>
        <v>0.20703103285383309</v>
      </c>
      <c r="S106" s="155">
        <f t="shared" si="30"/>
        <v>0.19920072457637897</v>
      </c>
      <c r="T106" s="155">
        <f t="shared" si="29"/>
        <v>0.191546759111243</v>
      </c>
      <c r="U106" s="155">
        <f t="shared" si="29"/>
        <v>0.18444875843455222</v>
      </c>
      <c r="V106" s="155">
        <f t="shared" si="29"/>
        <v>0.17766484406843419</v>
      </c>
      <c r="W106" s="155">
        <f t="shared" si="29"/>
        <v>0.17111031438844274</v>
      </c>
      <c r="X106" s="146">
        <f t="shared" si="30"/>
        <v>0.16507397241301439</v>
      </c>
      <c r="Y106" s="146">
        <f t="shared" si="29"/>
        <v>0.15901361028674826</v>
      </c>
      <c r="Z106" s="146">
        <f t="shared" si="29"/>
        <v>0.15305700328477681</v>
      </c>
      <c r="AA106" s="146">
        <f t="shared" si="29"/>
        <v>0.1472582383124485</v>
      </c>
      <c r="AB106" s="146">
        <f t="shared" si="29"/>
        <v>0.1416378292638191</v>
      </c>
      <c r="AC106" s="146">
        <f t="shared" si="30"/>
        <v>0.1362036494389095</v>
      </c>
      <c r="AD106" s="146">
        <f t="shared" si="29"/>
        <v>0.13098654633365422</v>
      </c>
      <c r="AE106" s="146">
        <f t="shared" si="29"/>
        <v>0.12594655081794365</v>
      </c>
      <c r="AF106" s="146">
        <f t="shared" si="29"/>
        <v>0.12106577520282613</v>
      </c>
      <c r="AG106" s="146">
        <f t="shared" si="29"/>
        <v>0.11633611238761074</v>
      </c>
      <c r="AH106" s="146">
        <f t="shared" si="30"/>
        <v>0.1117545782516928</v>
      </c>
      <c r="AI106" s="146">
        <f t="shared" si="29"/>
        <v>0.10734133357923546</v>
      </c>
      <c r="AJ106" s="146">
        <f t="shared" si="29"/>
        <v>0.10307976465670393</v>
      </c>
      <c r="AK106" s="146">
        <f t="shared" si="29"/>
        <v>9.8962832465297829E-2</v>
      </c>
      <c r="AL106" s="146">
        <f t="shared" si="29"/>
        <v>9.4987190794950119E-2</v>
      </c>
      <c r="AM106" s="146">
        <f t="shared" si="30"/>
        <v>9.1149030428951255E-2</v>
      </c>
    </row>
    <row r="107" spans="3:40" x14ac:dyDescent="0.25">
      <c r="C107" s="56" t="s">
        <v>32</v>
      </c>
      <c r="D107" s="78" t="s">
        <v>225</v>
      </c>
      <c r="E107" s="155">
        <f t="shared" si="30"/>
        <v>0.15386468112104759</v>
      </c>
      <c r="F107" s="155">
        <f t="shared" si="30"/>
        <v>0.10500339177988739</v>
      </c>
      <c r="G107" s="155">
        <f t="shared" si="30"/>
        <v>9.4562124627537325E-2</v>
      </c>
      <c r="H107" s="155">
        <f t="shared" si="30"/>
        <v>9.1192216060951237E-2</v>
      </c>
      <c r="I107" s="155">
        <f t="shared" si="30"/>
        <v>8.8164193530983939E-2</v>
      </c>
      <c r="J107" s="154">
        <f t="shared" si="30"/>
        <v>8.5163100850836657E-2</v>
      </c>
      <c r="K107" s="96">
        <f t="shared" si="30"/>
        <v>8.1942481573974213E-2</v>
      </c>
      <c r="L107" s="96">
        <f t="shared" si="30"/>
        <v>7.8594209285479957E-2</v>
      </c>
      <c r="M107" s="96">
        <f t="shared" si="30"/>
        <v>7.5359974936528656E-2</v>
      </c>
      <c r="N107" s="155">
        <f t="shared" si="30"/>
        <v>7.2251299621603329E-2</v>
      </c>
      <c r="O107" s="154">
        <f t="shared" si="30"/>
        <v>6.8793848295117324E-2</v>
      </c>
      <c r="P107" s="96">
        <f t="shared" si="30"/>
        <v>6.5281638889608112E-2</v>
      </c>
      <c r="Q107" s="96">
        <f t="shared" si="30"/>
        <v>6.1834020770901152E-2</v>
      </c>
      <c r="R107" s="96">
        <f t="shared" si="30"/>
        <v>5.8504032452195674E-2</v>
      </c>
      <c r="S107" s="155">
        <f t="shared" si="30"/>
        <v>5.5312904341211222E-2</v>
      </c>
      <c r="T107" s="155">
        <f t="shared" si="29"/>
        <v>5.2270961606546762E-2</v>
      </c>
      <c r="U107" s="155">
        <f t="shared" si="29"/>
        <v>4.9516976041717536E-2</v>
      </c>
      <c r="V107" s="155">
        <f t="shared" si="29"/>
        <v>4.6944651535210595E-2</v>
      </c>
      <c r="W107" s="155">
        <f t="shared" si="29"/>
        <v>4.4513222481429075E-2</v>
      </c>
      <c r="X107" s="146">
        <f t="shared" si="30"/>
        <v>4.232035561486229E-2</v>
      </c>
      <c r="Y107" s="146">
        <f t="shared" si="29"/>
        <v>4.0162180278616177E-2</v>
      </c>
      <c r="Z107" s="146">
        <f t="shared" si="29"/>
        <v>3.8080866917195241E-2</v>
      </c>
      <c r="AA107" s="146">
        <f t="shared" si="29"/>
        <v>3.6091156018445106E-2</v>
      </c>
      <c r="AB107" s="146">
        <f t="shared" si="29"/>
        <v>3.4195943361946715E-2</v>
      </c>
      <c r="AC107" s="146">
        <f t="shared" si="30"/>
        <v>3.2393983482913641E-2</v>
      </c>
      <c r="AD107" s="146">
        <f t="shared" si="29"/>
        <v>3.0693230141527878E-2</v>
      </c>
      <c r="AE107" s="146">
        <f t="shared" si="29"/>
        <v>2.9077149526881535E-2</v>
      </c>
      <c r="AF107" s="146">
        <f t="shared" si="29"/>
        <v>2.7537074856319621E-2</v>
      </c>
      <c r="AG107" s="146">
        <f t="shared" si="29"/>
        <v>2.6067909157321142E-2</v>
      </c>
      <c r="AH107" s="146">
        <f t="shared" si="30"/>
        <v>2.4666461528005671E-2</v>
      </c>
      <c r="AI107" s="146">
        <f t="shared" si="29"/>
        <v>2.3336857157675583E-2</v>
      </c>
      <c r="AJ107" s="146">
        <f t="shared" si="29"/>
        <v>2.207207738914992E-2</v>
      </c>
      <c r="AK107" s="146">
        <f t="shared" si="29"/>
        <v>2.0868192653563419E-2</v>
      </c>
      <c r="AL107" s="146">
        <f t="shared" si="29"/>
        <v>1.9722510981367659E-2</v>
      </c>
      <c r="AM107" s="146">
        <f t="shared" si="30"/>
        <v>1.8632331249398868E-2</v>
      </c>
    </row>
    <row r="108" spans="3:40" x14ac:dyDescent="0.25">
      <c r="C108" s="80" t="s">
        <v>33</v>
      </c>
      <c r="D108" s="90" t="s">
        <v>226</v>
      </c>
      <c r="E108" s="157">
        <f t="shared" si="30"/>
        <v>7.0497921241333764E-2</v>
      </c>
      <c r="F108" s="157">
        <f t="shared" si="30"/>
        <v>4.1349119109694563E-2</v>
      </c>
      <c r="G108" s="157">
        <f t="shared" si="30"/>
        <v>3.5437460600956573E-2</v>
      </c>
      <c r="H108" s="157">
        <f t="shared" si="30"/>
        <v>3.3527767557731854E-2</v>
      </c>
      <c r="I108" s="157">
        <f t="shared" si="30"/>
        <v>3.1923008436048735E-2</v>
      </c>
      <c r="J108" s="156">
        <f t="shared" si="30"/>
        <v>3.0469480964951157E-2</v>
      </c>
      <c r="K108" s="97">
        <f t="shared" si="30"/>
        <v>2.9076477810979658E-2</v>
      </c>
      <c r="L108" s="97">
        <f t="shared" si="30"/>
        <v>2.7688692178579954E-2</v>
      </c>
      <c r="M108" s="97">
        <f t="shared" si="30"/>
        <v>2.6373449228126344E-2</v>
      </c>
      <c r="N108" s="157">
        <f t="shared" si="30"/>
        <v>2.5131394168191015E-2</v>
      </c>
      <c r="O108" s="156">
        <f t="shared" si="30"/>
        <v>2.3771341522146664E-2</v>
      </c>
      <c r="P108" s="97">
        <f t="shared" si="30"/>
        <v>2.2407532504776586E-2</v>
      </c>
      <c r="Q108" s="97">
        <f t="shared" si="30"/>
        <v>2.1084743941292634E-2</v>
      </c>
      <c r="R108" s="97">
        <f t="shared" si="30"/>
        <v>1.9821223139346117E-2</v>
      </c>
      <c r="S108" s="157">
        <f t="shared" si="30"/>
        <v>1.8622992025532293E-2</v>
      </c>
      <c r="T108" s="157">
        <f t="shared" si="29"/>
        <v>1.7491612218217368E-2</v>
      </c>
      <c r="U108" s="157">
        <f t="shared" si="29"/>
        <v>1.6476263478676839E-2</v>
      </c>
      <c r="V108" s="157">
        <f t="shared" si="29"/>
        <v>1.5535766513657082E-2</v>
      </c>
      <c r="W108" s="157">
        <f t="shared" si="29"/>
        <v>1.4653875185647595E-2</v>
      </c>
      <c r="X108" s="147">
        <f t="shared" si="30"/>
        <v>1.3864595157215168E-2</v>
      </c>
      <c r="Y108" s="147">
        <f t="shared" si="29"/>
        <v>1.3093511631995829E-2</v>
      </c>
      <c r="Z108" s="147">
        <f t="shared" si="29"/>
        <v>1.2355088624207321E-2</v>
      </c>
      <c r="AA108" s="147">
        <f t="shared" si="29"/>
        <v>1.1653845182199604E-2</v>
      </c>
      <c r="AB108" s="147">
        <f t="shared" si="29"/>
        <v>1.0990128285630164E-2</v>
      </c>
      <c r="AC108" s="147">
        <f t="shared" si="30"/>
        <v>1.036287371542958E-2</v>
      </c>
      <c r="AD108" s="147">
        <f t="shared" si="29"/>
        <v>9.7747947189125994E-3</v>
      </c>
      <c r="AE108" s="147">
        <f t="shared" si="29"/>
        <v>9.2194865483420305E-3</v>
      </c>
      <c r="AF108" s="147">
        <f t="shared" si="29"/>
        <v>8.6933982298819969E-3</v>
      </c>
      <c r="AG108" s="147">
        <f t="shared" si="29"/>
        <v>8.1943045672024546E-3</v>
      </c>
      <c r="AH108" s="147">
        <f t="shared" si="30"/>
        <v>7.7207009835540998E-3</v>
      </c>
      <c r="AI108" s="147">
        <f t="shared" si="29"/>
        <v>7.2736088250004646E-3</v>
      </c>
      <c r="AJ108" s="147">
        <f t="shared" si="29"/>
        <v>6.8503197235631457E-3</v>
      </c>
      <c r="AK108" s="147">
        <f t="shared" si="29"/>
        <v>6.4492029105308714E-3</v>
      </c>
      <c r="AL108" s="147">
        <f t="shared" si="29"/>
        <v>6.0690774624831143E-3</v>
      </c>
      <c r="AM108" s="147">
        <f t="shared" si="30"/>
        <v>5.7087929703668163E-3</v>
      </c>
    </row>
  </sheetData>
  <pageMargins left="0.7" right="0.7" top="0.75" bottom="0.75" header="0.3" footer="0.3"/>
  <pageSetup paperSize="9" scale="65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AL25"/>
  <sheetViews>
    <sheetView zoomScale="80" zoomScaleNormal="80" workbookViewId="0">
      <selection activeCell="W4" sqref="W4"/>
    </sheetView>
  </sheetViews>
  <sheetFormatPr baseColWidth="10" defaultRowHeight="15" x14ac:dyDescent="0.25"/>
  <cols>
    <col min="2" max="2" width="19.7109375" customWidth="1"/>
    <col min="3" max="3" width="26.140625" customWidth="1"/>
    <col min="4" max="4" width="23" customWidth="1"/>
    <col min="5" max="6" width="13.5703125" customWidth="1"/>
    <col min="7" max="22" width="7.140625" bestFit="1" customWidth="1"/>
    <col min="23" max="23" width="7.85546875" customWidth="1"/>
    <col min="29" max="29" width="11.42578125" customWidth="1"/>
    <col min="32" max="32" width="10.85546875" customWidth="1"/>
    <col min="33" max="33" width="16.28515625" customWidth="1"/>
    <col min="34" max="34" width="13.140625" customWidth="1"/>
    <col min="35" max="35" width="12.7109375" customWidth="1"/>
    <col min="36" max="36" width="14.85546875" customWidth="1"/>
    <col min="37" max="37" width="12.85546875" customWidth="1"/>
    <col min="38" max="38" width="13.5703125" customWidth="1"/>
  </cols>
  <sheetData>
    <row r="1" spans="1:38" ht="23.25" x14ac:dyDescent="0.35">
      <c r="A1" s="1" t="s">
        <v>245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38" s="3" customFormat="1" ht="23.25" x14ac:dyDescent="0.35">
      <c r="A2" s="70"/>
      <c r="D2" s="7"/>
      <c r="E2" s="238">
        <f>'T energie vecteurs'!E5</f>
        <v>4</v>
      </c>
      <c r="F2" s="238">
        <f>E2+9</f>
        <v>13</v>
      </c>
      <c r="G2" s="238">
        <f>F2+3</f>
        <v>16</v>
      </c>
      <c r="H2" s="238">
        <f t="shared" ref="H2:S2" si="0">G2+1</f>
        <v>17</v>
      </c>
      <c r="I2" s="238">
        <f t="shared" si="0"/>
        <v>18</v>
      </c>
      <c r="J2" s="238">
        <f t="shared" si="0"/>
        <v>19</v>
      </c>
      <c r="K2" s="238">
        <f t="shared" si="0"/>
        <v>20</v>
      </c>
      <c r="L2" s="238">
        <f t="shared" si="0"/>
        <v>21</v>
      </c>
      <c r="M2" s="238">
        <f t="shared" si="0"/>
        <v>22</v>
      </c>
      <c r="N2" s="238">
        <f t="shared" si="0"/>
        <v>23</v>
      </c>
      <c r="O2" s="238">
        <f t="shared" si="0"/>
        <v>24</v>
      </c>
      <c r="P2" s="238">
        <f t="shared" si="0"/>
        <v>25</v>
      </c>
      <c r="Q2" s="238">
        <f t="shared" si="0"/>
        <v>26</v>
      </c>
      <c r="R2" s="238">
        <f t="shared" si="0"/>
        <v>27</v>
      </c>
      <c r="S2" s="238">
        <f t="shared" si="0"/>
        <v>28</v>
      </c>
      <c r="T2" s="238">
        <f>S2+5</f>
        <v>33</v>
      </c>
      <c r="U2" s="238">
        <f>T2+5</f>
        <v>38</v>
      </c>
      <c r="V2" s="238">
        <f>U2+5</f>
        <v>43</v>
      </c>
      <c r="W2" s="238">
        <f>V2+5</f>
        <v>48</v>
      </c>
    </row>
    <row r="3" spans="1:38" ht="23.25" x14ac:dyDescent="0.35">
      <c r="A3" s="240"/>
      <c r="B3" s="3"/>
      <c r="C3" s="66"/>
      <c r="D3" s="12"/>
      <c r="E3" s="73">
        <v>2006</v>
      </c>
      <c r="F3" s="73">
        <v>2015</v>
      </c>
      <c r="G3" s="26">
        <v>2018</v>
      </c>
      <c r="H3" s="4">
        <v>2019</v>
      </c>
      <c r="I3" s="108">
        <v>2020</v>
      </c>
      <c r="J3" s="116">
        <v>2021</v>
      </c>
      <c r="K3" s="33">
        <v>2022</v>
      </c>
      <c r="L3" s="4">
        <v>2023</v>
      </c>
      <c r="M3" s="33">
        <v>2024</v>
      </c>
      <c r="N3" s="108">
        <v>2025</v>
      </c>
      <c r="O3" s="116">
        <v>2026</v>
      </c>
      <c r="P3" s="4">
        <v>2027</v>
      </c>
      <c r="Q3" s="33">
        <v>2028</v>
      </c>
      <c r="R3" s="33">
        <v>2029</v>
      </c>
      <c r="S3" s="108">
        <v>2030</v>
      </c>
      <c r="T3" s="118">
        <v>2035</v>
      </c>
      <c r="U3" s="118">
        <v>2040</v>
      </c>
      <c r="V3" s="4">
        <v>2045</v>
      </c>
      <c r="W3" s="118">
        <v>2050</v>
      </c>
      <c r="X3" s="3"/>
      <c r="AG3" s="14"/>
      <c r="AH3" s="102"/>
      <c r="AI3" s="102"/>
      <c r="AJ3" s="102"/>
      <c r="AK3" s="102"/>
      <c r="AL3" s="102"/>
    </row>
    <row r="4" spans="1:38" ht="23.25" x14ac:dyDescent="0.35">
      <c r="A4" s="194" t="str">
        <f>Résultats!B1</f>
        <v>TEND</v>
      </c>
      <c r="B4" s="239" t="s">
        <v>246</v>
      </c>
      <c r="C4" s="5" t="s">
        <v>238</v>
      </c>
      <c r="D4" s="13" t="s">
        <v>81</v>
      </c>
      <c r="E4" s="22">
        <f>VLOOKUP($D4,Résultats!$B$2:$AX$212,E$2,FALSE)</f>
        <v>2393165780</v>
      </c>
      <c r="F4" s="22">
        <f>VLOOKUP($D4,Résultats!$B$2:$AX$212,F$2,FALSE)</f>
        <v>2623669000</v>
      </c>
      <c r="G4" s="131">
        <f>VLOOKUP($D4,Résultats!$B$2:$AX$212,G$2,FALSE)/1000000</f>
        <v>2715.6825130000002</v>
      </c>
      <c r="H4" s="22">
        <f>VLOOKUP($D4,Résultats!$B$2:$AX$212,H$2,FALSE)/1000000</f>
        <v>2745.4671250000001</v>
      </c>
      <c r="I4" s="132">
        <f>VLOOKUP($D4,Résultats!$B$2:$AX$212,I$2,FALSE)/1000000</f>
        <v>2775.1517399999998</v>
      </c>
      <c r="J4" s="131">
        <f>VLOOKUP($D4,Résultats!$B$2:$AX$212,J$2,FALSE)/1000000</f>
        <v>2804.2295709999999</v>
      </c>
      <c r="K4" s="22">
        <f>VLOOKUP($D4,Résultats!$B$2:$AX$212,K$2,FALSE)/1000000</f>
        <v>2833.057577</v>
      </c>
      <c r="L4" s="22">
        <f>VLOOKUP($D4,Résultats!$B$2:$AX$212,L$2,FALSE)/1000000</f>
        <v>2863.7831890000002</v>
      </c>
      <c r="M4" s="22">
        <f>VLOOKUP($D4,Résultats!$B$2:$AX$212,M$2,FALSE)/1000000</f>
        <v>2894.5245209999998</v>
      </c>
      <c r="N4" s="132">
        <f>VLOOKUP($D4,Résultats!$B$2:$AX$212,N$2,FALSE)/1000000</f>
        <v>2924.4115230000002</v>
      </c>
      <c r="O4" s="131">
        <f>VLOOKUP($D4,Résultats!$B$2:$AX$212,O$2,FALSE)/1000000</f>
        <v>2953.5440950000002</v>
      </c>
      <c r="P4" s="22">
        <f>VLOOKUP($D4,Résultats!$B$2:$AX$212,P$2,FALSE)/1000000</f>
        <v>2981.851909</v>
      </c>
      <c r="Q4" s="22">
        <f>VLOOKUP($D4,Résultats!$B$2:$AX$212,Q$2,FALSE)/1000000</f>
        <v>3009.4840250000002</v>
      </c>
      <c r="R4" s="22">
        <f>VLOOKUP($D4,Résultats!$B$2:$AX$212,R$2,FALSE)/1000000</f>
        <v>3036.284686</v>
      </c>
      <c r="S4" s="132">
        <f>VLOOKUP($D4,Résultats!$B$2:$AX$212,S$2,FALSE)/1000000</f>
        <v>3062.1841720000002</v>
      </c>
      <c r="T4" s="139">
        <f>VLOOKUP($D4,Résultats!$B$2:$AX$212,T$2,FALSE)/1000000</f>
        <v>3188.384924</v>
      </c>
      <c r="U4" s="139">
        <f>VLOOKUP($D4,Résultats!$B$2:$AX$212,U$2,FALSE)/1000000</f>
        <v>3306.5109349999998</v>
      </c>
      <c r="V4" s="22">
        <f>VLOOKUP($D4,Résultats!$B$2:$AX$212,V$2,FALSE)/1000000</f>
        <v>3405.5716659999998</v>
      </c>
      <c r="W4" s="139">
        <f>VLOOKUP($D4,Résultats!$B$2:$AX$212,W$2,FALSE)/1000000</f>
        <v>3479.017918</v>
      </c>
      <c r="X4" s="3"/>
      <c r="AG4" s="14"/>
      <c r="AH4" s="102"/>
      <c r="AI4" s="102"/>
      <c r="AJ4" s="102"/>
      <c r="AK4" s="102"/>
      <c r="AL4" s="102"/>
    </row>
    <row r="5" spans="1:38" x14ac:dyDescent="0.25">
      <c r="A5" s="3"/>
      <c r="B5" s="241"/>
      <c r="C5" s="56" t="s">
        <v>27</v>
      </c>
      <c r="D5" s="16" t="s">
        <v>82</v>
      </c>
      <c r="E5" s="31">
        <f>VLOOKUP($D5,Résultats!$B$2:$AX$212,E$2,FALSE)</f>
        <v>661127</v>
      </c>
      <c r="F5" s="31">
        <f>VLOOKUP($D5,Résultats!$B$2:$AX$212,F$2,FALSE)</f>
        <v>86503624.560000002</v>
      </c>
      <c r="G5" s="126">
        <f>VLOOKUP($D5,Résultats!$B$2:$AX$212,G$2,FALSE)/1000000</f>
        <v>136.4725732</v>
      </c>
      <c r="H5" s="31">
        <f>VLOOKUP($D5,Résultats!$B$2:$AX$212,H$2,FALSE)/1000000</f>
        <v>155.61889680000002</v>
      </c>
      <c r="I5" s="127">
        <f>VLOOKUP($D5,Résultats!$B$2:$AX$212,I$2,FALSE)/1000000</f>
        <v>177.68653940000002</v>
      </c>
      <c r="J5" s="126">
        <f>VLOOKUP($D5,Résultats!$B$2:$AX$212,J$2,FALSE)/1000000</f>
        <v>201.35347160000001</v>
      </c>
      <c r="K5" s="31">
        <f>VLOOKUP($D5,Résultats!$B$2:$AX$212,K$2,FALSE)/1000000</f>
        <v>229.15300540000001</v>
      </c>
      <c r="L5" s="31">
        <f>VLOOKUP($D5,Résultats!$B$2:$AX$212,L$2,FALSE)/1000000</f>
        <v>259.79612380000003</v>
      </c>
      <c r="M5" s="31">
        <f>VLOOKUP($D5,Résultats!$B$2:$AX$212,M$2,FALSE)/1000000</f>
        <v>294.84042139999997</v>
      </c>
      <c r="N5" s="127">
        <f>VLOOKUP($D5,Résultats!$B$2:$AX$212,N$2,FALSE)/1000000</f>
        <v>331.77193030000001</v>
      </c>
      <c r="O5" s="126">
        <f>VLOOKUP($D5,Résultats!$B$2:$AX$212,O$2,FALSE)/1000000</f>
        <v>372.28941530000003</v>
      </c>
      <c r="P5" s="31">
        <f>VLOOKUP($D5,Résultats!$B$2:$AX$212,P$2,FALSE)/1000000</f>
        <v>415.19692099999997</v>
      </c>
      <c r="Q5" s="31">
        <f>VLOOKUP($D5,Résultats!$B$2:$AX$212,Q$2,FALSE)/1000000</f>
        <v>458.8215424</v>
      </c>
      <c r="R5" s="31">
        <f>VLOOKUP($D5,Résultats!$B$2:$AX$212,R$2,FALSE)/1000000</f>
        <v>502.47446480000002</v>
      </c>
      <c r="S5" s="127">
        <f>VLOOKUP($D5,Résultats!$B$2:$AX$212,S$2,FALSE)/1000000</f>
        <v>545.83050600000001</v>
      </c>
      <c r="T5" s="130">
        <f>VLOOKUP($D5,Résultats!$B$2:$AX$212,T$2,FALSE)/1000000</f>
        <v>756.90868020000005</v>
      </c>
      <c r="U5" s="130">
        <f>VLOOKUP($D5,Résultats!$B$2:$AX$212,U$2,FALSE)/1000000</f>
        <v>957.26878160000001</v>
      </c>
      <c r="V5" s="31">
        <f>VLOOKUP($D5,Résultats!$B$2:$AX$212,V$2,FALSE)/1000000</f>
        <v>1150.0978250000001</v>
      </c>
      <c r="W5" s="130">
        <f>VLOOKUP($D5,Résultats!$B$2:$AX$212,W$2,FALSE)/1000000</f>
        <v>1337.6141869999999</v>
      </c>
      <c r="X5" s="3"/>
      <c r="AG5" s="14"/>
      <c r="AH5" s="42"/>
      <c r="AI5" s="42"/>
      <c r="AJ5" s="42"/>
      <c r="AK5" s="42"/>
      <c r="AL5" s="42"/>
    </row>
    <row r="6" spans="1:38" x14ac:dyDescent="0.25">
      <c r="A6" s="3"/>
      <c r="B6" s="241"/>
      <c r="C6" s="56" t="s">
        <v>28</v>
      </c>
      <c r="D6" s="16" t="s">
        <v>83</v>
      </c>
      <c r="E6" s="31">
        <f>VLOOKUP($D6,Résultats!$B$2:$AX$212,E$2,FALSE)</f>
        <v>42391824</v>
      </c>
      <c r="F6" s="31">
        <f>VLOOKUP($D6,Résultats!$B$2:$AX$212,F$2,FALSE)</f>
        <v>60244635.899999999</v>
      </c>
      <c r="G6" s="126">
        <f>VLOOKUP($D6,Résultats!$B$2:$AX$212,G$2,FALSE)/1000000</f>
        <v>66.292577620000003</v>
      </c>
      <c r="H6" s="31">
        <f>VLOOKUP($D6,Résultats!$B$2:$AX$212,H$2,FALSE)/1000000</f>
        <v>71.27570489</v>
      </c>
      <c r="I6" s="127">
        <f>VLOOKUP($D6,Résultats!$B$2:$AX$212,I$2,FALSE)/1000000</f>
        <v>76.114063349999995</v>
      </c>
      <c r="J6" s="126">
        <f>VLOOKUP($D6,Résultats!$B$2:$AX$212,J$2,FALSE)/1000000</f>
        <v>82.896842579999998</v>
      </c>
      <c r="K6" s="31">
        <f>VLOOKUP($D6,Résultats!$B$2:$AX$212,K$2,FALSE)/1000000</f>
        <v>90.78800588</v>
      </c>
      <c r="L6" s="31">
        <f>VLOOKUP($D6,Résultats!$B$2:$AX$212,L$2,FALSE)/1000000</f>
        <v>103.52725170000001</v>
      </c>
      <c r="M6" s="31">
        <f>VLOOKUP($D6,Résultats!$B$2:$AX$212,M$2,FALSE)/1000000</f>
        <v>115.9080287</v>
      </c>
      <c r="N6" s="127">
        <f>VLOOKUP($D6,Résultats!$B$2:$AX$212,N$2,FALSE)/1000000</f>
        <v>127.35036190000001</v>
      </c>
      <c r="O6" s="126">
        <f>VLOOKUP($D6,Résultats!$B$2:$AX$212,O$2,FALSE)/1000000</f>
        <v>135.9069556</v>
      </c>
      <c r="P6" s="31">
        <f>VLOOKUP($D6,Résultats!$B$2:$AX$212,P$2,FALSE)/1000000</f>
        <v>139.99361919999998</v>
      </c>
      <c r="Q6" s="31">
        <f>VLOOKUP($D6,Résultats!$B$2:$AX$212,Q$2,FALSE)/1000000</f>
        <v>142.13129599999999</v>
      </c>
      <c r="R6" s="31">
        <f>VLOOKUP($D6,Résultats!$B$2:$AX$212,R$2,FALSE)/1000000</f>
        <v>143.0516677</v>
      </c>
      <c r="S6" s="127">
        <f>VLOOKUP($D6,Résultats!$B$2:$AX$212,S$2,FALSE)/1000000</f>
        <v>143.35520969999999</v>
      </c>
      <c r="T6" s="130">
        <f>VLOOKUP($D6,Résultats!$B$2:$AX$212,T$2,FALSE)/1000000</f>
        <v>140.6427113</v>
      </c>
      <c r="U6" s="130">
        <f>VLOOKUP($D6,Résultats!$B$2:$AX$212,U$2,FALSE)/1000000</f>
        <v>134.6309861</v>
      </c>
      <c r="V6" s="31">
        <f>VLOOKUP($D6,Résultats!$B$2:$AX$212,V$2,FALSE)/1000000</f>
        <v>129.57757659999999</v>
      </c>
      <c r="W6" s="130">
        <f>VLOOKUP($D6,Résultats!$B$2:$AX$212,W$2,FALSE)/1000000</f>
        <v>126.482001</v>
      </c>
      <c r="X6" s="3"/>
    </row>
    <row r="7" spans="1:38" x14ac:dyDescent="0.25">
      <c r="A7" s="3"/>
      <c r="B7" s="241"/>
      <c r="C7" s="56" t="s">
        <v>29</v>
      </c>
      <c r="D7" s="16" t="s">
        <v>84</v>
      </c>
      <c r="E7" s="31">
        <f>VLOOKUP($D7,Résultats!$B$2:$AX$212,E$2,FALSE)</f>
        <v>300942006</v>
      </c>
      <c r="F7" s="31">
        <f>VLOOKUP($D7,Résultats!$B$2:$AX$212,F$2,FALSE)</f>
        <v>515682291.69999999</v>
      </c>
      <c r="G7" s="126">
        <f>VLOOKUP($D7,Résultats!$B$2:$AX$212,G$2,FALSE)/1000000</f>
        <v>569.94652429999996</v>
      </c>
      <c r="H7" s="31">
        <f>VLOOKUP($D7,Résultats!$B$2:$AX$212,H$2,FALSE)/1000000</f>
        <v>592.03526410000006</v>
      </c>
      <c r="I7" s="127">
        <f>VLOOKUP($D7,Résultats!$B$2:$AX$212,I$2,FALSE)/1000000</f>
        <v>614.37958349999997</v>
      </c>
      <c r="J7" s="126">
        <f>VLOOKUP($D7,Résultats!$B$2:$AX$212,J$2,FALSE)/1000000</f>
        <v>639.21842400000003</v>
      </c>
      <c r="K7" s="31">
        <f>VLOOKUP($D7,Résultats!$B$2:$AX$212,K$2,FALSE)/1000000</f>
        <v>663.57384439999998</v>
      </c>
      <c r="L7" s="31">
        <f>VLOOKUP($D7,Résultats!$B$2:$AX$212,L$2,FALSE)/1000000</f>
        <v>691.65160849999995</v>
      </c>
      <c r="M7" s="31">
        <f>VLOOKUP($D7,Résultats!$B$2:$AX$212,M$2,FALSE)/1000000</f>
        <v>719.21851760000004</v>
      </c>
      <c r="N7" s="127">
        <f>VLOOKUP($D7,Résultats!$B$2:$AX$212,N$2,FALSE)/1000000</f>
        <v>747.3214686</v>
      </c>
      <c r="O7" s="126">
        <f>VLOOKUP($D7,Résultats!$B$2:$AX$212,O$2,FALSE)/1000000</f>
        <v>772.16979420000007</v>
      </c>
      <c r="P7" s="31">
        <f>VLOOKUP($D7,Résultats!$B$2:$AX$212,P$2,FALSE)/1000000</f>
        <v>793.41100229999995</v>
      </c>
      <c r="Q7" s="31">
        <f>VLOOKUP($D7,Résultats!$B$2:$AX$212,Q$2,FALSE)/1000000</f>
        <v>810.56363199999998</v>
      </c>
      <c r="R7" s="31">
        <f>VLOOKUP($D7,Résultats!$B$2:$AX$212,R$2,FALSE)/1000000</f>
        <v>824.267247</v>
      </c>
      <c r="S7" s="127">
        <f>VLOOKUP($D7,Résultats!$B$2:$AX$212,S$2,FALSE)/1000000</f>
        <v>835.22003239999992</v>
      </c>
      <c r="T7" s="130">
        <f>VLOOKUP($D7,Résultats!$B$2:$AX$212,T$2,FALSE)/1000000</f>
        <v>869.81855199999995</v>
      </c>
      <c r="U7" s="130">
        <f>VLOOKUP($D7,Résultats!$B$2:$AX$212,U$2,FALSE)/1000000</f>
        <v>888.91875870000001</v>
      </c>
      <c r="V7" s="31">
        <f>VLOOKUP($D7,Résultats!$B$2:$AX$212,V$2,FALSE)/1000000</f>
        <v>897.08054440000001</v>
      </c>
      <c r="W7" s="130">
        <f>VLOOKUP($D7,Résultats!$B$2:$AX$212,W$2,FALSE)/1000000</f>
        <v>894.57497320000004</v>
      </c>
      <c r="X7" s="3"/>
    </row>
    <row r="8" spans="1:38" x14ac:dyDescent="0.25">
      <c r="A8" s="3"/>
      <c r="B8" s="241"/>
      <c r="C8" s="56" t="s">
        <v>30</v>
      </c>
      <c r="D8" s="16" t="s">
        <v>85</v>
      </c>
      <c r="E8" s="31">
        <f>VLOOKUP($D8,Résultats!$B$2:$AX$212,E$2,FALSE)</f>
        <v>661409532</v>
      </c>
      <c r="F8" s="31">
        <f>VLOOKUP($D8,Résultats!$B$2:$AX$212,F$2,FALSE)</f>
        <v>835197378.29999995</v>
      </c>
      <c r="G8" s="126">
        <f>VLOOKUP($D8,Résultats!$B$2:$AX$212,G$2,FALSE)/1000000</f>
        <v>873.83734160000006</v>
      </c>
      <c r="H8" s="31">
        <f>VLOOKUP($D8,Résultats!$B$2:$AX$212,H$2,FALSE)/1000000</f>
        <v>884.68187620000003</v>
      </c>
      <c r="I8" s="127">
        <f>VLOOKUP($D8,Résultats!$B$2:$AX$212,I$2,FALSE)/1000000</f>
        <v>894.45056950000003</v>
      </c>
      <c r="J8" s="126">
        <f>VLOOKUP($D8,Résultats!$B$2:$AX$212,J$2,FALSE)/1000000</f>
        <v>901.71581160000005</v>
      </c>
      <c r="K8" s="31">
        <f>VLOOKUP($D8,Résultats!$B$2:$AX$212,K$2,FALSE)/1000000</f>
        <v>905.2750863</v>
      </c>
      <c r="L8" s="31">
        <f>VLOOKUP($D8,Résultats!$B$2:$AX$212,L$2,FALSE)/1000000</f>
        <v>903.16783820000001</v>
      </c>
      <c r="M8" s="31">
        <f>VLOOKUP($D8,Résultats!$B$2:$AX$212,M$2,FALSE)/1000000</f>
        <v>896.21649279999997</v>
      </c>
      <c r="N8" s="127">
        <f>VLOOKUP($D8,Résultats!$B$2:$AX$212,N$2,FALSE)/1000000</f>
        <v>885.37268860000006</v>
      </c>
      <c r="O8" s="126">
        <f>VLOOKUP($D8,Résultats!$B$2:$AX$212,O$2,FALSE)/1000000</f>
        <v>873.58243640000001</v>
      </c>
      <c r="P8" s="31">
        <f>VLOOKUP($D8,Résultats!$B$2:$AX$212,P$2,FALSE)/1000000</f>
        <v>862.3507527999999</v>
      </c>
      <c r="Q8" s="31">
        <f>VLOOKUP($D8,Résultats!$B$2:$AX$212,Q$2,FALSE)/1000000</f>
        <v>852.31864740000003</v>
      </c>
      <c r="R8" s="31">
        <f>VLOOKUP($D8,Résultats!$B$2:$AX$212,R$2,FALSE)/1000000</f>
        <v>843.32682039999997</v>
      </c>
      <c r="S8" s="127">
        <f>VLOOKUP($D8,Résultats!$B$2:$AX$212,S$2,FALSE)/1000000</f>
        <v>834.99352529999999</v>
      </c>
      <c r="T8" s="130">
        <f>VLOOKUP($D8,Résultats!$B$2:$AX$212,T$2,FALSE)/1000000</f>
        <v>802.16888779999999</v>
      </c>
      <c r="U8" s="130">
        <f>VLOOKUP($D8,Résultats!$B$2:$AX$212,U$2,FALSE)/1000000</f>
        <v>774.28060210000001</v>
      </c>
      <c r="V8" s="31">
        <f>VLOOKUP($D8,Résultats!$B$2:$AX$212,V$2,FALSE)/1000000</f>
        <v>737.67295710000008</v>
      </c>
      <c r="W8" s="130">
        <f>VLOOKUP($D8,Résultats!$B$2:$AX$212,W$2,FALSE)/1000000</f>
        <v>689.22415410000008</v>
      </c>
      <c r="X8" s="3"/>
    </row>
    <row r="9" spans="1:38" x14ac:dyDescent="0.25">
      <c r="A9" s="3"/>
      <c r="B9" s="241"/>
      <c r="C9" s="56" t="s">
        <v>31</v>
      </c>
      <c r="D9" s="16" t="s">
        <v>86</v>
      </c>
      <c r="E9" s="31">
        <f>VLOOKUP($D9,Résultats!$B$2:$AX$212,E$2,FALSE)</f>
        <v>786713699</v>
      </c>
      <c r="F9" s="31">
        <f>VLOOKUP($D9,Résultats!$B$2:$AX$212,F$2,FALSE)</f>
        <v>667558382.60000002</v>
      </c>
      <c r="G9" s="126">
        <f>VLOOKUP($D9,Résultats!$B$2:$AX$212,G$2,FALSE)/1000000</f>
        <v>642.5750862000001</v>
      </c>
      <c r="H9" s="31">
        <f>VLOOKUP($D9,Résultats!$B$2:$AX$212,H$2,FALSE)/1000000</f>
        <v>629.123873</v>
      </c>
      <c r="I9" s="127">
        <f>VLOOKUP($D9,Résultats!$B$2:$AX$212,I$2,FALSE)/1000000</f>
        <v>614.37205740000002</v>
      </c>
      <c r="J9" s="126">
        <f>VLOOKUP($D9,Résultats!$B$2:$AX$212,J$2,FALSE)/1000000</f>
        <v>596.90756120000003</v>
      </c>
      <c r="K9" s="31">
        <f>VLOOKUP($D9,Résultats!$B$2:$AX$212,K$2,FALSE)/1000000</f>
        <v>578.49101159999998</v>
      </c>
      <c r="L9" s="31">
        <f>VLOOKUP($D9,Résultats!$B$2:$AX$212,L$2,FALSE)/1000000</f>
        <v>557.37506150000002</v>
      </c>
      <c r="M9" s="31">
        <f>VLOOKUP($D9,Résultats!$B$2:$AX$212,M$2,FALSE)/1000000</f>
        <v>536.8197447</v>
      </c>
      <c r="N9" s="127">
        <f>VLOOKUP($D9,Résultats!$B$2:$AX$212,N$2,FALSE)/1000000</f>
        <v>517.13415959999998</v>
      </c>
      <c r="O9" s="126">
        <f>VLOOKUP($D9,Résultats!$B$2:$AX$212,O$2,FALSE)/1000000</f>
        <v>498.9556139</v>
      </c>
      <c r="P9" s="31">
        <f>VLOOKUP($D9,Résultats!$B$2:$AX$212,P$2,FALSE)/1000000</f>
        <v>483.31345930000003</v>
      </c>
      <c r="Q9" s="31">
        <f>VLOOKUP($D9,Résultats!$B$2:$AX$212,Q$2,FALSE)/1000000</f>
        <v>469.60876839999997</v>
      </c>
      <c r="R9" s="31">
        <f>VLOOKUP($D9,Résultats!$B$2:$AX$212,R$2,FALSE)/1000000</f>
        <v>457.4407425</v>
      </c>
      <c r="S9" s="127">
        <f>VLOOKUP($D9,Résultats!$B$2:$AX$212,S$2,FALSE)/1000000</f>
        <v>446.41758770000001</v>
      </c>
      <c r="T9" s="130">
        <f>VLOOKUP($D9,Résultats!$B$2:$AX$212,T$2,FALSE)/1000000</f>
        <v>400.63259429999999</v>
      </c>
      <c r="U9" s="130">
        <f>VLOOKUP($D9,Résultats!$B$2:$AX$212,U$2,FALSE)/1000000</f>
        <v>363.1455952</v>
      </c>
      <c r="V9" s="31">
        <f>VLOOKUP($D9,Résultats!$B$2:$AX$212,V$2,FALSE)/1000000</f>
        <v>328.8634055</v>
      </c>
      <c r="W9" s="130">
        <f>VLOOKUP($D9,Résultats!$B$2:$AX$212,W$2,FALSE)/1000000</f>
        <v>294.63093700000002</v>
      </c>
      <c r="X9" s="3"/>
    </row>
    <row r="10" spans="1:38" x14ac:dyDescent="0.25">
      <c r="A10" s="3"/>
      <c r="B10" s="241"/>
      <c r="C10" s="56" t="s">
        <v>32</v>
      </c>
      <c r="D10" s="16" t="s">
        <v>87</v>
      </c>
      <c r="E10" s="31">
        <f>VLOOKUP($D10,Résultats!$B$2:$AX$212,E$2,FALSE)</f>
        <v>412154138</v>
      </c>
      <c r="F10" s="31">
        <f>VLOOKUP($D10,Résultats!$B$2:$AX$212,F$2,FALSE)</f>
        <v>342069762.60000002</v>
      </c>
      <c r="G10" s="126">
        <f>VLOOKUP($D10,Résultats!$B$2:$AX$212,G$2,FALSE)/1000000</f>
        <v>326.0250848</v>
      </c>
      <c r="H10" s="31">
        <f>VLOOKUP($D10,Résultats!$B$2:$AX$212,H$2,FALSE)/1000000</f>
        <v>317.91012439999997</v>
      </c>
      <c r="I10" s="127">
        <f>VLOOKUP($D10,Résultats!$B$2:$AX$212,I$2,FALSE)/1000000</f>
        <v>308.96783169999998</v>
      </c>
      <c r="J10" s="126">
        <f>VLOOKUP($D10,Résultats!$B$2:$AX$212,J$2,FALSE)/1000000</f>
        <v>298.75675719999998</v>
      </c>
      <c r="K10" s="31">
        <f>VLOOKUP($D10,Résultats!$B$2:$AX$212,K$2,FALSE)/1000000</f>
        <v>287.9773816</v>
      </c>
      <c r="L10" s="31">
        <f>VLOOKUP($D10,Résultats!$B$2:$AX$212,L$2,FALSE)/1000000</f>
        <v>276.08109210000003</v>
      </c>
      <c r="M10" s="31">
        <f>VLOOKUP($D10,Résultats!$B$2:$AX$212,M$2,FALSE)/1000000</f>
        <v>264.50536799999998</v>
      </c>
      <c r="N10" s="127">
        <f>VLOOKUP($D10,Résultats!$B$2:$AX$212,N$2,FALSE)/1000000</f>
        <v>253.26528069999998</v>
      </c>
      <c r="O10" s="126">
        <f>VLOOKUP($D10,Résultats!$B$2:$AX$212,O$2,FALSE)/1000000</f>
        <v>242.76316019999999</v>
      </c>
      <c r="P10" s="31">
        <f>VLOOKUP($D10,Résultats!$B$2:$AX$212,P$2,FALSE)/1000000</f>
        <v>233.4879981</v>
      </c>
      <c r="Q10" s="31">
        <f>VLOOKUP($D10,Résultats!$B$2:$AX$212,Q$2,FALSE)/1000000</f>
        <v>225.25333359999999</v>
      </c>
      <c r="R10" s="31">
        <f>VLOOKUP($D10,Résultats!$B$2:$AX$212,R$2,FALSE)/1000000</f>
        <v>217.87461300000001</v>
      </c>
      <c r="S10" s="127">
        <f>VLOOKUP($D10,Résultats!$B$2:$AX$212,S$2,FALSE)/1000000</f>
        <v>211.16055459999998</v>
      </c>
      <c r="T10" s="130">
        <f>VLOOKUP($D10,Résultats!$B$2:$AX$212,T$2,FALSE)/1000000</f>
        <v>183.36130930000002</v>
      </c>
      <c r="U10" s="130">
        <f>VLOOKUP($D10,Résultats!$B$2:$AX$212,U$2,FALSE)/1000000</f>
        <v>160.75456590000002</v>
      </c>
      <c r="V10" s="31">
        <f>VLOOKUP($D10,Résultats!$B$2:$AX$212,V$2,FALSE)/1000000</f>
        <v>140.34849409999998</v>
      </c>
      <c r="W10" s="130">
        <f>VLOOKUP($D10,Résultats!$B$2:$AX$212,W$2,FALSE)/1000000</f>
        <v>120.4757443</v>
      </c>
      <c r="X10" s="3"/>
    </row>
    <row r="11" spans="1:38" x14ac:dyDescent="0.25">
      <c r="A11" s="3"/>
      <c r="B11" s="241"/>
      <c r="C11" s="80" t="s">
        <v>33</v>
      </c>
      <c r="D11" s="32" t="s">
        <v>88</v>
      </c>
      <c r="E11" s="20">
        <f>VLOOKUP($D11,Résultats!$B$2:$AX$212,E$2,FALSE)</f>
        <v>188893454</v>
      </c>
      <c r="F11" s="20">
        <f>VLOOKUP($D11,Résultats!$B$2:$AX$212,F$2,FALSE)</f>
        <v>116412924.40000001</v>
      </c>
      <c r="G11" s="113">
        <f>VLOOKUP($D11,Résultats!$B$2:$AX$212,G$2,FALSE)/1000000</f>
        <v>100.53332490000001</v>
      </c>
      <c r="H11" s="20">
        <f>VLOOKUP($D11,Résultats!$B$2:$AX$212,H$2,FALSE)/1000000</f>
        <v>94.821386060000009</v>
      </c>
      <c r="I11" s="114">
        <f>VLOOKUP($D11,Résultats!$B$2:$AX$212,I$2,FALSE)/1000000</f>
        <v>89.18109462999999</v>
      </c>
      <c r="J11" s="113">
        <f>VLOOKUP($D11,Résultats!$B$2:$AX$212,J$2,FALSE)/1000000</f>
        <v>83.380703120000007</v>
      </c>
      <c r="K11" s="20">
        <f>VLOOKUP($D11,Résultats!$B$2:$AX$212,K$2,FALSE)/1000000</f>
        <v>77.799241819999907</v>
      </c>
      <c r="L11" s="20">
        <f>VLOOKUP($D11,Résultats!$B$2:$AX$212,L$2,FALSE)/1000000</f>
        <v>72.184213689999993</v>
      </c>
      <c r="M11" s="20">
        <f>VLOOKUP($D11,Résultats!$B$2:$AX$212,M$2,FALSE)/1000000</f>
        <v>67.015947850000003</v>
      </c>
      <c r="N11" s="114">
        <f>VLOOKUP($D11,Résultats!$B$2:$AX$212,N$2,FALSE)/1000000</f>
        <v>62.19563308</v>
      </c>
      <c r="O11" s="113">
        <f>VLOOKUP($D11,Résultats!$B$2:$AX$212,O$2,FALSE)/1000000</f>
        <v>57.876719469999998</v>
      </c>
      <c r="P11" s="20">
        <f>VLOOKUP($D11,Résultats!$B$2:$AX$212,P$2,FALSE)/1000000</f>
        <v>54.098156700000004</v>
      </c>
      <c r="Q11" s="20">
        <f>VLOOKUP($D11,Résultats!$B$2:$AX$212,Q$2,FALSE)/1000000</f>
        <v>50.786805219999998</v>
      </c>
      <c r="R11" s="20">
        <f>VLOOKUP($D11,Résultats!$B$2:$AX$212,R$2,FALSE)/1000000</f>
        <v>47.849130770000002</v>
      </c>
      <c r="S11" s="114">
        <f>VLOOKUP($D11,Résultats!$B$2:$AX$212,S$2,FALSE)/1000000</f>
        <v>45.206756560000002</v>
      </c>
      <c r="T11" s="122">
        <f>VLOOKUP($D11,Résultats!$B$2:$AX$212,T$2,FALSE)/1000000</f>
        <v>34.852189340000002</v>
      </c>
      <c r="U11" s="122">
        <f>VLOOKUP($D11,Résultats!$B$2:$AX$212,U$2,FALSE)/1000000</f>
        <v>27.511645079999997</v>
      </c>
      <c r="V11" s="20">
        <f>VLOOKUP($D11,Résultats!$B$2:$AX$212,V$2,FALSE)/1000000</f>
        <v>21.93086306</v>
      </c>
      <c r="W11" s="122">
        <f>VLOOKUP($D11,Résultats!$B$2:$AX$212,W$2,FALSE)/1000000</f>
        <v>17.410042409999999</v>
      </c>
      <c r="X11" s="3"/>
    </row>
    <row r="12" spans="1:38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38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38" x14ac:dyDescent="0.25">
      <c r="A14" s="3"/>
      <c r="B14" s="3"/>
      <c r="C14" s="66"/>
      <c r="D14" s="12"/>
      <c r="E14" s="30">
        <v>2006</v>
      </c>
      <c r="F14" s="30">
        <v>2015</v>
      </c>
      <c r="G14" s="26">
        <v>2018</v>
      </c>
      <c r="H14" s="4">
        <v>2019</v>
      </c>
      <c r="I14" s="108">
        <v>2020</v>
      </c>
      <c r="J14" s="116">
        <v>2021</v>
      </c>
      <c r="K14" s="33">
        <v>2022</v>
      </c>
      <c r="L14" s="4">
        <v>2023</v>
      </c>
      <c r="M14" s="33">
        <v>2024</v>
      </c>
      <c r="N14" s="108">
        <v>2025</v>
      </c>
      <c r="O14" s="116">
        <v>2026</v>
      </c>
      <c r="P14" s="4">
        <v>2027</v>
      </c>
      <c r="Q14" s="33">
        <v>2028</v>
      </c>
      <c r="R14" s="33">
        <v>2029</v>
      </c>
      <c r="S14" s="108">
        <v>2030</v>
      </c>
      <c r="T14" s="4">
        <v>2035</v>
      </c>
      <c r="U14" s="118">
        <v>2040</v>
      </c>
      <c r="V14" s="4">
        <v>2045</v>
      </c>
      <c r="W14" s="118">
        <v>2050</v>
      </c>
      <c r="X14" s="3"/>
    </row>
    <row r="15" spans="1:38" ht="15.75" thickBot="1" x14ac:dyDescent="0.3">
      <c r="A15" s="3"/>
      <c r="B15" s="242" t="s">
        <v>247</v>
      </c>
      <c r="C15" s="5" t="s">
        <v>44</v>
      </c>
      <c r="D15" s="13" t="s">
        <v>81</v>
      </c>
      <c r="E15" s="22">
        <f>E4/100</f>
        <v>23931657.800000001</v>
      </c>
      <c r="F15" s="22">
        <f>F4/100</f>
        <v>26236690</v>
      </c>
      <c r="G15" s="131">
        <f>G4*1000/100</f>
        <v>27156.825130000001</v>
      </c>
      <c r="H15" s="22">
        <f t="shared" ref="H15:W15" si="1">H4*1000/100</f>
        <v>27454.671249999999</v>
      </c>
      <c r="I15" s="132">
        <f t="shared" si="1"/>
        <v>27751.517399999997</v>
      </c>
      <c r="J15" s="131">
        <f t="shared" si="1"/>
        <v>28042.295709999999</v>
      </c>
      <c r="K15" s="22">
        <f t="shared" si="1"/>
        <v>28330.575769999999</v>
      </c>
      <c r="L15" s="22">
        <f t="shared" si="1"/>
        <v>28637.831890000001</v>
      </c>
      <c r="M15" s="22">
        <f t="shared" si="1"/>
        <v>28945.245209999997</v>
      </c>
      <c r="N15" s="132">
        <f t="shared" si="1"/>
        <v>29244.115229999999</v>
      </c>
      <c r="O15" s="131">
        <f t="shared" si="1"/>
        <v>29535.440950000004</v>
      </c>
      <c r="P15" s="22">
        <f t="shared" si="1"/>
        <v>29818.519090000002</v>
      </c>
      <c r="Q15" s="22">
        <f t="shared" si="1"/>
        <v>30094.840250000005</v>
      </c>
      <c r="R15" s="22">
        <f t="shared" si="1"/>
        <v>30362.846859999998</v>
      </c>
      <c r="S15" s="132">
        <f t="shared" si="1"/>
        <v>30621.841720000004</v>
      </c>
      <c r="T15" s="22">
        <f t="shared" si="1"/>
        <v>31883.84924</v>
      </c>
      <c r="U15" s="139">
        <f t="shared" si="1"/>
        <v>33065.109349999999</v>
      </c>
      <c r="V15" s="22">
        <f t="shared" si="1"/>
        <v>34055.716659999998</v>
      </c>
      <c r="W15" s="139">
        <f t="shared" si="1"/>
        <v>34790.179179999999</v>
      </c>
      <c r="X15" s="3"/>
      <c r="Y15" s="51" t="s">
        <v>248</v>
      </c>
    </row>
    <row r="16" spans="1:38" x14ac:dyDescent="0.25">
      <c r="A16" s="3"/>
      <c r="B16" s="241"/>
      <c r="C16" s="56" t="s">
        <v>27</v>
      </c>
      <c r="D16" s="16" t="s">
        <v>82</v>
      </c>
      <c r="E16" s="98">
        <f>E5/E$4</f>
        <v>2.7625624832392512E-4</v>
      </c>
      <c r="F16" s="98">
        <f>F5/F$4</f>
        <v>3.2970479340191164E-2</v>
      </c>
      <c r="G16" s="133">
        <f>G5/G$4</f>
        <v>5.0253508113229137E-2</v>
      </c>
      <c r="H16" s="98">
        <f t="shared" ref="H16:W16" si="2">H5/H$4</f>
        <v>5.6682119914293276E-2</v>
      </c>
      <c r="I16" s="134">
        <f t="shared" si="2"/>
        <v>6.4027684266374577E-2</v>
      </c>
      <c r="J16" s="133">
        <f t="shared" si="2"/>
        <v>7.180349058518648E-2</v>
      </c>
      <c r="K16" s="98">
        <f t="shared" si="2"/>
        <v>8.0885403551401253E-2</v>
      </c>
      <c r="L16" s="98">
        <f t="shared" si="2"/>
        <v>9.0717804615201264E-2</v>
      </c>
      <c r="M16" s="98">
        <f t="shared" si="2"/>
        <v>0.10186143501667022</v>
      </c>
      <c r="N16" s="134">
        <f t="shared" si="2"/>
        <v>0.11344912564140515</v>
      </c>
      <c r="O16" s="133">
        <f t="shared" si="2"/>
        <v>0.12604836878184478</v>
      </c>
      <c r="P16" s="98">
        <f t="shared" si="2"/>
        <v>0.13924129489691567</v>
      </c>
      <c r="Q16" s="98">
        <f t="shared" si="2"/>
        <v>0.1524585405965064</v>
      </c>
      <c r="R16" s="98">
        <f t="shared" si="2"/>
        <v>0.16548990518473405</v>
      </c>
      <c r="S16" s="134">
        <f t="shared" si="2"/>
        <v>0.17824875165607773</v>
      </c>
      <c r="T16" s="98">
        <f t="shared" si="2"/>
        <v>0.23739564018839279</v>
      </c>
      <c r="U16" s="140">
        <f t="shared" si="2"/>
        <v>0.2895102421912904</v>
      </c>
      <c r="V16" s="98">
        <f t="shared" si="2"/>
        <v>0.33771065119027216</v>
      </c>
      <c r="W16" s="140">
        <f t="shared" si="2"/>
        <v>0.38448039605641371</v>
      </c>
      <c r="X16" s="3"/>
      <c r="Y16" s="158"/>
      <c r="Z16" s="159">
        <v>2020</v>
      </c>
      <c r="AA16" s="159">
        <v>2030</v>
      </c>
      <c r="AB16" s="160">
        <v>2050</v>
      </c>
    </row>
    <row r="17" spans="1:28" x14ac:dyDescent="0.25">
      <c r="A17" s="3"/>
      <c r="B17" s="241"/>
      <c r="C17" s="56" t="s">
        <v>28</v>
      </c>
      <c r="D17" s="16" t="s">
        <v>83</v>
      </c>
      <c r="E17" s="92">
        <f t="shared" ref="E17:G22" si="3">E6/E$4</f>
        <v>1.77137013884596E-2</v>
      </c>
      <c r="F17" s="92">
        <f t="shared" si="3"/>
        <v>2.2961980303155619E-2</v>
      </c>
      <c r="G17" s="135">
        <f t="shared" si="3"/>
        <v>2.4411019072611305E-2</v>
      </c>
      <c r="H17" s="92">
        <f t="shared" ref="H17:W17" si="4">H6/H$4</f>
        <v>2.5961230510090336E-2</v>
      </c>
      <c r="I17" s="136">
        <f t="shared" si="4"/>
        <v>2.742699155974801E-2</v>
      </c>
      <c r="J17" s="135">
        <f t="shared" si="4"/>
        <v>2.9561360966049097E-2</v>
      </c>
      <c r="K17" s="92">
        <f t="shared" si="4"/>
        <v>3.2045944500760142E-2</v>
      </c>
      <c r="L17" s="92">
        <f t="shared" si="4"/>
        <v>3.6150520087433899E-2</v>
      </c>
      <c r="M17" s="92">
        <f t="shared" si="4"/>
        <v>4.0043892480121787E-2</v>
      </c>
      <c r="N17" s="136">
        <f t="shared" si="4"/>
        <v>4.3547346499769622E-2</v>
      </c>
      <c r="O17" s="135">
        <f t="shared" si="4"/>
        <v>4.6014872718533086E-2</v>
      </c>
      <c r="P17" s="92">
        <f t="shared" si="4"/>
        <v>4.6948548577299576E-2</v>
      </c>
      <c r="Q17" s="92">
        <f t="shared" si="4"/>
        <v>4.722779546902562E-2</v>
      </c>
      <c r="R17" s="92">
        <f t="shared" si="4"/>
        <v>4.7114049733082239E-2</v>
      </c>
      <c r="S17" s="136">
        <f t="shared" si="4"/>
        <v>4.6814692274491969E-2</v>
      </c>
      <c r="T17" s="92">
        <f t="shared" si="4"/>
        <v>4.411095731928006E-2</v>
      </c>
      <c r="U17" s="141">
        <f t="shared" si="4"/>
        <v>4.0716933573365005E-2</v>
      </c>
      <c r="V17" s="92">
        <f t="shared" si="4"/>
        <v>3.8048700573138958E-2</v>
      </c>
      <c r="W17" s="141">
        <f t="shared" si="4"/>
        <v>3.6355662425766211E-2</v>
      </c>
      <c r="X17" s="3"/>
      <c r="Y17" s="161" t="s">
        <v>164</v>
      </c>
      <c r="Z17" s="162">
        <f>I16+I17</f>
        <v>9.1454675826122586E-2</v>
      </c>
      <c r="AA17" s="162">
        <f>S16+S17</f>
        <v>0.22506344393056971</v>
      </c>
      <c r="AB17" s="163">
        <f>W16+W17</f>
        <v>0.42083605848217992</v>
      </c>
    </row>
    <row r="18" spans="1:28" x14ac:dyDescent="0.25">
      <c r="A18" s="3"/>
      <c r="B18" s="241"/>
      <c r="C18" s="56" t="s">
        <v>29</v>
      </c>
      <c r="D18" s="16" t="s">
        <v>84</v>
      </c>
      <c r="E18" s="92">
        <f t="shared" si="3"/>
        <v>0.12575058882882739</v>
      </c>
      <c r="F18" s="92">
        <f t="shared" si="3"/>
        <v>0.19655005707655956</v>
      </c>
      <c r="G18" s="135">
        <f t="shared" si="3"/>
        <v>0.2098722960330083</v>
      </c>
      <c r="H18" s="92">
        <f t="shared" ref="H18:W18" si="5">H7/H$4</f>
        <v>0.21564099555553776</v>
      </c>
      <c r="I18" s="136">
        <f t="shared" si="5"/>
        <v>0.22138594248543686</v>
      </c>
      <c r="J18" s="135">
        <f t="shared" si="5"/>
        <v>0.22794796496352904</v>
      </c>
      <c r="K18" s="92">
        <f t="shared" si="5"/>
        <v>0.23422532947695188</v>
      </c>
      <c r="L18" s="92">
        <f t="shared" si="5"/>
        <v>0.24151674999583914</v>
      </c>
      <c r="M18" s="92">
        <f t="shared" si="5"/>
        <v>0.24847553108706247</v>
      </c>
      <c r="N18" s="136">
        <f t="shared" si="5"/>
        <v>0.25554593213795102</v>
      </c>
      <c r="O18" s="135">
        <f t="shared" si="5"/>
        <v>0.2614383836378783</v>
      </c>
      <c r="P18" s="92">
        <f t="shared" si="5"/>
        <v>0.26607994847271937</v>
      </c>
      <c r="Q18" s="92">
        <f t="shared" si="5"/>
        <v>0.26933641290885402</v>
      </c>
      <c r="R18" s="92">
        <f t="shared" si="5"/>
        <v>0.27147231970724367</v>
      </c>
      <c r="S18" s="136">
        <f t="shared" si="5"/>
        <v>0.27275303688036956</v>
      </c>
      <c r="T18" s="92">
        <f t="shared" si="5"/>
        <v>0.27280851363102226</v>
      </c>
      <c r="U18" s="141">
        <f t="shared" si="5"/>
        <v>0.26883889881948936</v>
      </c>
      <c r="V18" s="92">
        <f t="shared" si="5"/>
        <v>0.2634155532112652</v>
      </c>
      <c r="W18" s="141">
        <f t="shared" si="5"/>
        <v>0.25713433913966982</v>
      </c>
      <c r="X18" s="3"/>
      <c r="Y18" s="161" t="s">
        <v>165</v>
      </c>
      <c r="Z18" s="162">
        <f>I18+I19+I20</f>
        <v>0.76507607847057779</v>
      </c>
      <c r="AA18" s="162">
        <f>S18+S19+S20</f>
        <v>0.69121614720435554</v>
      </c>
      <c r="AB18" s="163">
        <f>W18+W19+W20</f>
        <v>0.5399311267071204</v>
      </c>
    </row>
    <row r="19" spans="1:28" ht="15.75" thickBot="1" x14ac:dyDescent="0.3">
      <c r="A19" s="3"/>
      <c r="B19" s="241"/>
      <c r="C19" s="56" t="s">
        <v>30</v>
      </c>
      <c r="D19" s="16" t="s">
        <v>85</v>
      </c>
      <c r="E19" s="92">
        <f t="shared" si="3"/>
        <v>0.27637430617113368</v>
      </c>
      <c r="F19" s="92">
        <f t="shared" si="3"/>
        <v>0.31833183922971992</v>
      </c>
      <c r="G19" s="135">
        <f t="shared" si="3"/>
        <v>0.32177448483647542</v>
      </c>
      <c r="H19" s="92">
        <f t="shared" ref="H19:W19" si="6">H8/H$4</f>
        <v>0.3222336440105798</v>
      </c>
      <c r="I19" s="136">
        <f t="shared" si="6"/>
        <v>0.32230690545951918</v>
      </c>
      <c r="J19" s="135">
        <f t="shared" si="6"/>
        <v>0.32155563186591907</v>
      </c>
      <c r="K19" s="92">
        <f t="shared" si="6"/>
        <v>0.31953995345855973</v>
      </c>
      <c r="L19" s="92">
        <f t="shared" si="6"/>
        <v>0.31537577344162554</v>
      </c>
      <c r="M19" s="92">
        <f t="shared" si="6"/>
        <v>0.30962477128726318</v>
      </c>
      <c r="N19" s="136">
        <f t="shared" si="6"/>
        <v>0.30275242784289902</v>
      </c>
      <c r="O19" s="135">
        <f t="shared" si="6"/>
        <v>0.29577429972312635</v>
      </c>
      <c r="P19" s="92">
        <f t="shared" si="6"/>
        <v>0.28919972524363213</v>
      </c>
      <c r="Q19" s="92">
        <f t="shared" si="6"/>
        <v>0.28321088941483913</v>
      </c>
      <c r="R19" s="92">
        <f t="shared" si="6"/>
        <v>0.27774958793834259</v>
      </c>
      <c r="S19" s="136">
        <f t="shared" si="6"/>
        <v>0.2726790677500765</v>
      </c>
      <c r="T19" s="92">
        <f t="shared" si="6"/>
        <v>0.25159098004817942</v>
      </c>
      <c r="U19" s="141">
        <f t="shared" si="6"/>
        <v>0.23416846861267074</v>
      </c>
      <c r="V19" s="92">
        <f t="shared" si="6"/>
        <v>0.21660767396694688</v>
      </c>
      <c r="W19" s="141">
        <f t="shared" si="6"/>
        <v>0.19810882563554538</v>
      </c>
      <c r="X19" s="3"/>
      <c r="Y19" s="164" t="s">
        <v>170</v>
      </c>
      <c r="Z19" s="165">
        <f>I21+I22</f>
        <v>0.14346924551592266</v>
      </c>
      <c r="AA19" s="165">
        <f>S21+S22</f>
        <v>8.372040894998134E-2</v>
      </c>
      <c r="AB19" s="166">
        <f>W21+W22</f>
        <v>3.9633537383235745E-2</v>
      </c>
    </row>
    <row r="20" spans="1:28" x14ac:dyDescent="0.25">
      <c r="A20" s="3"/>
      <c r="B20" s="241"/>
      <c r="C20" s="56" t="s">
        <v>31</v>
      </c>
      <c r="D20" s="16" t="s">
        <v>86</v>
      </c>
      <c r="E20" s="92">
        <f t="shared" si="3"/>
        <v>0.32873347328240671</v>
      </c>
      <c r="F20" s="92">
        <f t="shared" si="3"/>
        <v>0.25443696693447232</v>
      </c>
      <c r="G20" s="135">
        <f t="shared" si="3"/>
        <v>0.23661642446198572</v>
      </c>
      <c r="H20" s="92">
        <f t="shared" ref="H20:W20" si="7">H9/H$4</f>
        <v>0.22915002961472358</v>
      </c>
      <c r="I20" s="136">
        <f t="shared" si="7"/>
        <v>0.22138323052562167</v>
      </c>
      <c r="J20" s="135">
        <f t="shared" si="7"/>
        <v>0.212859734228942</v>
      </c>
      <c r="K20" s="92">
        <f t="shared" si="7"/>
        <v>0.20419317146832558</v>
      </c>
      <c r="L20" s="92">
        <f t="shared" si="7"/>
        <v>0.19462893128254899</v>
      </c>
      <c r="M20" s="92">
        <f t="shared" si="7"/>
        <v>0.18546042391602874</v>
      </c>
      <c r="N20" s="136">
        <f t="shared" si="7"/>
        <v>0.17683358020334267</v>
      </c>
      <c r="O20" s="135">
        <f t="shared" si="7"/>
        <v>0.16893454028489796</v>
      </c>
      <c r="P20" s="92">
        <f t="shared" si="7"/>
        <v>0.16208499752829275</v>
      </c>
      <c r="Q20" s="92">
        <f t="shared" si="7"/>
        <v>0.1560429510503881</v>
      </c>
      <c r="R20" s="92">
        <f t="shared" si="7"/>
        <v>0.1506580541044826</v>
      </c>
      <c r="S20" s="136">
        <f t="shared" si="7"/>
        <v>0.14578404257390956</v>
      </c>
      <c r="T20" s="92">
        <f t="shared" si="7"/>
        <v>0.12565377263087321</v>
      </c>
      <c r="U20" s="141">
        <f t="shared" si="7"/>
        <v>0.10982742907517408</v>
      </c>
      <c r="V20" s="92">
        <f t="shared" si="7"/>
        <v>9.6566285414943318E-2</v>
      </c>
      <c r="W20" s="141">
        <f t="shared" si="7"/>
        <v>8.4687961931905184E-2</v>
      </c>
      <c r="X20" s="3"/>
      <c r="Y20" s="227" t="s">
        <v>238</v>
      </c>
      <c r="Z20" s="228">
        <f>SUM(Z17:Z19)</f>
        <v>0.999999999812623</v>
      </c>
      <c r="AA20" s="228">
        <f t="shared" ref="AA20:AB20" si="8">SUM(AA17:AA19)</f>
        <v>1.0000000000849067</v>
      </c>
      <c r="AB20" s="228">
        <f t="shared" si="8"/>
        <v>1.000400722572536</v>
      </c>
    </row>
    <row r="21" spans="1:28" x14ac:dyDescent="0.25">
      <c r="A21" s="3"/>
      <c r="B21" s="241"/>
      <c r="C21" s="56" t="s">
        <v>32</v>
      </c>
      <c r="D21" s="16" t="s">
        <v>87</v>
      </c>
      <c r="E21" s="92">
        <f t="shared" si="3"/>
        <v>0.1722213067913749</v>
      </c>
      <c r="F21" s="92">
        <f t="shared" si="3"/>
        <v>0.13037839857085631</v>
      </c>
      <c r="G21" s="135">
        <f t="shared" si="3"/>
        <v>0.1200527245873973</v>
      </c>
      <c r="H21" s="92">
        <f t="shared" ref="H21:W21" si="9">H10/H$4</f>
        <v>0.11579454785859071</v>
      </c>
      <c r="I21" s="136">
        <f t="shared" si="9"/>
        <v>0.11133367132566235</v>
      </c>
      <c r="J21" s="135">
        <f t="shared" si="9"/>
        <v>0.10653790983791034</v>
      </c>
      <c r="K21" s="92">
        <f t="shared" si="9"/>
        <v>0.10164896892245547</v>
      </c>
      <c r="L21" s="92">
        <f t="shared" si="9"/>
        <v>9.6404327380804386E-2</v>
      </c>
      <c r="M21" s="92">
        <f t="shared" si="9"/>
        <v>9.1381284242366245E-2</v>
      </c>
      <c r="N21" s="136">
        <f t="shared" si="9"/>
        <v>8.6603844468574803E-2</v>
      </c>
      <c r="O21" s="135">
        <f t="shared" si="9"/>
        <v>8.2193849961803248E-2</v>
      </c>
      <c r="P21" s="92">
        <f t="shared" si="9"/>
        <v>7.8303016120711041E-2</v>
      </c>
      <c r="Q21" s="92">
        <f t="shared" si="9"/>
        <v>7.4847824985547137E-2</v>
      </c>
      <c r="R21" s="92">
        <f t="shared" si="9"/>
        <v>7.1756977863306995E-2</v>
      </c>
      <c r="S21" s="136">
        <f t="shared" si="9"/>
        <v>6.8957496590443479E-2</v>
      </c>
      <c r="T21" s="92">
        <f t="shared" si="9"/>
        <v>5.7509150767769725E-2</v>
      </c>
      <c r="U21" s="141">
        <f t="shared" si="9"/>
        <v>4.861758181362253E-2</v>
      </c>
      <c r="V21" s="92">
        <f t="shared" si="9"/>
        <v>4.1211434632601851E-2</v>
      </c>
      <c r="W21" s="141">
        <f t="shared" si="9"/>
        <v>3.4629239382951635E-2</v>
      </c>
      <c r="X21" s="3"/>
    </row>
    <row r="22" spans="1:28" x14ac:dyDescent="0.25">
      <c r="A22" s="3"/>
      <c r="B22" s="241"/>
      <c r="C22" s="80" t="s">
        <v>33</v>
      </c>
      <c r="D22" s="32" t="s">
        <v>88</v>
      </c>
      <c r="E22" s="94">
        <f t="shared" si="3"/>
        <v>7.893036728947378E-2</v>
      </c>
      <c r="F22" s="94">
        <f t="shared" si="3"/>
        <v>4.4370278567913868E-2</v>
      </c>
      <c r="G22" s="137">
        <f t="shared" si="3"/>
        <v>3.7019542755364794E-2</v>
      </c>
      <c r="H22" s="94">
        <f t="shared" ref="H22:W22" si="10">H11/H$4</f>
        <v>3.4537432700091068E-2</v>
      </c>
      <c r="I22" s="138">
        <f t="shared" si="10"/>
        <v>3.2135574190260315E-2</v>
      </c>
      <c r="J22" s="137">
        <f t="shared" si="10"/>
        <v>2.9733907659445336E-2</v>
      </c>
      <c r="K22" s="94">
        <f t="shared" si="10"/>
        <v>2.7461228621545909E-2</v>
      </c>
      <c r="L22" s="94">
        <f t="shared" si="10"/>
        <v>2.5205893367649064E-2</v>
      </c>
      <c r="M22" s="94">
        <f t="shared" si="10"/>
        <v>2.3152661987761412E-2</v>
      </c>
      <c r="N22" s="138">
        <f t="shared" si="10"/>
        <v>2.1267743130828853E-2</v>
      </c>
      <c r="O22" s="137">
        <f t="shared" si="10"/>
        <v>1.9595684915616605E-2</v>
      </c>
      <c r="P22" s="94">
        <f t="shared" si="10"/>
        <v>1.8142469294574214E-2</v>
      </c>
      <c r="Q22" s="94">
        <f t="shared" si="10"/>
        <v>1.6875585581485185E-2</v>
      </c>
      <c r="R22" s="94">
        <f t="shared" si="10"/>
        <v>1.5759105524797288E-2</v>
      </c>
      <c r="S22" s="138">
        <f t="shared" si="10"/>
        <v>1.4762912359537857E-2</v>
      </c>
      <c r="T22" s="94">
        <f t="shared" si="10"/>
        <v>1.0930985489755754E-2</v>
      </c>
      <c r="U22" s="142">
        <f t="shared" si="10"/>
        <v>8.3204458176092504E-3</v>
      </c>
      <c r="V22" s="94">
        <f t="shared" si="10"/>
        <v>6.4397009403589518E-3</v>
      </c>
      <c r="W22" s="142">
        <f t="shared" si="10"/>
        <v>5.0042980002841129E-3</v>
      </c>
      <c r="X22" s="3"/>
    </row>
    <row r="23" spans="1:28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8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8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4:B10"/>
  <sheetViews>
    <sheetView workbookViewId="0">
      <selection activeCell="P29" sqref="P29"/>
    </sheetView>
  </sheetViews>
  <sheetFormatPr baseColWidth="10" defaultRowHeight="15" x14ac:dyDescent="0.25"/>
  <sheetData>
    <row r="4" spans="2:2" x14ac:dyDescent="0.25">
      <c r="B4" t="str">
        <f>Résultats!B1&amp;" : Energie finale par usage et énergie primaire (Mtep)"</f>
        <v>TEND : Energie finale par usage et énergie primaire (Mtep)</v>
      </c>
    </row>
    <row r="5" spans="2:2" x14ac:dyDescent="0.25">
      <c r="B5" t="str">
        <f>Résultats!B1&amp;" : Ventilation du mix electrique (%)"</f>
        <v>TEND : Ventilation du mix electrique (%)</v>
      </c>
    </row>
    <row r="6" spans="2:2" x14ac:dyDescent="0.25">
      <c r="B6" t="str">
        <f>Résultats!B1&amp;" : Ventilation du mix carburant (%)"</f>
        <v>TEND : Ventilation du mix carburant (%)</v>
      </c>
    </row>
    <row r="7" spans="2:2" x14ac:dyDescent="0.25">
      <c r="B7" t="str">
        <f>Résultats!B1&amp;" : Ventilation du mix gaz (%)"</f>
        <v>TEND : Ventilation du mix gaz (%)</v>
      </c>
    </row>
    <row r="8" spans="2:2" x14ac:dyDescent="0.25">
      <c r="B8" t="str">
        <f>Résultats!B1&amp;" : Emissions CO2 (Mt.eqCO2)"</f>
        <v>TEND : Emissions CO2 (Mt.eqCO2)</v>
      </c>
    </row>
    <row r="9" spans="2:2" x14ac:dyDescent="0.25">
      <c r="B9" t="str">
        <f>Résultats!B1&amp;" : Ventilation du parc auto (%)"</f>
        <v>TEND : Ventilation du parc auto (%)</v>
      </c>
    </row>
    <row r="10" spans="2:2" x14ac:dyDescent="0.25">
      <c r="B10" t="str">
        <f>Résultats!B1&amp;" : Ventilation du parc de logements (%)"</f>
        <v>TEND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7</vt:i4>
      </vt:variant>
      <vt:variant>
        <vt:lpstr>Graphiques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15" baseType="lpstr">
      <vt:lpstr>Résultats</vt:lpstr>
      <vt:lpstr>T energie vecteurs</vt:lpstr>
      <vt:lpstr>T energie usages</vt:lpstr>
      <vt:lpstr>T CO2</vt:lpstr>
      <vt:lpstr>T parc auto</vt:lpstr>
      <vt:lpstr>T logement</vt:lpstr>
      <vt:lpstr>Table Graphs</vt:lpstr>
      <vt:lpstr>G energie</vt:lpstr>
      <vt:lpstr>G mix élec</vt:lpstr>
      <vt:lpstr>G mix carb</vt:lpstr>
      <vt:lpstr>G mix gaz</vt:lpstr>
      <vt:lpstr>G CO2</vt:lpstr>
      <vt:lpstr>G parc auto</vt:lpstr>
      <vt:lpstr>G parc logt</vt:lpstr>
      <vt:lpstr>'T parc auto'!Zone_d_impression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CALLONNEC Gaël</cp:lastModifiedBy>
  <cp:lastPrinted>2018-11-29T16:44:02Z</cp:lastPrinted>
  <dcterms:created xsi:type="dcterms:W3CDTF">2016-06-15T08:53:28Z</dcterms:created>
  <dcterms:modified xsi:type="dcterms:W3CDTF">2024-04-12T11:33:49Z</dcterms:modified>
</cp:coreProperties>
</file>